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cs024.sharepoint.com/sites/Program/Shared Documents/General/Programs Cross-Cutting/Project Tracking/Project Reviews/3572, Grouped Agroforestry Project in Various States of India, India/3572_CP1_RV1/Round 1 Responses/ERR/"/>
    </mc:Choice>
  </mc:AlternateContent>
  <xr:revisionPtr revIDLastSave="395" documentId="8_{27248374-A010-4E87-BA38-AF857F347ADB}" xr6:coauthVersionLast="47" xr6:coauthVersionMax="47" xr10:uidLastSave="{0CBD1703-4B0F-4D4D-A1BA-3755D3AF319F}"/>
  <bookViews>
    <workbookView xWindow="0" yWindow="0" windowWidth="28800" windowHeight="18000" firstSheet="18" activeTab="23" xr2:uid="{348891B4-84A3-42BA-A281-02FC21576251}"/>
  </bookViews>
  <sheets>
    <sheet name="Overview" sheetId="1" r:id="rId1"/>
    <sheet name="Mango" sheetId="3" r:id="rId2"/>
    <sheet name="Guava" sheetId="4" r:id="rId3"/>
    <sheet name="Citrus spp" sheetId="18" r:id="rId4"/>
    <sheet name="Jamun" sheetId="10" r:id="rId5"/>
    <sheet name="Mahogony" sheetId="17" r:id="rId6"/>
    <sheet name="Tamarind" sheetId="8" r:id="rId7"/>
    <sheet name="Eucalyptus spp" sheetId="9" r:id="rId8"/>
    <sheet name="Som Tree" sheetId="2" r:id="rId9"/>
    <sheet name="Arecanut" sheetId="20" r:id="rId10"/>
    <sheet name="Ghambar" sheetId="11" r:id="rId11"/>
    <sheet name="Teak" sheetId="12" r:id="rId12"/>
    <sheet name="Sissoo" sheetId="7" r:id="rId13"/>
    <sheet name="Cashew" sheetId="16" r:id="rId14"/>
    <sheet name="Sesbania grandiflora" sheetId="27" r:id="rId15"/>
    <sheet name="Cocus nucifera" sheetId="14" r:id="rId16"/>
    <sheet name="Red sander" sheetId="13" r:id="rId17"/>
    <sheet name="Asan" sheetId="19" r:id="rId18"/>
    <sheet name="SOC" sheetId="21" r:id="rId19"/>
    <sheet name="Total ER" sheetId="26" r:id="rId20"/>
    <sheet name="Baseline" sheetId="22" r:id="rId21"/>
    <sheet name="Leakage" sheetId="23" r:id="rId22"/>
    <sheet name="NPRT" sheetId="24" r:id="rId23"/>
    <sheet name="LTA" sheetId="28" r:id="rId24"/>
    <sheet name="Summary" sheetId="25" r:id="rId25"/>
  </sheets>
  <externalReferences>
    <externalReference r:id="rId26"/>
  </externalReferences>
  <definedNames>
    <definedName name="FI_Cropland">'[1]IPCC Tables'!$B$15:$F$15</definedName>
    <definedName name="FI_Grassland">'[1]IPCC Tables'!$J$15:$M$15</definedName>
    <definedName name="FLU">'[1]IPCC Tables'!$J$2:$M$2</definedName>
    <definedName name="FMG_Cropland">'[1]IPCC Tables'!$P$2:$S$2</definedName>
    <definedName name="FMG_Grassland">'[1]IPCC Tables'!$V$2:$Z$2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28" l="1"/>
  <c r="G41" i="28"/>
  <c r="R5" i="28"/>
  <c r="O4" i="28"/>
  <c r="Q17" i="28" l="1"/>
  <c r="S13" i="28" l="1"/>
  <c r="S14" i="28"/>
  <c r="S15" i="28"/>
  <c r="S16" i="28"/>
  <c r="S17" i="28"/>
  <c r="R9" i="28"/>
  <c r="R6" i="28"/>
  <c r="R7" i="28"/>
  <c r="R8" i="28"/>
  <c r="R10" i="28"/>
  <c r="R11" i="28"/>
  <c r="R12" i="28"/>
  <c r="R13" i="28"/>
  <c r="R14" i="28"/>
  <c r="R15" i="28"/>
  <c r="R16" i="28"/>
  <c r="R17" i="28"/>
  <c r="Q16" i="28"/>
  <c r="Q6" i="28"/>
  <c r="Q7" i="28"/>
  <c r="Q8" i="28"/>
  <c r="Q9" i="28"/>
  <c r="Q10" i="28"/>
  <c r="Q11" i="28"/>
  <c r="Q12" i="28"/>
  <c r="Q13" i="28"/>
  <c r="Q14" i="28"/>
  <c r="Q15" i="28"/>
  <c r="I5" i="28"/>
  <c r="AN28" i="1" l="1"/>
  <c r="K17" i="2" l="1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L45" i="18"/>
  <c r="L46" i="18"/>
  <c r="L47" i="18"/>
  <c r="L48" i="18"/>
  <c r="L49" i="18"/>
  <c r="J44" i="18"/>
  <c r="J45" i="18"/>
  <c r="J46" i="18"/>
  <c r="J47" i="18"/>
  <c r="J48" i="18"/>
  <c r="J49" i="18"/>
  <c r="L45" i="9"/>
  <c r="L46" i="9"/>
  <c r="L47" i="9"/>
  <c r="L48" i="9"/>
  <c r="L49" i="9"/>
  <c r="M30" i="17"/>
  <c r="L45" i="4"/>
  <c r="L46" i="4"/>
  <c r="L47" i="4"/>
  <c r="L48" i="4"/>
  <c r="L49" i="4"/>
  <c r="I21" i="27"/>
  <c r="I22" i="27"/>
  <c r="I28" i="27" s="1"/>
  <c r="I34" i="27" s="1"/>
  <c r="I40" i="27" s="1"/>
  <c r="I46" i="27" s="1"/>
  <c r="I23" i="27"/>
  <c r="I29" i="27" s="1"/>
  <c r="I35" i="27" s="1"/>
  <c r="I41" i="27" s="1"/>
  <c r="I47" i="27" s="1"/>
  <c r="I24" i="27"/>
  <c r="I25" i="27"/>
  <c r="I31" i="27" s="1"/>
  <c r="I37" i="27" s="1"/>
  <c r="I43" i="27" s="1"/>
  <c r="I49" i="27" s="1"/>
  <c r="I27" i="27"/>
  <c r="I30" i="27"/>
  <c r="I36" i="27" s="1"/>
  <c r="I42" i="27" s="1"/>
  <c r="I48" i="27" s="1"/>
  <c r="I33" i="27"/>
  <c r="I39" i="27" s="1"/>
  <c r="I45" i="27" s="1"/>
  <c r="I20" i="27"/>
  <c r="I26" i="27" s="1"/>
  <c r="I32" i="27" s="1"/>
  <c r="I38" i="27" s="1"/>
  <c r="I44" i="27" s="1"/>
  <c r="L45" i="27"/>
  <c r="L46" i="27"/>
  <c r="L47" i="27"/>
  <c r="L48" i="27"/>
  <c r="L49" i="27"/>
  <c r="I40" i="13" l="1"/>
  <c r="L17" i="20"/>
  <c r="L18" i="20"/>
  <c r="L19" i="20"/>
  <c r="L20" i="20"/>
  <c r="L21" i="20"/>
  <c r="L22" i="20"/>
  <c r="L23" i="20"/>
  <c r="L24" i="20"/>
  <c r="L25" i="20"/>
  <c r="L26" i="20"/>
  <c r="L27" i="20"/>
  <c r="L28" i="20"/>
  <c r="L29" i="20"/>
  <c r="L30" i="20"/>
  <c r="L31" i="20"/>
  <c r="L32" i="20"/>
  <c r="L33" i="20"/>
  <c r="L34" i="20"/>
  <c r="L35" i="20"/>
  <c r="L36" i="20"/>
  <c r="L37" i="20"/>
  <c r="L38" i="20"/>
  <c r="L39" i="20"/>
  <c r="L40" i="20"/>
  <c r="L41" i="20"/>
  <c r="L42" i="20"/>
  <c r="L43" i="20"/>
  <c r="L16" i="20"/>
  <c r="I15" i="8"/>
  <c r="K15" i="8" s="1"/>
  <c r="K14" i="8"/>
  <c r="K16" i="8"/>
  <c r="K17" i="8"/>
  <c r="K19" i="3"/>
  <c r="K20" i="3"/>
  <c r="L20" i="3" s="1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18" i="8" l="1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L28" i="4" l="1"/>
  <c r="K19" i="8"/>
  <c r="K11" i="21"/>
  <c r="K12" i="21"/>
  <c r="K13" i="21"/>
  <c r="K14" i="21"/>
  <c r="K15" i="21"/>
  <c r="K16" i="21"/>
  <c r="K20" i="8" l="1"/>
  <c r="K17" i="21"/>
  <c r="K21" i="8" l="1"/>
  <c r="J12" i="21"/>
  <c r="J13" i="21"/>
  <c r="J14" i="21"/>
  <c r="J15" i="21"/>
  <c r="J16" i="21"/>
  <c r="I12" i="21"/>
  <c r="I13" i="21"/>
  <c r="I14" i="21"/>
  <c r="I15" i="21"/>
  <c r="I16" i="21"/>
  <c r="H12" i="21"/>
  <c r="H13" i="21"/>
  <c r="H14" i="21"/>
  <c r="L14" i="21" s="1"/>
  <c r="H15" i="21"/>
  <c r="H16" i="21"/>
  <c r="L16" i="21" s="1"/>
  <c r="H11" i="21"/>
  <c r="I11" i="21"/>
  <c r="J11" i="21"/>
  <c r="G12" i="21"/>
  <c r="G13" i="21"/>
  <c r="G14" i="21"/>
  <c r="G15" i="21"/>
  <c r="G16" i="21"/>
  <c r="G17" i="21"/>
  <c r="G11" i="21"/>
  <c r="G46" i="1"/>
  <c r="F46" i="1"/>
  <c r="E46" i="1"/>
  <c r="D46" i="1"/>
  <c r="C46" i="1"/>
  <c r="J7" i="21"/>
  <c r="L7" i="21" s="1"/>
  <c r="J6" i="21"/>
  <c r="L6" i="21" s="1"/>
  <c r="J5" i="21"/>
  <c r="L5" i="21" s="1"/>
  <c r="J4" i="21"/>
  <c r="L4" i="21" s="1"/>
  <c r="Q13" i="21" l="1"/>
  <c r="Q12" i="21"/>
  <c r="Q16" i="21"/>
  <c r="Q14" i="21"/>
  <c r="Q15" i="21"/>
  <c r="Q11" i="21"/>
  <c r="S14" i="21"/>
  <c r="S15" i="21"/>
  <c r="S13" i="21"/>
  <c r="S16" i="21"/>
  <c r="S12" i="21"/>
  <c r="S11" i="21"/>
  <c r="L15" i="21"/>
  <c r="L13" i="21"/>
  <c r="P16" i="21"/>
  <c r="P14" i="21"/>
  <c r="D14" i="21" s="1"/>
  <c r="P11" i="21"/>
  <c r="P15" i="21"/>
  <c r="P13" i="21"/>
  <c r="P12" i="21"/>
  <c r="R15" i="21"/>
  <c r="R14" i="21"/>
  <c r="R13" i="21"/>
  <c r="R12" i="21"/>
  <c r="R11" i="21"/>
  <c r="R16" i="21"/>
  <c r="L11" i="21"/>
  <c r="K22" i="8"/>
  <c r="L12" i="21"/>
  <c r="J17" i="21"/>
  <c r="I17" i="21"/>
  <c r="L17" i="21"/>
  <c r="H17" i="21"/>
  <c r="P21" i="21" l="1"/>
  <c r="P29" i="21"/>
  <c r="P23" i="21"/>
  <c r="P19" i="21"/>
  <c r="P22" i="21"/>
  <c r="P30" i="21"/>
  <c r="D16" i="21"/>
  <c r="P28" i="21"/>
  <c r="P17" i="21"/>
  <c r="P24" i="21"/>
  <c r="P18" i="21"/>
  <c r="P25" i="21"/>
  <c r="P26" i="21"/>
  <c r="P27" i="21"/>
  <c r="D27" i="21" s="1"/>
  <c r="P20" i="21"/>
  <c r="D12" i="21"/>
  <c r="D13" i="21"/>
  <c r="Q18" i="21"/>
  <c r="Q26" i="21"/>
  <c r="Q25" i="21"/>
  <c r="Q19" i="21"/>
  <c r="Q27" i="21"/>
  <c r="Q28" i="21"/>
  <c r="Q23" i="21"/>
  <c r="Q24" i="21"/>
  <c r="Q20" i="21"/>
  <c r="Q21" i="21"/>
  <c r="Q29" i="21"/>
  <c r="Q22" i="21"/>
  <c r="Q30" i="21"/>
  <c r="Q17" i="21"/>
  <c r="R23" i="21"/>
  <c r="R25" i="21"/>
  <c r="R28" i="21"/>
  <c r="R24" i="21"/>
  <c r="R22" i="21"/>
  <c r="R21" i="21"/>
  <c r="R30" i="21"/>
  <c r="R18" i="21"/>
  <c r="R26" i="21"/>
  <c r="R17" i="21"/>
  <c r="R19" i="21"/>
  <c r="R27" i="21"/>
  <c r="R20" i="21"/>
  <c r="R29" i="21"/>
  <c r="D15" i="21"/>
  <c r="S20" i="21"/>
  <c r="S28" i="21"/>
  <c r="S22" i="21"/>
  <c r="S30" i="21"/>
  <c r="S17" i="21"/>
  <c r="S18" i="21"/>
  <c r="S19" i="21"/>
  <c r="S21" i="21"/>
  <c r="S29" i="21"/>
  <c r="S26" i="21"/>
  <c r="S23" i="21"/>
  <c r="S25" i="21"/>
  <c r="S24" i="21"/>
  <c r="S27" i="21"/>
  <c r="D11" i="21"/>
  <c r="K23" i="8"/>
  <c r="R34" i="21" l="1"/>
  <c r="R42" i="21"/>
  <c r="R36" i="21"/>
  <c r="R39" i="21"/>
  <c r="R35" i="21"/>
  <c r="R43" i="21"/>
  <c r="R40" i="21"/>
  <c r="R41" i="21"/>
  <c r="R44" i="21"/>
  <c r="R37" i="21"/>
  <c r="R45" i="21"/>
  <c r="R38" i="21"/>
  <c r="R46" i="21"/>
  <c r="R31" i="21"/>
  <c r="R32" i="21"/>
  <c r="R33" i="21"/>
  <c r="Q34" i="21"/>
  <c r="Q42" i="21"/>
  <c r="Q36" i="21"/>
  <c r="Q44" i="21"/>
  <c r="Q33" i="21"/>
  <c r="Q35" i="21"/>
  <c r="Q43" i="21"/>
  <c r="Q31" i="21"/>
  <c r="Q32" i="21"/>
  <c r="Q41" i="21"/>
  <c r="Q37" i="21"/>
  <c r="Q45" i="21"/>
  <c r="Q39" i="21"/>
  <c r="Q38" i="21"/>
  <c r="Q46" i="21"/>
  <c r="Q40" i="21"/>
  <c r="P34" i="21"/>
  <c r="P42" i="21"/>
  <c r="P35" i="21"/>
  <c r="P43" i="21"/>
  <c r="P36" i="21"/>
  <c r="D36" i="21" s="1"/>
  <c r="P32" i="21"/>
  <c r="P41" i="21"/>
  <c r="P44" i="21"/>
  <c r="D44" i="21" s="1"/>
  <c r="P39" i="21"/>
  <c r="P37" i="21"/>
  <c r="P45" i="21"/>
  <c r="D30" i="21"/>
  <c r="P38" i="21"/>
  <c r="P46" i="21"/>
  <c r="P31" i="21"/>
  <c r="P40" i="21"/>
  <c r="D40" i="21" s="1"/>
  <c r="P33" i="21"/>
  <c r="D20" i="21"/>
  <c r="D28" i="21"/>
  <c r="D26" i="21"/>
  <c r="D22" i="21"/>
  <c r="D25" i="21"/>
  <c r="D19" i="21"/>
  <c r="D18" i="21"/>
  <c r="D23" i="21"/>
  <c r="S34" i="21"/>
  <c r="S42" i="21"/>
  <c r="S44" i="21"/>
  <c r="S40" i="21"/>
  <c r="S33" i="21"/>
  <c r="S35" i="21"/>
  <c r="S43" i="21"/>
  <c r="S32" i="21"/>
  <c r="S36" i="21"/>
  <c r="S41" i="21"/>
  <c r="S37" i="21"/>
  <c r="S45" i="21"/>
  <c r="S31" i="21"/>
  <c r="S38" i="21"/>
  <c r="S46" i="21"/>
  <c r="S39" i="21"/>
  <c r="D24" i="21"/>
  <c r="D29" i="21"/>
  <c r="D17" i="21"/>
  <c r="D21" i="21"/>
  <c r="K24" i="8"/>
  <c r="D41" i="21" l="1"/>
  <c r="D32" i="21"/>
  <c r="D31" i="21"/>
  <c r="D45" i="21"/>
  <c r="D46" i="21"/>
  <c r="D38" i="21"/>
  <c r="D43" i="21"/>
  <c r="D35" i="21"/>
  <c r="D37" i="21"/>
  <c r="D42" i="21"/>
  <c r="D33" i="21"/>
  <c r="D39" i="21"/>
  <c r="D34" i="21"/>
  <c r="K25" i="8"/>
  <c r="K26" i="8" l="1"/>
  <c r="K27" i="8" l="1"/>
  <c r="K28" i="8" l="1"/>
  <c r="K29" i="8" l="1"/>
  <c r="K30" i="8" l="1"/>
  <c r="K31" i="8" l="1"/>
  <c r="K32" i="8" l="1"/>
  <c r="K33" i="8" l="1"/>
  <c r="K34" i="8" l="1"/>
  <c r="K35" i="8" l="1"/>
  <c r="K36" i="8" l="1"/>
  <c r="K37" i="8" l="1"/>
  <c r="K38" i="8" l="1"/>
  <c r="K39" i="8" l="1"/>
  <c r="K40" i="8" l="1"/>
  <c r="K41" i="8" l="1"/>
  <c r="K43" i="8" l="1"/>
  <c r="K42" i="8"/>
  <c r="I33" i="25" l="1"/>
  <c r="I23" i="25"/>
  <c r="I24" i="25"/>
  <c r="I25" i="25"/>
  <c r="I26" i="25"/>
  <c r="I27" i="25"/>
  <c r="I28" i="25"/>
  <c r="I29" i="25"/>
  <c r="I30" i="25"/>
  <c r="I31" i="25"/>
  <c r="I32" i="25"/>
  <c r="D3" i="25"/>
  <c r="I24" i="28"/>
  <c r="J24" i="28" s="1"/>
  <c r="I25" i="28"/>
  <c r="J25" i="28" s="1"/>
  <c r="I26" i="28"/>
  <c r="J26" i="28" s="1"/>
  <c r="I27" i="28"/>
  <c r="J27" i="28" s="1"/>
  <c r="I28" i="28"/>
  <c r="J28" i="28" s="1"/>
  <c r="I29" i="28"/>
  <c r="I30" i="28"/>
  <c r="J30" i="28" s="1"/>
  <c r="J29" i="25" s="1"/>
  <c r="I31" i="28"/>
  <c r="J31" i="28" s="1"/>
  <c r="I32" i="28"/>
  <c r="J32" i="28" s="1"/>
  <c r="I33" i="28"/>
  <c r="I34" i="28"/>
  <c r="G33" i="25" s="1"/>
  <c r="I35" i="28"/>
  <c r="J35" i="28" s="1"/>
  <c r="I36" i="28"/>
  <c r="J36" i="28" s="1"/>
  <c r="I37" i="28"/>
  <c r="I38" i="28"/>
  <c r="I39" i="28"/>
  <c r="J39" i="28" s="1"/>
  <c r="I40" i="28"/>
  <c r="J40" i="28" s="1"/>
  <c r="C6" i="28"/>
  <c r="C7" i="28"/>
  <c r="C8" i="28"/>
  <c r="O8" i="28" s="1"/>
  <c r="C9" i="28"/>
  <c r="C10" i="28"/>
  <c r="C11" i="28"/>
  <c r="O11" i="28" s="1"/>
  <c r="C12" i="28"/>
  <c r="C13" i="28"/>
  <c r="C14" i="28"/>
  <c r="C15" i="28"/>
  <c r="C16" i="28"/>
  <c r="O16" i="28" s="1"/>
  <c r="C17" i="28"/>
  <c r="C18" i="28"/>
  <c r="C19" i="28"/>
  <c r="C20" i="28"/>
  <c r="C21" i="28"/>
  <c r="C22" i="28"/>
  <c r="C23" i="28"/>
  <c r="C24" i="28"/>
  <c r="O24" i="28" s="1"/>
  <c r="C25" i="28"/>
  <c r="C26" i="28"/>
  <c r="C27" i="28"/>
  <c r="O27" i="28" s="1"/>
  <c r="C28" i="28"/>
  <c r="C29" i="28"/>
  <c r="C30" i="28"/>
  <c r="C31" i="28"/>
  <c r="C32" i="28"/>
  <c r="O32" i="28" s="1"/>
  <c r="C33" i="28"/>
  <c r="C34" i="28"/>
  <c r="C35" i="28"/>
  <c r="C36" i="28"/>
  <c r="C37" i="28"/>
  <c r="C38" i="28"/>
  <c r="C39" i="28"/>
  <c r="C40" i="28"/>
  <c r="O40" i="28" s="1"/>
  <c r="C5" i="28"/>
  <c r="J38" i="28"/>
  <c r="J37" i="28"/>
  <c r="J25" i="23"/>
  <c r="J24" i="23"/>
  <c r="AN29" i="1"/>
  <c r="AN34" i="1" s="1"/>
  <c r="AN30" i="1"/>
  <c r="J26" i="23" s="1"/>
  <c r="AN31" i="1"/>
  <c r="J27" i="23" s="1"/>
  <c r="AN32" i="1"/>
  <c r="J28" i="23" s="1"/>
  <c r="AN33" i="1"/>
  <c r="J29" i="23" s="1"/>
  <c r="O26" i="28" l="1"/>
  <c r="O34" i="28"/>
  <c r="O18" i="28"/>
  <c r="O6" i="28"/>
  <c r="O10" i="28"/>
  <c r="O35" i="28"/>
  <c r="J25" i="25"/>
  <c r="J24" i="25"/>
  <c r="O14" i="28"/>
  <c r="G32" i="25"/>
  <c r="G24" i="25"/>
  <c r="O38" i="28"/>
  <c r="O22" i="28"/>
  <c r="J34" i="28"/>
  <c r="J33" i="25" s="1"/>
  <c r="O15" i="28"/>
  <c r="O30" i="28"/>
  <c r="O7" i="28"/>
  <c r="G28" i="25"/>
  <c r="O33" i="28"/>
  <c r="O9" i="28"/>
  <c r="O39" i="28"/>
  <c r="O31" i="28"/>
  <c r="O23" i="28"/>
  <c r="J33" i="28"/>
  <c r="J31" i="25" s="1"/>
  <c r="O21" i="28"/>
  <c r="O36" i="28"/>
  <c r="O28" i="28"/>
  <c r="O20" i="28"/>
  <c r="O12" i="28"/>
  <c r="J30" i="25"/>
  <c r="O13" i="28"/>
  <c r="O19" i="28"/>
  <c r="O29" i="28"/>
  <c r="O37" i="28"/>
  <c r="O5" i="28"/>
  <c r="O25" i="28"/>
  <c r="O17" i="28"/>
  <c r="J26" i="25"/>
  <c r="J29" i="28"/>
  <c r="J28" i="25" s="1"/>
  <c r="G25" i="25"/>
  <c r="G29" i="25"/>
  <c r="J23" i="25"/>
  <c r="G27" i="25"/>
  <c r="G26" i="25"/>
  <c r="G31" i="25"/>
  <c r="G23" i="25"/>
  <c r="G30" i="25"/>
  <c r="C41" i="21"/>
  <c r="C42" i="21"/>
  <c r="C43" i="21"/>
  <c r="C44" i="21"/>
  <c r="C45" i="21"/>
  <c r="C46" i="21"/>
  <c r="B12" i="21"/>
  <c r="N12" i="21" s="1"/>
  <c r="B13" i="21"/>
  <c r="N13" i="21" s="1"/>
  <c r="B14" i="21"/>
  <c r="N14" i="21" s="1"/>
  <c r="B15" i="21"/>
  <c r="N15" i="21" s="1"/>
  <c r="B16" i="21"/>
  <c r="N16" i="21" s="1"/>
  <c r="B17" i="21"/>
  <c r="N17" i="21" s="1"/>
  <c r="B18" i="21"/>
  <c r="N18" i="21" s="1"/>
  <c r="B19" i="21"/>
  <c r="N19" i="21" s="1"/>
  <c r="B20" i="21"/>
  <c r="N20" i="21" s="1"/>
  <c r="B21" i="21"/>
  <c r="N21" i="21" s="1"/>
  <c r="B22" i="21"/>
  <c r="N22" i="21" s="1"/>
  <c r="B23" i="21"/>
  <c r="N23" i="21" s="1"/>
  <c r="B24" i="21"/>
  <c r="N24" i="21" s="1"/>
  <c r="B25" i="21"/>
  <c r="N25" i="21" s="1"/>
  <c r="B26" i="21"/>
  <c r="N26" i="21" s="1"/>
  <c r="B27" i="21"/>
  <c r="N27" i="21" s="1"/>
  <c r="B28" i="21"/>
  <c r="N28" i="21" s="1"/>
  <c r="B29" i="21"/>
  <c r="N29" i="21" s="1"/>
  <c r="B30" i="21"/>
  <c r="N30" i="21" s="1"/>
  <c r="B31" i="21"/>
  <c r="N31" i="21" s="1"/>
  <c r="B32" i="21"/>
  <c r="N32" i="21" s="1"/>
  <c r="B33" i="21"/>
  <c r="N33" i="21" s="1"/>
  <c r="B34" i="21"/>
  <c r="N34" i="21" s="1"/>
  <c r="B35" i="21"/>
  <c r="N35" i="21" s="1"/>
  <c r="B36" i="21"/>
  <c r="N36" i="21" s="1"/>
  <c r="B37" i="21"/>
  <c r="N37" i="21" s="1"/>
  <c r="B38" i="21"/>
  <c r="N38" i="21" s="1"/>
  <c r="B39" i="21"/>
  <c r="N39" i="21" s="1"/>
  <c r="B40" i="21"/>
  <c r="N40" i="21" s="1"/>
  <c r="B41" i="21"/>
  <c r="B42" i="21"/>
  <c r="B43" i="21"/>
  <c r="B44" i="21"/>
  <c r="B45" i="21"/>
  <c r="B46" i="21"/>
  <c r="B11" i="21"/>
  <c r="N11" i="21" s="1"/>
  <c r="C15" i="19"/>
  <c r="C16" i="19"/>
  <c r="C17" i="19"/>
  <c r="C18" i="19"/>
  <c r="C19" i="19"/>
  <c r="C14" i="19"/>
  <c r="C15" i="13"/>
  <c r="C16" i="13"/>
  <c r="C17" i="13"/>
  <c r="C18" i="13"/>
  <c r="C19" i="13"/>
  <c r="C14" i="13"/>
  <c r="H49" i="13"/>
  <c r="O49" i="13" s="1"/>
  <c r="G49" i="13"/>
  <c r="N49" i="13" s="1"/>
  <c r="H48" i="13"/>
  <c r="O48" i="13" s="1"/>
  <c r="G48" i="13"/>
  <c r="N48" i="13" s="1"/>
  <c r="H47" i="13"/>
  <c r="O47" i="13" s="1"/>
  <c r="G47" i="13"/>
  <c r="N47" i="13" s="1"/>
  <c r="H46" i="13"/>
  <c r="O46" i="13" s="1"/>
  <c r="G46" i="13"/>
  <c r="N46" i="13" s="1"/>
  <c r="H45" i="13"/>
  <c r="O45" i="13" s="1"/>
  <c r="G45" i="13"/>
  <c r="N45" i="13" s="1"/>
  <c r="H44" i="13"/>
  <c r="O44" i="13" s="1"/>
  <c r="G44" i="13"/>
  <c r="N44" i="13" s="1"/>
  <c r="C15" i="14"/>
  <c r="C16" i="14"/>
  <c r="C17" i="14"/>
  <c r="C18" i="14"/>
  <c r="C19" i="14"/>
  <c r="C14" i="14"/>
  <c r="C15" i="27"/>
  <c r="C16" i="27"/>
  <c r="C17" i="27"/>
  <c r="C18" i="27"/>
  <c r="C19" i="27"/>
  <c r="C14" i="27"/>
  <c r="H49" i="27"/>
  <c r="O49" i="27" s="1"/>
  <c r="G49" i="27"/>
  <c r="N49" i="27" s="1"/>
  <c r="N48" i="27"/>
  <c r="H48" i="27"/>
  <c r="O48" i="27" s="1"/>
  <c r="G48" i="27"/>
  <c r="H47" i="27"/>
  <c r="O47" i="27" s="1"/>
  <c r="G47" i="27"/>
  <c r="N47" i="27" s="1"/>
  <c r="H46" i="27"/>
  <c r="O46" i="27" s="1"/>
  <c r="G46" i="27"/>
  <c r="N46" i="27" s="1"/>
  <c r="N45" i="27"/>
  <c r="H45" i="27"/>
  <c r="O45" i="27" s="1"/>
  <c r="G45" i="27"/>
  <c r="H44" i="27"/>
  <c r="O44" i="27" s="1"/>
  <c r="G44" i="27"/>
  <c r="N44" i="27" s="1"/>
  <c r="C15" i="16"/>
  <c r="C16" i="16"/>
  <c r="C17" i="16"/>
  <c r="C18" i="16"/>
  <c r="C19" i="16"/>
  <c r="C14" i="16"/>
  <c r="C15" i="7"/>
  <c r="C16" i="7"/>
  <c r="C17" i="7"/>
  <c r="C18" i="7"/>
  <c r="C19" i="7"/>
  <c r="C14" i="7"/>
  <c r="H49" i="7"/>
  <c r="O49" i="7" s="1"/>
  <c r="G49" i="7"/>
  <c r="N49" i="7" s="1"/>
  <c r="H48" i="7"/>
  <c r="O48" i="7" s="1"/>
  <c r="G48" i="7"/>
  <c r="N48" i="7" s="1"/>
  <c r="H47" i="7"/>
  <c r="O47" i="7" s="1"/>
  <c r="G47" i="7"/>
  <c r="N47" i="7" s="1"/>
  <c r="H46" i="7"/>
  <c r="O46" i="7" s="1"/>
  <c r="G46" i="7"/>
  <c r="N46" i="7" s="1"/>
  <c r="H45" i="7"/>
  <c r="O45" i="7" s="1"/>
  <c r="G45" i="7"/>
  <c r="N45" i="7" s="1"/>
  <c r="H44" i="7"/>
  <c r="O44" i="7" s="1"/>
  <c r="G44" i="7"/>
  <c r="N44" i="7" s="1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29" i="7"/>
  <c r="C15" i="12"/>
  <c r="C16" i="12"/>
  <c r="C17" i="12"/>
  <c r="C18" i="12"/>
  <c r="C19" i="12"/>
  <c r="C14" i="12"/>
  <c r="N49" i="12"/>
  <c r="H49" i="12"/>
  <c r="O49" i="12" s="1"/>
  <c r="G49" i="12"/>
  <c r="H48" i="12"/>
  <c r="O48" i="12" s="1"/>
  <c r="G48" i="12"/>
  <c r="N48" i="12" s="1"/>
  <c r="H47" i="12"/>
  <c r="O47" i="12" s="1"/>
  <c r="G47" i="12"/>
  <c r="N47" i="12" s="1"/>
  <c r="N46" i="12"/>
  <c r="H46" i="12"/>
  <c r="O46" i="12" s="1"/>
  <c r="G46" i="12"/>
  <c r="O45" i="12"/>
  <c r="N45" i="12"/>
  <c r="H45" i="12"/>
  <c r="G45" i="12"/>
  <c r="H44" i="12"/>
  <c r="O44" i="12" s="1"/>
  <c r="G44" i="12"/>
  <c r="N44" i="12" s="1"/>
  <c r="I38" i="12"/>
  <c r="I39" i="12"/>
  <c r="I40" i="12"/>
  <c r="I41" i="12"/>
  <c r="I42" i="12"/>
  <c r="I43" i="12"/>
  <c r="I30" i="11"/>
  <c r="I29" i="11"/>
  <c r="I15" i="11"/>
  <c r="I16" i="11" s="1"/>
  <c r="C15" i="18"/>
  <c r="C16" i="18"/>
  <c r="C17" i="18"/>
  <c r="C18" i="18"/>
  <c r="C1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J43" i="18" s="1"/>
  <c r="I29" i="18"/>
  <c r="C15" i="11"/>
  <c r="C16" i="11"/>
  <c r="C17" i="11"/>
  <c r="C18" i="11"/>
  <c r="C19" i="11"/>
  <c r="C14" i="11"/>
  <c r="H49" i="11"/>
  <c r="O49" i="11" s="1"/>
  <c r="G49" i="11"/>
  <c r="N49" i="11" s="1"/>
  <c r="H48" i="11"/>
  <c r="O48" i="11" s="1"/>
  <c r="G48" i="11"/>
  <c r="N48" i="11" s="1"/>
  <c r="H47" i="11"/>
  <c r="O47" i="11" s="1"/>
  <c r="G47" i="11"/>
  <c r="N47" i="11" s="1"/>
  <c r="H46" i="11"/>
  <c r="O46" i="11" s="1"/>
  <c r="G46" i="11"/>
  <c r="N46" i="11" s="1"/>
  <c r="H45" i="11"/>
  <c r="O45" i="11" s="1"/>
  <c r="G45" i="11"/>
  <c r="N45" i="11" s="1"/>
  <c r="H44" i="11"/>
  <c r="O44" i="11" s="1"/>
  <c r="G44" i="11"/>
  <c r="N44" i="11" s="1"/>
  <c r="C15" i="20"/>
  <c r="C16" i="20"/>
  <c r="C17" i="20"/>
  <c r="C18" i="20"/>
  <c r="C19" i="20"/>
  <c r="C14" i="20"/>
  <c r="C15" i="2"/>
  <c r="C16" i="2"/>
  <c r="C17" i="2"/>
  <c r="C18" i="2"/>
  <c r="C19" i="2"/>
  <c r="C14" i="2"/>
  <c r="C15" i="9"/>
  <c r="C16" i="9"/>
  <c r="C17" i="9"/>
  <c r="C18" i="9"/>
  <c r="C19" i="9"/>
  <c r="C14" i="9"/>
  <c r="H49" i="9"/>
  <c r="O49" i="9" s="1"/>
  <c r="G49" i="9"/>
  <c r="N49" i="9" s="1"/>
  <c r="H48" i="9"/>
  <c r="O48" i="9" s="1"/>
  <c r="G48" i="9"/>
  <c r="N48" i="9" s="1"/>
  <c r="O47" i="9"/>
  <c r="H47" i="9"/>
  <c r="G47" i="9"/>
  <c r="N47" i="9" s="1"/>
  <c r="N46" i="9"/>
  <c r="H46" i="9"/>
  <c r="O46" i="9" s="1"/>
  <c r="G46" i="9"/>
  <c r="H45" i="9"/>
  <c r="O45" i="9" s="1"/>
  <c r="G45" i="9"/>
  <c r="N45" i="9" s="1"/>
  <c r="H44" i="9"/>
  <c r="O44" i="9" s="1"/>
  <c r="G44" i="9"/>
  <c r="N44" i="9" s="1"/>
  <c r="C15" i="8"/>
  <c r="C16" i="8"/>
  <c r="C17" i="8"/>
  <c r="C18" i="8"/>
  <c r="C19" i="8"/>
  <c r="C14" i="8"/>
  <c r="P46" i="17"/>
  <c r="P47" i="17"/>
  <c r="O47" i="17"/>
  <c r="O49" i="17"/>
  <c r="H44" i="17"/>
  <c r="P44" i="17" s="1"/>
  <c r="H45" i="17"/>
  <c r="P45" i="17" s="1"/>
  <c r="H46" i="17"/>
  <c r="H47" i="17"/>
  <c r="H48" i="17"/>
  <c r="P48" i="17" s="1"/>
  <c r="H49" i="17"/>
  <c r="P49" i="17" s="1"/>
  <c r="G44" i="17"/>
  <c r="O44" i="17" s="1"/>
  <c r="G45" i="17"/>
  <c r="O45" i="17" s="1"/>
  <c r="G46" i="17"/>
  <c r="O46" i="17" s="1"/>
  <c r="G47" i="17"/>
  <c r="G48" i="17"/>
  <c r="O48" i="17" s="1"/>
  <c r="G49" i="17"/>
  <c r="L49" i="17"/>
  <c r="L48" i="17"/>
  <c r="M48" i="17" s="1"/>
  <c r="L47" i="17"/>
  <c r="L46" i="17"/>
  <c r="L45" i="17"/>
  <c r="M45" i="17" s="1"/>
  <c r="G44" i="18"/>
  <c r="O44" i="18" s="1"/>
  <c r="H44" i="18"/>
  <c r="P44" i="18" s="1"/>
  <c r="G45" i="18"/>
  <c r="H45" i="18"/>
  <c r="P45" i="18" s="1"/>
  <c r="M45" i="18"/>
  <c r="O45" i="18"/>
  <c r="G46" i="18"/>
  <c r="O46" i="18" s="1"/>
  <c r="H46" i="18"/>
  <c r="M46" i="18"/>
  <c r="P46" i="18"/>
  <c r="G47" i="18"/>
  <c r="H47" i="18"/>
  <c r="P47" i="18" s="1"/>
  <c r="M47" i="18"/>
  <c r="O47" i="18"/>
  <c r="G48" i="18"/>
  <c r="H48" i="18"/>
  <c r="P48" i="18" s="1"/>
  <c r="O48" i="18"/>
  <c r="G49" i="18"/>
  <c r="O49" i="18" s="1"/>
  <c r="H49" i="18"/>
  <c r="P49" i="18" s="1"/>
  <c r="M49" i="18"/>
  <c r="G43" i="17"/>
  <c r="C15" i="17"/>
  <c r="C16" i="17"/>
  <c r="C17" i="17"/>
  <c r="C18" i="17"/>
  <c r="C19" i="17"/>
  <c r="C14" i="17"/>
  <c r="C15" i="10"/>
  <c r="C16" i="10"/>
  <c r="C17" i="10"/>
  <c r="C18" i="10"/>
  <c r="C19" i="10"/>
  <c r="C14" i="10"/>
  <c r="C14" i="18"/>
  <c r="C15" i="4"/>
  <c r="C16" i="4"/>
  <c r="C17" i="4"/>
  <c r="C18" i="4"/>
  <c r="C14" i="4"/>
  <c r="C15" i="3"/>
  <c r="C16" i="3"/>
  <c r="C17" i="3"/>
  <c r="C18" i="3"/>
  <c r="C19" i="3"/>
  <c r="C14" i="3"/>
  <c r="AM29" i="1"/>
  <c r="N5" i="1" s="1"/>
  <c r="AM30" i="1"/>
  <c r="N6" i="1" s="1"/>
  <c r="AM31" i="1"/>
  <c r="N7" i="1" s="1"/>
  <c r="AM32" i="1"/>
  <c r="N8" i="1" s="1"/>
  <c r="AM33" i="1"/>
  <c r="N9" i="1" s="1"/>
  <c r="AM28" i="1"/>
  <c r="AM34" i="1" s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C34" i="1"/>
  <c r="J27" i="25" l="1"/>
  <c r="J32" i="25"/>
  <c r="I17" i="11"/>
  <c r="I31" i="11"/>
  <c r="C38" i="22"/>
  <c r="C38" i="23" s="1"/>
  <c r="C38" i="24" s="1"/>
  <c r="O46" i="21"/>
  <c r="M47" i="17"/>
  <c r="N4" i="1"/>
  <c r="N10" i="1" s="1"/>
  <c r="M46" i="17"/>
  <c r="M49" i="17"/>
  <c r="C35" i="22"/>
  <c r="C35" i="23" s="1"/>
  <c r="C35" i="24" s="1"/>
  <c r="O43" i="21"/>
  <c r="C36" i="22"/>
  <c r="C36" i="23" s="1"/>
  <c r="C36" i="24" s="1"/>
  <c r="O44" i="21"/>
  <c r="C34" i="22"/>
  <c r="C34" i="23" s="1"/>
  <c r="C34" i="24" s="1"/>
  <c r="O42" i="21"/>
  <c r="C33" i="22"/>
  <c r="C33" i="23" s="1"/>
  <c r="C33" i="24" s="1"/>
  <c r="O41" i="21"/>
  <c r="C37" i="22"/>
  <c r="C37" i="23" s="1"/>
  <c r="C37" i="24" s="1"/>
  <c r="O45" i="21"/>
  <c r="B36" i="22"/>
  <c r="B36" i="23" s="1"/>
  <c r="B36" i="24" s="1"/>
  <c r="N44" i="21"/>
  <c r="B35" i="22"/>
  <c r="B35" i="23" s="1"/>
  <c r="B35" i="24" s="1"/>
  <c r="N43" i="21"/>
  <c r="B34" i="22"/>
  <c r="B34" i="23" s="1"/>
  <c r="B34" i="24" s="1"/>
  <c r="N42" i="21"/>
  <c r="B37" i="22"/>
  <c r="B37" i="23" s="1"/>
  <c r="B37" i="24" s="1"/>
  <c r="N45" i="21"/>
  <c r="B33" i="22"/>
  <c r="B33" i="23" s="1"/>
  <c r="B33" i="24" s="1"/>
  <c r="N41" i="21"/>
  <c r="B38" i="22"/>
  <c r="B38" i="23" s="1"/>
  <c r="B38" i="24" s="1"/>
  <c r="N46" i="21"/>
  <c r="C36" i="26"/>
  <c r="C34" i="26"/>
  <c r="C37" i="26"/>
  <c r="C35" i="26"/>
  <c r="C33" i="26"/>
  <c r="C38" i="26"/>
  <c r="M48" i="18"/>
  <c r="I18" i="11" l="1"/>
  <c r="I32" i="11"/>
  <c r="I19" i="11" l="1"/>
  <c r="I33" i="11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14" i="19"/>
  <c r="M27" i="19"/>
  <c r="I20" i="11" l="1"/>
  <c r="I34" i="11"/>
  <c r="J28" i="19"/>
  <c r="J20" i="23"/>
  <c r="I21" i="11" l="1"/>
  <c r="I35" i="11"/>
  <c r="E3" i="23"/>
  <c r="D5" i="28" s="1"/>
  <c r="J29" i="19"/>
  <c r="J31" i="19"/>
  <c r="J30" i="19"/>
  <c r="D6" i="28" l="1"/>
  <c r="E4" i="23"/>
  <c r="E5" i="23" s="1"/>
  <c r="E6" i="23" s="1"/>
  <c r="E7" i="23" s="1"/>
  <c r="E8" i="23" s="1"/>
  <c r="E9" i="23" s="1"/>
  <c r="E10" i="23" s="1"/>
  <c r="E11" i="23" s="1"/>
  <c r="E12" i="23" s="1"/>
  <c r="E13" i="23" s="1"/>
  <c r="E14" i="23" s="1"/>
  <c r="E15" i="23" s="1"/>
  <c r="E16" i="23" s="1"/>
  <c r="E17" i="23" s="1"/>
  <c r="E18" i="23" s="1"/>
  <c r="E19" i="23" s="1"/>
  <c r="E20" i="23" s="1"/>
  <c r="E21" i="23" s="1"/>
  <c r="E22" i="23" s="1"/>
  <c r="E23" i="23" s="1"/>
  <c r="E24" i="23" s="1"/>
  <c r="E25" i="23" s="1"/>
  <c r="E26" i="23" s="1"/>
  <c r="E27" i="23" s="1"/>
  <c r="E28" i="23" s="1"/>
  <c r="E29" i="23" s="1"/>
  <c r="E30" i="23" s="1"/>
  <c r="E31" i="23" s="1"/>
  <c r="E32" i="23" s="1"/>
  <c r="I22" i="11"/>
  <c r="I36" i="11"/>
  <c r="J32" i="19"/>
  <c r="D7" i="28" l="1"/>
  <c r="I23" i="11"/>
  <c r="I37" i="11"/>
  <c r="E33" i="23"/>
  <c r="E34" i="23" s="1"/>
  <c r="F33" i="25"/>
  <c r="E35" i="23"/>
  <c r="K4" i="27"/>
  <c r="I7" i="27"/>
  <c r="J4" i="1"/>
  <c r="J5" i="1" s="1"/>
  <c r="J6" i="1" s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I4" i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K16" i="1"/>
  <c r="K7" i="27" s="1"/>
  <c r="H34" i="25"/>
  <c r="H35" i="25" s="1"/>
  <c r="D8" i="28" l="1"/>
  <c r="I24" i="11"/>
  <c r="I38" i="11"/>
  <c r="E36" i="23"/>
  <c r="J33" i="19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22" i="14"/>
  <c r="I21" i="14"/>
  <c r="I20" i="14"/>
  <c r="I19" i="14"/>
  <c r="I18" i="14"/>
  <c r="I17" i="14"/>
  <c r="I16" i="14"/>
  <c r="I15" i="14"/>
  <c r="I14" i="14"/>
  <c r="D9" i="28" l="1"/>
  <c r="I25" i="11"/>
  <c r="I39" i="11"/>
  <c r="E37" i="23"/>
  <c r="J35" i="19"/>
  <c r="M35" i="19" s="1"/>
  <c r="J34" i="19"/>
  <c r="M34" i="19" s="1"/>
  <c r="R9" i="25"/>
  <c r="M4" i="25"/>
  <c r="R4" i="25"/>
  <c r="M5" i="25"/>
  <c r="R5" i="25"/>
  <c r="M6" i="25"/>
  <c r="R6" i="25"/>
  <c r="M7" i="25"/>
  <c r="R7" i="25"/>
  <c r="M8" i="25"/>
  <c r="R8" i="25"/>
  <c r="R3" i="25"/>
  <c r="M3" i="25"/>
  <c r="K15" i="27"/>
  <c r="K16" i="27"/>
  <c r="L16" i="27" s="1"/>
  <c r="K17" i="27"/>
  <c r="K18" i="27"/>
  <c r="L18" i="27" s="1"/>
  <c r="K14" i="27"/>
  <c r="N16" i="19"/>
  <c r="M17" i="19"/>
  <c r="N17" i="19" s="1"/>
  <c r="M18" i="19"/>
  <c r="M19" i="19"/>
  <c r="M20" i="19"/>
  <c r="M21" i="19"/>
  <c r="M22" i="19"/>
  <c r="M23" i="19"/>
  <c r="M24" i="19"/>
  <c r="M25" i="19"/>
  <c r="M26" i="19"/>
  <c r="M28" i="19"/>
  <c r="N28" i="19" s="1"/>
  <c r="M29" i="19"/>
  <c r="M30" i="19"/>
  <c r="M31" i="19"/>
  <c r="M32" i="19"/>
  <c r="M33" i="19"/>
  <c r="D10" i="28" l="1"/>
  <c r="L17" i="27"/>
  <c r="L15" i="27"/>
  <c r="I26" i="11"/>
  <c r="I40" i="11"/>
  <c r="E38" i="23"/>
  <c r="J36" i="19"/>
  <c r="M36" i="19" s="1"/>
  <c r="N36" i="19" s="1"/>
  <c r="N31" i="19"/>
  <c r="N32" i="19"/>
  <c r="J37" i="19"/>
  <c r="M37" i="19" s="1"/>
  <c r="N23" i="19"/>
  <c r="N21" i="19"/>
  <c r="N20" i="19"/>
  <c r="N24" i="19"/>
  <c r="N29" i="19"/>
  <c r="N30" i="19"/>
  <c r="N22" i="19"/>
  <c r="R10" i="25"/>
  <c r="N34" i="19"/>
  <c r="N26" i="19"/>
  <c r="N18" i="19"/>
  <c r="N33" i="19"/>
  <c r="N25" i="19"/>
  <c r="N35" i="19"/>
  <c r="N27" i="19"/>
  <c r="N19" i="19"/>
  <c r="K8" i="27"/>
  <c r="K20" i="27"/>
  <c r="K21" i="27"/>
  <c r="K22" i="27"/>
  <c r="K23" i="27"/>
  <c r="L23" i="27" s="1"/>
  <c r="K19" i="27"/>
  <c r="K6" i="27"/>
  <c r="K5" i="27"/>
  <c r="I6" i="27"/>
  <c r="I5" i="27"/>
  <c r="I4" i="27"/>
  <c r="M22" i="1"/>
  <c r="N22" i="1"/>
  <c r="N7" i="13" s="1"/>
  <c r="M23" i="1"/>
  <c r="N23" i="1"/>
  <c r="M21" i="1"/>
  <c r="D11" i="28" l="1"/>
  <c r="I27" i="11"/>
  <c r="I41" i="11"/>
  <c r="L21" i="27"/>
  <c r="L22" i="27"/>
  <c r="L19" i="27"/>
  <c r="L20" i="27"/>
  <c r="K27" i="27"/>
  <c r="L27" i="27" s="1"/>
  <c r="N37" i="19"/>
  <c r="J38" i="19"/>
  <c r="M38" i="19" s="1"/>
  <c r="N38" i="19" s="1"/>
  <c r="K32" i="27"/>
  <c r="K28" i="27"/>
  <c r="K24" i="27"/>
  <c r="K25" i="27"/>
  <c r="K26" i="27"/>
  <c r="D19" i="27"/>
  <c r="E19" i="27" s="1"/>
  <c r="U49" i="27" s="1"/>
  <c r="AB49" i="27" s="1"/>
  <c r="D17" i="27"/>
  <c r="E17" i="27" s="1"/>
  <c r="D16" i="27"/>
  <c r="E16" i="27" s="1"/>
  <c r="D14" i="27"/>
  <c r="E14" i="27" s="1"/>
  <c r="N43" i="27"/>
  <c r="N42" i="27"/>
  <c r="N41" i="27"/>
  <c r="N40" i="27"/>
  <c r="N39" i="27"/>
  <c r="N38" i="27"/>
  <c r="N37" i="27"/>
  <c r="N36" i="27"/>
  <c r="N35" i="27"/>
  <c r="N34" i="27"/>
  <c r="N33" i="27"/>
  <c r="N32" i="27"/>
  <c r="N31" i="27"/>
  <c r="N30" i="27"/>
  <c r="N29" i="27"/>
  <c r="N28" i="27"/>
  <c r="N27" i="27"/>
  <c r="N26" i="27"/>
  <c r="N25" i="27"/>
  <c r="N24" i="27"/>
  <c r="N23" i="27"/>
  <c r="N22" i="27"/>
  <c r="N21" i="27"/>
  <c r="N20" i="27"/>
  <c r="N19" i="27"/>
  <c r="N18" i="27"/>
  <c r="N17" i="27"/>
  <c r="N16" i="27"/>
  <c r="N15" i="27"/>
  <c r="N14" i="27"/>
  <c r="L14" i="27"/>
  <c r="Y12" i="27"/>
  <c r="AF12" i="27" s="1"/>
  <c r="AM12" i="27" s="1"/>
  <c r="AU12" i="27" s="1"/>
  <c r="BC12" i="27" s="1"/>
  <c r="X12" i="27"/>
  <c r="AE12" i="27" s="1"/>
  <c r="AL12" i="27" s="1"/>
  <c r="AT12" i="27" s="1"/>
  <c r="BB12" i="27" s="1"/>
  <c r="W12" i="27"/>
  <c r="AD12" i="27" s="1"/>
  <c r="AK12" i="27" s="1"/>
  <c r="AS12" i="27" s="1"/>
  <c r="BA12" i="27" s="1"/>
  <c r="H36" i="25"/>
  <c r="D12" i="28" l="1"/>
  <c r="P14" i="27"/>
  <c r="R46" i="27"/>
  <c r="Y46" i="27" s="1"/>
  <c r="AF46" i="27" s="1"/>
  <c r="R47" i="27"/>
  <c r="Y47" i="27" s="1"/>
  <c r="AF47" i="27" s="1"/>
  <c r="R48" i="27"/>
  <c r="Y48" i="27" s="1"/>
  <c r="AF48" i="27" s="1"/>
  <c r="R49" i="27"/>
  <c r="Y49" i="27" s="1"/>
  <c r="AF49" i="27" s="1"/>
  <c r="AM49" i="27" s="1"/>
  <c r="L26" i="27"/>
  <c r="P49" i="27"/>
  <c r="W49" i="27" s="1"/>
  <c r="AD49" i="27" s="1"/>
  <c r="P44" i="27"/>
  <c r="W44" i="27" s="1"/>
  <c r="AD44" i="27" s="1"/>
  <c r="AK44" i="27" s="1"/>
  <c r="P45" i="27"/>
  <c r="W45" i="27" s="1"/>
  <c r="AD45" i="27" s="1"/>
  <c r="P46" i="27"/>
  <c r="W46" i="27" s="1"/>
  <c r="AD46" i="27" s="1"/>
  <c r="P48" i="27"/>
  <c r="W48" i="27" s="1"/>
  <c r="AD48" i="27" s="1"/>
  <c r="P47" i="27"/>
  <c r="W47" i="27" s="1"/>
  <c r="AD47" i="27" s="1"/>
  <c r="S49" i="27"/>
  <c r="Z49" i="27" s="1"/>
  <c r="AG49" i="27" s="1"/>
  <c r="AN49" i="27" s="1"/>
  <c r="S47" i="27"/>
  <c r="Z47" i="27" s="1"/>
  <c r="AG47" i="27" s="1"/>
  <c r="AN47" i="27" s="1"/>
  <c r="S48" i="27"/>
  <c r="Z48" i="27" s="1"/>
  <c r="AG48" i="27" s="1"/>
  <c r="AN48" i="27" s="1"/>
  <c r="I28" i="11"/>
  <c r="I43" i="11" s="1"/>
  <c r="I42" i="11"/>
  <c r="L28" i="27"/>
  <c r="L25" i="27"/>
  <c r="L24" i="27"/>
  <c r="AM47" i="27"/>
  <c r="AM46" i="27"/>
  <c r="AM48" i="27"/>
  <c r="AI49" i="27"/>
  <c r="AP49" i="27" s="1"/>
  <c r="AK47" i="27"/>
  <c r="AK45" i="27"/>
  <c r="AK48" i="27"/>
  <c r="AK49" i="27"/>
  <c r="AK46" i="27"/>
  <c r="J39" i="19"/>
  <c r="M39" i="19" s="1"/>
  <c r="N39" i="19" s="1"/>
  <c r="W14" i="27"/>
  <c r="AD14" i="27" s="1"/>
  <c r="K33" i="27"/>
  <c r="L33" i="27" s="1"/>
  <c r="K37" i="27"/>
  <c r="K29" i="27"/>
  <c r="K30" i="27"/>
  <c r="K31" i="27"/>
  <c r="L32" i="27" s="1"/>
  <c r="U21" i="27"/>
  <c r="AB21" i="27" s="1"/>
  <c r="AI21" i="27" s="1"/>
  <c r="R18" i="27"/>
  <c r="Y18" i="27" s="1"/>
  <c r="AF18" i="27" s="1"/>
  <c r="P16" i="27"/>
  <c r="W16" i="27" s="1"/>
  <c r="AD16" i="27" s="1"/>
  <c r="S19" i="27"/>
  <c r="Z19" i="27" s="1"/>
  <c r="AG19" i="27" s="1"/>
  <c r="S24" i="27"/>
  <c r="Z24" i="27" s="1"/>
  <c r="AG24" i="27" s="1"/>
  <c r="D15" i="27"/>
  <c r="E15" i="27" s="1"/>
  <c r="U19" i="27"/>
  <c r="AB19" i="27" s="1"/>
  <c r="AI19" i="27" s="1"/>
  <c r="U26" i="27"/>
  <c r="AB26" i="27" s="1"/>
  <c r="AI26" i="27" s="1"/>
  <c r="P21" i="27"/>
  <c r="W21" i="27" s="1"/>
  <c r="AD21" i="27" s="1"/>
  <c r="R23" i="27"/>
  <c r="Y23" i="27" s="1"/>
  <c r="AF23" i="27" s="1"/>
  <c r="S17" i="27"/>
  <c r="Z17" i="27" s="1"/>
  <c r="AG17" i="27" s="1"/>
  <c r="AN17" i="27" s="1"/>
  <c r="R16" i="27"/>
  <c r="Y16" i="27" s="1"/>
  <c r="AF16" i="27" s="1"/>
  <c r="D18" i="27"/>
  <c r="E18" i="27" s="1"/>
  <c r="K14" i="9"/>
  <c r="D13" i="28" l="1"/>
  <c r="T49" i="27"/>
  <c r="AA49" i="27" s="1"/>
  <c r="T48" i="27"/>
  <c r="AA48" i="27" s="1"/>
  <c r="Q46" i="27"/>
  <c r="X46" i="27" s="1"/>
  <c r="AE46" i="27" s="1"/>
  <c r="Q48" i="27"/>
  <c r="X48" i="27" s="1"/>
  <c r="AE48" i="27" s="1"/>
  <c r="AL48" i="27" s="1"/>
  <c r="Q47" i="27"/>
  <c r="X47" i="27" s="1"/>
  <c r="AE47" i="27" s="1"/>
  <c r="AL47" i="27" s="1"/>
  <c r="Q45" i="27"/>
  <c r="X45" i="27" s="1"/>
  <c r="AE45" i="27" s="1"/>
  <c r="AL45" i="27" s="1"/>
  <c r="Q49" i="27"/>
  <c r="X49" i="27" s="1"/>
  <c r="AE49" i="27" s="1"/>
  <c r="L31" i="27"/>
  <c r="L30" i="27"/>
  <c r="L29" i="27"/>
  <c r="AS44" i="27"/>
  <c r="BA44" i="27"/>
  <c r="BA46" i="27"/>
  <c r="AS46" i="27"/>
  <c r="AV49" i="27"/>
  <c r="BD49" i="27"/>
  <c r="BA49" i="27"/>
  <c r="AS49" i="27"/>
  <c r="BF49" i="27"/>
  <c r="AX49" i="27"/>
  <c r="BC48" i="27"/>
  <c r="AU48" i="27"/>
  <c r="AV47" i="27"/>
  <c r="BD47" i="27"/>
  <c r="BA48" i="27"/>
  <c r="AS48" i="27"/>
  <c r="AU46" i="27"/>
  <c r="BC46" i="27"/>
  <c r="AS45" i="27"/>
  <c r="BA45" i="27"/>
  <c r="BA47" i="27"/>
  <c r="AS47" i="27"/>
  <c r="AV48" i="27"/>
  <c r="BD48" i="27"/>
  <c r="BC49" i="27"/>
  <c r="AU49" i="27"/>
  <c r="BC47" i="27"/>
  <c r="AU47" i="27"/>
  <c r="AH49" i="27"/>
  <c r="AO49" i="27" s="1"/>
  <c r="AH48" i="27"/>
  <c r="AO48" i="27" s="1"/>
  <c r="Q22" i="27"/>
  <c r="X22" i="27" s="1"/>
  <c r="AE22" i="27" s="1"/>
  <c r="AL49" i="27"/>
  <c r="AL46" i="27"/>
  <c r="J40" i="19"/>
  <c r="M40" i="19" s="1"/>
  <c r="N40" i="19" s="1"/>
  <c r="Q15" i="27"/>
  <c r="X15" i="27" s="1"/>
  <c r="AE15" i="27" s="1"/>
  <c r="K42" i="27"/>
  <c r="K38" i="27"/>
  <c r="L38" i="27" s="1"/>
  <c r="K35" i="27"/>
  <c r="K34" i="27"/>
  <c r="K36" i="27"/>
  <c r="L37" i="27" s="1"/>
  <c r="S36" i="27"/>
  <c r="Z36" i="27" s="1"/>
  <c r="AG36" i="27" s="1"/>
  <c r="R35" i="27"/>
  <c r="Y35" i="27" s="1"/>
  <c r="AF35" i="27" s="1"/>
  <c r="U38" i="27"/>
  <c r="P33" i="27"/>
  <c r="W33" i="27" s="1"/>
  <c r="AD33" i="27" s="1"/>
  <c r="R19" i="27"/>
  <c r="Y19" i="27" s="1"/>
  <c r="AF19" i="27" s="1"/>
  <c r="S20" i="27"/>
  <c r="Z20" i="27" s="1"/>
  <c r="AG20" i="27" s="1"/>
  <c r="P17" i="27"/>
  <c r="W17" i="27" s="1"/>
  <c r="AD17" i="27" s="1"/>
  <c r="U22" i="27"/>
  <c r="AB22" i="27" s="1"/>
  <c r="AI22" i="27" s="1"/>
  <c r="S18" i="27"/>
  <c r="Z18" i="27" s="1"/>
  <c r="AG18" i="27" s="1"/>
  <c r="P26" i="27"/>
  <c r="W26" i="27" s="1"/>
  <c r="AD26" i="27" s="1"/>
  <c r="U31" i="27"/>
  <c r="AB31" i="27" s="1"/>
  <c r="AI31" i="27" s="1"/>
  <c r="S29" i="27"/>
  <c r="Z29" i="27" s="1"/>
  <c r="AG29" i="27" s="1"/>
  <c r="R28" i="27"/>
  <c r="Y28" i="27" s="1"/>
  <c r="AF28" i="27" s="1"/>
  <c r="P15" i="27"/>
  <c r="W15" i="27" s="1"/>
  <c r="AD15" i="27" s="1"/>
  <c r="U20" i="27"/>
  <c r="AB20" i="27" s="1"/>
  <c r="AI20" i="27" s="1"/>
  <c r="R17" i="27"/>
  <c r="Y17" i="27" s="1"/>
  <c r="AF17" i="27" s="1"/>
  <c r="Q17" i="27"/>
  <c r="X17" i="27" s="1"/>
  <c r="AE17" i="27" s="1"/>
  <c r="Q16" i="27"/>
  <c r="X16" i="27" s="1"/>
  <c r="AE16" i="27" s="1"/>
  <c r="T20" i="27"/>
  <c r="AA20" i="27" s="1"/>
  <c r="AH20" i="27" s="1"/>
  <c r="T21" i="27"/>
  <c r="AA21" i="27" s="1"/>
  <c r="AH21" i="27" s="1"/>
  <c r="T18" i="27"/>
  <c r="AA18" i="27" s="1"/>
  <c r="AH18" i="27" s="1"/>
  <c r="T30" i="27"/>
  <c r="AA30" i="27" s="1"/>
  <c r="AH30" i="27" s="1"/>
  <c r="T25" i="27"/>
  <c r="AA25" i="27" s="1"/>
  <c r="AH25" i="27" s="1"/>
  <c r="T19" i="27"/>
  <c r="AA19" i="27" s="1"/>
  <c r="AH19" i="27" s="1"/>
  <c r="T37" i="27"/>
  <c r="AA37" i="27" s="1"/>
  <c r="AH37" i="27" s="1"/>
  <c r="Q25" i="27"/>
  <c r="X25" i="27" s="1"/>
  <c r="AE25" i="27" s="1"/>
  <c r="U29" i="27"/>
  <c r="AB29" i="27" s="1"/>
  <c r="AI29" i="27" s="1"/>
  <c r="S27" i="27"/>
  <c r="Z27" i="27" s="1"/>
  <c r="AG27" i="27" s="1"/>
  <c r="P24" i="27"/>
  <c r="W24" i="27" s="1"/>
  <c r="AD24" i="27" s="1"/>
  <c r="R26" i="27"/>
  <c r="Y26" i="27" s="1"/>
  <c r="AF26" i="27" s="1"/>
  <c r="T28" i="27"/>
  <c r="AA28" i="27" s="1"/>
  <c r="AH28" i="27" s="1"/>
  <c r="Q24" i="27"/>
  <c r="X24" i="27" s="1"/>
  <c r="AE24" i="27" s="1"/>
  <c r="U28" i="27"/>
  <c r="AB28" i="27" s="1"/>
  <c r="AI28" i="27" s="1"/>
  <c r="T27" i="27"/>
  <c r="AA27" i="27" s="1"/>
  <c r="AH27" i="27" s="1"/>
  <c r="P23" i="27"/>
  <c r="W23" i="27" s="1"/>
  <c r="AD23" i="27" s="1"/>
  <c r="S26" i="27"/>
  <c r="Z26" i="27" s="1"/>
  <c r="AG26" i="27" s="1"/>
  <c r="R25" i="27"/>
  <c r="Y25" i="27" s="1"/>
  <c r="AF25" i="27" s="1"/>
  <c r="Q23" i="27"/>
  <c r="X23" i="27" s="1"/>
  <c r="AE23" i="27" s="1"/>
  <c r="U27" i="27"/>
  <c r="AB27" i="27" s="1"/>
  <c r="AI27" i="27" s="1"/>
  <c r="S25" i="27"/>
  <c r="Z25" i="27" s="1"/>
  <c r="AG25" i="27" s="1"/>
  <c r="T26" i="27"/>
  <c r="AA26" i="27" s="1"/>
  <c r="AH26" i="27" s="1"/>
  <c r="P22" i="27"/>
  <c r="W22" i="27" s="1"/>
  <c r="AD22" i="27" s="1"/>
  <c r="R24" i="27"/>
  <c r="Y24" i="27" s="1"/>
  <c r="AF24" i="27" s="1"/>
  <c r="U23" i="27"/>
  <c r="AB23" i="27" s="1"/>
  <c r="AI23" i="27" s="1"/>
  <c r="T22" i="27"/>
  <c r="AA22" i="27" s="1"/>
  <c r="AH22" i="27" s="1"/>
  <c r="S21" i="27"/>
  <c r="Z21" i="27" s="1"/>
  <c r="AG21" i="27" s="1"/>
  <c r="P18" i="27"/>
  <c r="W18" i="27" s="1"/>
  <c r="AD18" i="27" s="1"/>
  <c r="Q19" i="27"/>
  <c r="X19" i="27" s="1"/>
  <c r="AE19" i="27" s="1"/>
  <c r="R20" i="27"/>
  <c r="Y20" i="27" s="1"/>
  <c r="AF20" i="27" s="1"/>
  <c r="R21" i="27"/>
  <c r="Y21" i="27" s="1"/>
  <c r="AF21" i="27" s="1"/>
  <c r="U24" i="27"/>
  <c r="AB24" i="27" s="1"/>
  <c r="AI24" i="27" s="1"/>
  <c r="T23" i="27"/>
  <c r="AA23" i="27" s="1"/>
  <c r="AH23" i="27" s="1"/>
  <c r="S22" i="27"/>
  <c r="Z22" i="27" s="1"/>
  <c r="AG22" i="27" s="1"/>
  <c r="Q20" i="27"/>
  <c r="X20" i="27" s="1"/>
  <c r="AE20" i="27" s="1"/>
  <c r="P19" i="27"/>
  <c r="W19" i="27" s="1"/>
  <c r="AD19" i="27" s="1"/>
  <c r="Q34" i="27"/>
  <c r="X34" i="27" s="1"/>
  <c r="AE34" i="27" s="1"/>
  <c r="Y15" i="27"/>
  <c r="U34" i="27"/>
  <c r="AB34" i="27" s="1"/>
  <c r="AI34" i="27" s="1"/>
  <c r="T33" i="27"/>
  <c r="AA33" i="27" s="1"/>
  <c r="AH33" i="27" s="1"/>
  <c r="R31" i="27"/>
  <c r="Y31" i="27" s="1"/>
  <c r="AF31" i="27" s="1"/>
  <c r="S32" i="27"/>
  <c r="Z32" i="27" s="1"/>
  <c r="AG32" i="27" s="1"/>
  <c r="P29" i="27"/>
  <c r="W29" i="27" s="1"/>
  <c r="AD29" i="27" s="1"/>
  <c r="Q30" i="27"/>
  <c r="X30" i="27" s="1"/>
  <c r="AE30" i="27" s="1"/>
  <c r="U32" i="27"/>
  <c r="AB32" i="27" s="1"/>
  <c r="AI32" i="27" s="1"/>
  <c r="T31" i="27"/>
  <c r="AA31" i="27" s="1"/>
  <c r="AH31" i="27" s="1"/>
  <c r="Q28" i="27"/>
  <c r="X28" i="27" s="1"/>
  <c r="AE28" i="27" s="1"/>
  <c r="S30" i="27"/>
  <c r="Z30" i="27" s="1"/>
  <c r="AG30" i="27" s="1"/>
  <c r="R29" i="27"/>
  <c r="Y29" i="27" s="1"/>
  <c r="AF29" i="27" s="1"/>
  <c r="P27" i="27"/>
  <c r="W27" i="27" s="1"/>
  <c r="AD27" i="27" s="1"/>
  <c r="U33" i="27"/>
  <c r="AB33" i="27" s="1"/>
  <c r="AI33" i="27" s="1"/>
  <c r="T32" i="27"/>
  <c r="AA32" i="27" s="1"/>
  <c r="AH32" i="27" s="1"/>
  <c r="R30" i="27"/>
  <c r="Y30" i="27" s="1"/>
  <c r="AF30" i="27" s="1"/>
  <c r="Q29" i="27"/>
  <c r="X29" i="27" s="1"/>
  <c r="AE29" i="27" s="1"/>
  <c r="S31" i="27"/>
  <c r="Z31" i="27" s="1"/>
  <c r="AG31" i="27" s="1"/>
  <c r="P28" i="27"/>
  <c r="W28" i="27" s="1"/>
  <c r="AD28" i="27" s="1"/>
  <c r="Q27" i="27"/>
  <c r="X27" i="27" s="1"/>
  <c r="AE27" i="27" s="1"/>
  <c r="Q18" i="27"/>
  <c r="X18" i="27" s="1"/>
  <c r="AE18" i="27" s="1"/>
  <c r="K19" i="14"/>
  <c r="F5" i="25"/>
  <c r="P5" i="25" s="1"/>
  <c r="F6" i="25"/>
  <c r="P6" i="25" s="1"/>
  <c r="F7" i="25"/>
  <c r="P7" i="25" s="1"/>
  <c r="F8" i="25"/>
  <c r="P8" i="25" s="1"/>
  <c r="F9" i="25"/>
  <c r="P9" i="25" s="1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4" i="25"/>
  <c r="P4" i="25" s="1"/>
  <c r="F3" i="25"/>
  <c r="D33" i="25"/>
  <c r="D5" i="25"/>
  <c r="N5" i="25" s="1"/>
  <c r="D6" i="25"/>
  <c r="N6" i="25" s="1"/>
  <c r="D7" i="25"/>
  <c r="N7" i="25" s="1"/>
  <c r="D8" i="25"/>
  <c r="N8" i="25" s="1"/>
  <c r="D9" i="25"/>
  <c r="N9" i="25" s="1"/>
  <c r="D10" i="25"/>
  <c r="D11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4" i="25"/>
  <c r="N4" i="25" s="1"/>
  <c r="B4" i="22"/>
  <c r="B4" i="23" s="1"/>
  <c r="B4" i="24" s="1"/>
  <c r="B5" i="22"/>
  <c r="B5" i="23" s="1"/>
  <c r="B5" i="24" s="1"/>
  <c r="B6" i="22"/>
  <c r="B6" i="23" s="1"/>
  <c r="B6" i="24" s="1"/>
  <c r="B7" i="22"/>
  <c r="B7" i="23" s="1"/>
  <c r="B7" i="24" s="1"/>
  <c r="B8" i="22"/>
  <c r="B8" i="23" s="1"/>
  <c r="B8" i="24" s="1"/>
  <c r="B9" i="22"/>
  <c r="B9" i="23" s="1"/>
  <c r="B9" i="24" s="1"/>
  <c r="B10" i="22"/>
  <c r="B10" i="23" s="1"/>
  <c r="B10" i="24" s="1"/>
  <c r="B11" i="22"/>
  <c r="B11" i="23" s="1"/>
  <c r="B11" i="24" s="1"/>
  <c r="B12" i="22"/>
  <c r="B12" i="23" s="1"/>
  <c r="B12" i="24" s="1"/>
  <c r="B13" i="22"/>
  <c r="B13" i="23" s="1"/>
  <c r="B13" i="24" s="1"/>
  <c r="B14" i="22"/>
  <c r="B14" i="23" s="1"/>
  <c r="B14" i="24" s="1"/>
  <c r="B15" i="22"/>
  <c r="B15" i="23" s="1"/>
  <c r="B15" i="24" s="1"/>
  <c r="B16" i="22"/>
  <c r="B16" i="23" s="1"/>
  <c r="B16" i="24" s="1"/>
  <c r="B17" i="22"/>
  <c r="B17" i="23" s="1"/>
  <c r="B17" i="24" s="1"/>
  <c r="B18" i="22"/>
  <c r="B18" i="23" s="1"/>
  <c r="B18" i="24" s="1"/>
  <c r="B19" i="22"/>
  <c r="B19" i="23" s="1"/>
  <c r="B19" i="24" s="1"/>
  <c r="B20" i="22"/>
  <c r="B20" i="23" s="1"/>
  <c r="B20" i="24" s="1"/>
  <c r="B21" i="22"/>
  <c r="B21" i="23" s="1"/>
  <c r="B21" i="24" s="1"/>
  <c r="B22" i="22"/>
  <c r="B22" i="23" s="1"/>
  <c r="B22" i="24" s="1"/>
  <c r="B23" i="22"/>
  <c r="B23" i="23" s="1"/>
  <c r="B23" i="24" s="1"/>
  <c r="B24" i="22"/>
  <c r="B24" i="23" s="1"/>
  <c r="B24" i="24" s="1"/>
  <c r="B25" i="22"/>
  <c r="B25" i="23" s="1"/>
  <c r="B25" i="24" s="1"/>
  <c r="B26" i="22"/>
  <c r="B26" i="23" s="1"/>
  <c r="B26" i="24" s="1"/>
  <c r="B27" i="22"/>
  <c r="B27" i="23" s="1"/>
  <c r="B27" i="24" s="1"/>
  <c r="B28" i="22"/>
  <c r="B28" i="23" s="1"/>
  <c r="B28" i="24" s="1"/>
  <c r="B29" i="22"/>
  <c r="B29" i="23" s="1"/>
  <c r="B29" i="24" s="1"/>
  <c r="B30" i="22"/>
  <c r="B30" i="23" s="1"/>
  <c r="B30" i="24" s="1"/>
  <c r="B31" i="22"/>
  <c r="B31" i="23" s="1"/>
  <c r="B31" i="24" s="1"/>
  <c r="B32" i="22"/>
  <c r="B32" i="23" s="1"/>
  <c r="B32" i="24" s="1"/>
  <c r="B3" i="22"/>
  <c r="B3" i="23" s="1"/>
  <c r="B3" i="24" s="1"/>
  <c r="D14" i="28" l="1"/>
  <c r="R39" i="27"/>
  <c r="Y39" i="27" s="1"/>
  <c r="AF39" i="27" s="1"/>
  <c r="U42" i="27"/>
  <c r="AB42" i="27" s="1"/>
  <c r="S40" i="27"/>
  <c r="Z40" i="27" s="1"/>
  <c r="AG40" i="27" s="1"/>
  <c r="T41" i="27"/>
  <c r="AA41" i="27" s="1"/>
  <c r="L36" i="27"/>
  <c r="S39" i="27" s="1"/>
  <c r="Z39" i="27" s="1"/>
  <c r="AG39" i="27" s="1"/>
  <c r="T42" i="27"/>
  <c r="AA42" i="27" s="1"/>
  <c r="AH42" i="27" s="1"/>
  <c r="S41" i="27"/>
  <c r="Z41" i="27" s="1"/>
  <c r="AG41" i="27" s="1"/>
  <c r="Q39" i="27"/>
  <c r="X39" i="27" s="1"/>
  <c r="AE39" i="27" s="1"/>
  <c r="U43" i="27"/>
  <c r="AB43" i="27" s="1"/>
  <c r="AI43" i="27" s="1"/>
  <c r="R40" i="27"/>
  <c r="Y40" i="27" s="1"/>
  <c r="AF40" i="27" s="1"/>
  <c r="T40" i="27"/>
  <c r="AA40" i="27" s="1"/>
  <c r="L34" i="27"/>
  <c r="L35" i="27"/>
  <c r="Q36" i="27" s="1"/>
  <c r="X36" i="27" s="1"/>
  <c r="AE36" i="27" s="1"/>
  <c r="AT48" i="27"/>
  <c r="BB48" i="27"/>
  <c r="AB38" i="27"/>
  <c r="AI38" i="27" s="1"/>
  <c r="BB46" i="27"/>
  <c r="AT46" i="27"/>
  <c r="AW48" i="27"/>
  <c r="BE48" i="27"/>
  <c r="AT47" i="27"/>
  <c r="BB47" i="27"/>
  <c r="AT49" i="27"/>
  <c r="BB49" i="27"/>
  <c r="BB45" i="27"/>
  <c r="AT45" i="27"/>
  <c r="BE49" i="27"/>
  <c r="BG49" i="27" s="1"/>
  <c r="AW49" i="27"/>
  <c r="AQ49" i="27"/>
  <c r="J41" i="19"/>
  <c r="M41" i="19" s="1"/>
  <c r="N41" i="19" s="1"/>
  <c r="N3" i="25"/>
  <c r="N10" i="25" s="1"/>
  <c r="D34" i="25"/>
  <c r="D35" i="25" s="1"/>
  <c r="D36" i="25" s="1"/>
  <c r="P3" i="25"/>
  <c r="P10" i="25" s="1"/>
  <c r="F34" i="25"/>
  <c r="F35" i="25" s="1"/>
  <c r="F36" i="25" s="1"/>
  <c r="K43" i="27"/>
  <c r="L43" i="27" s="1"/>
  <c r="K39" i="27"/>
  <c r="K40" i="27"/>
  <c r="K41" i="27"/>
  <c r="L42" i="27" s="1"/>
  <c r="Q26" i="27"/>
  <c r="X26" i="27" s="1"/>
  <c r="AE26" i="27" s="1"/>
  <c r="R22" i="27"/>
  <c r="Y22" i="27" s="1"/>
  <c r="AF22" i="27" s="1"/>
  <c r="T34" i="27"/>
  <c r="AA34" i="27" s="1"/>
  <c r="AH34" i="27" s="1"/>
  <c r="T29" i="27"/>
  <c r="AA29" i="27" s="1"/>
  <c r="AH29" i="27" s="1"/>
  <c r="T24" i="27"/>
  <c r="AA24" i="27" s="1"/>
  <c r="AH24" i="27" s="1"/>
  <c r="R27" i="27"/>
  <c r="Y27" i="27" s="1"/>
  <c r="AF27" i="27" s="1"/>
  <c r="U35" i="27"/>
  <c r="AB35" i="27" s="1"/>
  <c r="AI35" i="27" s="1"/>
  <c r="U25" i="27"/>
  <c r="AB25" i="27" s="1"/>
  <c r="AI25" i="27" s="1"/>
  <c r="U30" i="27"/>
  <c r="AB30" i="27" s="1"/>
  <c r="AI30" i="27" s="1"/>
  <c r="P20" i="27"/>
  <c r="W20" i="27" s="1"/>
  <c r="AD20" i="27" s="1"/>
  <c r="Q31" i="27"/>
  <c r="X31" i="27" s="1"/>
  <c r="AE31" i="27" s="1"/>
  <c r="Q21" i="27"/>
  <c r="X21" i="27" s="1"/>
  <c r="AE21" i="27" s="1"/>
  <c r="P25" i="27"/>
  <c r="W25" i="27" s="1"/>
  <c r="AD25" i="27" s="1"/>
  <c r="S23" i="27"/>
  <c r="Z23" i="27" s="1"/>
  <c r="AG23" i="27" s="1"/>
  <c r="S28" i="27"/>
  <c r="Z28" i="27" s="1"/>
  <c r="AG28" i="27" s="1"/>
  <c r="S33" i="27"/>
  <c r="Z33" i="27" s="1"/>
  <c r="AG33" i="27" s="1"/>
  <c r="R32" i="27"/>
  <c r="Y32" i="27" s="1"/>
  <c r="AF32" i="27" s="1"/>
  <c r="P30" i="27"/>
  <c r="W30" i="27" s="1"/>
  <c r="AD30" i="27" s="1"/>
  <c r="R37" i="27"/>
  <c r="Y37" i="27" s="1"/>
  <c r="AF37" i="27" s="1"/>
  <c r="S37" i="27"/>
  <c r="Z37" i="27" s="1"/>
  <c r="AG37" i="27" s="1"/>
  <c r="P34" i="27"/>
  <c r="W34" i="27" s="1"/>
  <c r="AD34" i="27" s="1"/>
  <c r="R36" i="27"/>
  <c r="Y36" i="27" s="1"/>
  <c r="AF36" i="27" s="1"/>
  <c r="P38" i="27"/>
  <c r="W38" i="27" s="1"/>
  <c r="AD38" i="27" s="1"/>
  <c r="D15" i="28" l="1"/>
  <c r="L41" i="27"/>
  <c r="U41" i="27"/>
  <c r="AB41" i="27" s="1"/>
  <c r="S38" i="27"/>
  <c r="Z38" i="27" s="1"/>
  <c r="AG38" i="27" s="1"/>
  <c r="AY49" i="27"/>
  <c r="BI49" i="27" s="1"/>
  <c r="P35" i="27"/>
  <c r="W35" i="27" s="1"/>
  <c r="AD35" i="27" s="1"/>
  <c r="S46" i="27"/>
  <c r="Z46" i="27" s="1"/>
  <c r="AG46" i="27" s="1"/>
  <c r="AN46" i="27" s="1"/>
  <c r="T47" i="27"/>
  <c r="AA47" i="27" s="1"/>
  <c r="AH47" i="27" s="1"/>
  <c r="AO47" i="27" s="1"/>
  <c r="P43" i="27"/>
  <c r="W43" i="27" s="1"/>
  <c r="AD43" i="27" s="1"/>
  <c r="U48" i="27"/>
  <c r="AB48" i="27" s="1"/>
  <c r="AI48" i="27" s="1"/>
  <c r="AP48" i="27" s="1"/>
  <c r="Q44" i="27"/>
  <c r="X44" i="27" s="1"/>
  <c r="AE44" i="27" s="1"/>
  <c r="AL44" i="27" s="1"/>
  <c r="R45" i="27"/>
  <c r="Y45" i="27" s="1"/>
  <c r="AF45" i="27" s="1"/>
  <c r="AM45" i="27" s="1"/>
  <c r="T46" i="27"/>
  <c r="AA46" i="27" s="1"/>
  <c r="AH46" i="27" s="1"/>
  <c r="AO46" i="27" s="1"/>
  <c r="R44" i="27"/>
  <c r="Y44" i="27" s="1"/>
  <c r="AF44" i="27" s="1"/>
  <c r="AM44" i="27" s="1"/>
  <c r="U47" i="27"/>
  <c r="AB47" i="27" s="1"/>
  <c r="AI47" i="27" s="1"/>
  <c r="AP47" i="27" s="1"/>
  <c r="Q43" i="27"/>
  <c r="X43" i="27" s="1"/>
  <c r="AE43" i="27" s="1"/>
  <c r="P42" i="27"/>
  <c r="W42" i="27" s="1"/>
  <c r="AD42" i="27" s="1"/>
  <c r="S45" i="27"/>
  <c r="Z45" i="27" s="1"/>
  <c r="AG45" i="27" s="1"/>
  <c r="AN45" i="27" s="1"/>
  <c r="U46" i="27"/>
  <c r="AB46" i="27" s="1"/>
  <c r="AI46" i="27" s="1"/>
  <c r="AP46" i="27" s="1"/>
  <c r="S44" i="27"/>
  <c r="Z44" i="27" s="1"/>
  <c r="AG44" i="27" s="1"/>
  <c r="AN44" i="27" s="1"/>
  <c r="P41" i="27"/>
  <c r="W41" i="27" s="1"/>
  <c r="AD41" i="27" s="1"/>
  <c r="T45" i="27"/>
  <c r="AA45" i="27" s="1"/>
  <c r="AH45" i="27" s="1"/>
  <c r="AO45" i="27" s="1"/>
  <c r="Q42" i="27"/>
  <c r="X42" i="27" s="1"/>
  <c r="AE42" i="27" s="1"/>
  <c r="R43" i="27"/>
  <c r="Y43" i="27" s="1"/>
  <c r="AF43" i="27" s="1"/>
  <c r="L39" i="27"/>
  <c r="L40" i="27"/>
  <c r="U40" i="27"/>
  <c r="AB40" i="27" s="1"/>
  <c r="AI40" i="27" s="1"/>
  <c r="T39" i="27"/>
  <c r="AA39" i="27" s="1"/>
  <c r="AH39" i="27" s="1"/>
  <c r="U39" i="27"/>
  <c r="AB39" i="27" s="1"/>
  <c r="AI39" i="27" s="1"/>
  <c r="Q35" i="27"/>
  <c r="X35" i="27" s="1"/>
  <c r="AE35" i="27" s="1"/>
  <c r="T38" i="27"/>
  <c r="AA38" i="27" s="1"/>
  <c r="AH38" i="27" s="1"/>
  <c r="J43" i="19"/>
  <c r="M43" i="19" s="1"/>
  <c r="J42" i="19"/>
  <c r="M42" i="19" s="1"/>
  <c r="N42" i="19" s="1"/>
  <c r="P32" i="27"/>
  <c r="W32" i="27" s="1"/>
  <c r="AD32" i="27" s="1"/>
  <c r="R34" i="27"/>
  <c r="Y34" i="27" s="1"/>
  <c r="AF34" i="27" s="1"/>
  <c r="S35" i="27"/>
  <c r="Z35" i="27" s="1"/>
  <c r="AG35" i="27" s="1"/>
  <c r="U37" i="27"/>
  <c r="AB37" i="27" s="1"/>
  <c r="AI37" i="27" s="1"/>
  <c r="T36" i="27"/>
  <c r="AA36" i="27" s="1"/>
  <c r="AH36" i="27" s="1"/>
  <c r="Q33" i="27"/>
  <c r="X33" i="27" s="1"/>
  <c r="AE33" i="27" s="1"/>
  <c r="S34" i="27"/>
  <c r="Z34" i="27" s="1"/>
  <c r="AG34" i="27" s="1"/>
  <c r="Q32" i="27"/>
  <c r="X32" i="27" s="1"/>
  <c r="AE32" i="27" s="1"/>
  <c r="R33" i="27"/>
  <c r="Y33" i="27" s="1"/>
  <c r="AF33" i="27" s="1"/>
  <c r="P31" i="27"/>
  <c r="W31" i="27" s="1"/>
  <c r="AD31" i="27" s="1"/>
  <c r="U36" i="27"/>
  <c r="AB36" i="27" s="1"/>
  <c r="AI36" i="27" s="1"/>
  <c r="T35" i="27"/>
  <c r="AA35" i="27" s="1"/>
  <c r="AH35" i="27" s="1"/>
  <c r="Z12" i="7"/>
  <c r="AH12" i="7" s="1"/>
  <c r="AP12" i="7" s="1"/>
  <c r="Y12" i="7"/>
  <c r="AG12" i="7" s="1"/>
  <c r="AO12" i="7" s="1"/>
  <c r="X12" i="7"/>
  <c r="AF12" i="7" s="1"/>
  <c r="AN12" i="7" s="1"/>
  <c r="Z12" i="20"/>
  <c r="AG12" i="20" s="1"/>
  <c r="AN12" i="20" s="1"/>
  <c r="AV12" i="20" s="1"/>
  <c r="BD12" i="20" s="1"/>
  <c r="Y12" i="20"/>
  <c r="AF12" i="20" s="1"/>
  <c r="AM12" i="20" s="1"/>
  <c r="AU12" i="20" s="1"/>
  <c r="BC12" i="20" s="1"/>
  <c r="X12" i="20"/>
  <c r="AE12" i="20" s="1"/>
  <c r="AL12" i="20" s="1"/>
  <c r="AT12" i="20" s="1"/>
  <c r="BB12" i="20" s="1"/>
  <c r="Z12" i="18"/>
  <c r="AG12" i="18" s="1"/>
  <c r="AN12" i="18" s="1"/>
  <c r="AV12" i="18" s="1"/>
  <c r="BD12" i="18" s="1"/>
  <c r="Y12" i="18"/>
  <c r="AF12" i="18" s="1"/>
  <c r="AM12" i="18" s="1"/>
  <c r="AU12" i="18" s="1"/>
  <c r="BC12" i="18" s="1"/>
  <c r="X12" i="18"/>
  <c r="AE12" i="18" s="1"/>
  <c r="AL12" i="18" s="1"/>
  <c r="AT12" i="18" s="1"/>
  <c r="BB12" i="18" s="1"/>
  <c r="Z12" i="17"/>
  <c r="AG12" i="17" s="1"/>
  <c r="AN12" i="17" s="1"/>
  <c r="AV12" i="17" s="1"/>
  <c r="BD12" i="17" s="1"/>
  <c r="Y12" i="17"/>
  <c r="AF12" i="17" s="1"/>
  <c r="AM12" i="17" s="1"/>
  <c r="AU12" i="17" s="1"/>
  <c r="BC12" i="17" s="1"/>
  <c r="X12" i="17"/>
  <c r="AE12" i="17" s="1"/>
  <c r="AL12" i="17" s="1"/>
  <c r="AT12" i="17" s="1"/>
  <c r="BB12" i="17" s="1"/>
  <c r="Y12" i="16"/>
  <c r="AF12" i="16" s="1"/>
  <c r="AM12" i="16" s="1"/>
  <c r="AU12" i="16" s="1"/>
  <c r="BC12" i="16" s="1"/>
  <c r="X12" i="16"/>
  <c r="AE12" i="16" s="1"/>
  <c r="AL12" i="16" s="1"/>
  <c r="AT12" i="16" s="1"/>
  <c r="BB12" i="16" s="1"/>
  <c r="W12" i="16"/>
  <c r="AD12" i="16" s="1"/>
  <c r="AK12" i="16" s="1"/>
  <c r="AS12" i="16" s="1"/>
  <c r="BA12" i="16" s="1"/>
  <c r="Y12" i="12"/>
  <c r="AF12" i="12" s="1"/>
  <c r="AM12" i="12" s="1"/>
  <c r="AU12" i="12" s="1"/>
  <c r="BC12" i="12" s="1"/>
  <c r="X12" i="12"/>
  <c r="AE12" i="12" s="1"/>
  <c r="AL12" i="12" s="1"/>
  <c r="AT12" i="12" s="1"/>
  <c r="BB12" i="12" s="1"/>
  <c r="W12" i="12"/>
  <c r="AD12" i="12" s="1"/>
  <c r="AK12" i="12" s="1"/>
  <c r="AS12" i="12" s="1"/>
  <c r="BA12" i="12" s="1"/>
  <c r="Y12" i="11"/>
  <c r="AF12" i="11" s="1"/>
  <c r="AM12" i="11" s="1"/>
  <c r="AU12" i="11" s="1"/>
  <c r="BC12" i="11" s="1"/>
  <c r="X12" i="11"/>
  <c r="AE12" i="11" s="1"/>
  <c r="AL12" i="11" s="1"/>
  <c r="AT12" i="11" s="1"/>
  <c r="BB12" i="11" s="1"/>
  <c r="W12" i="11"/>
  <c r="AD12" i="11" s="1"/>
  <c r="AK12" i="11" s="1"/>
  <c r="AS12" i="11" s="1"/>
  <c r="BA12" i="11" s="1"/>
  <c r="Y12" i="10"/>
  <c r="AF12" i="10" s="1"/>
  <c r="AM12" i="10" s="1"/>
  <c r="AU12" i="10" s="1"/>
  <c r="BC12" i="10" s="1"/>
  <c r="X12" i="10"/>
  <c r="AE12" i="10" s="1"/>
  <c r="AL12" i="10" s="1"/>
  <c r="AT12" i="10" s="1"/>
  <c r="BB12" i="10" s="1"/>
  <c r="W12" i="10"/>
  <c r="AD12" i="10" s="1"/>
  <c r="AK12" i="10" s="1"/>
  <c r="AS12" i="10" s="1"/>
  <c r="BA12" i="10" s="1"/>
  <c r="Y12" i="9"/>
  <c r="AF12" i="9" s="1"/>
  <c r="AM12" i="9" s="1"/>
  <c r="AU12" i="9" s="1"/>
  <c r="BC12" i="9" s="1"/>
  <c r="X12" i="9"/>
  <c r="AE12" i="9" s="1"/>
  <c r="AL12" i="9" s="1"/>
  <c r="AT12" i="9" s="1"/>
  <c r="BB12" i="9" s="1"/>
  <c r="W12" i="9"/>
  <c r="AD12" i="9" s="1"/>
  <c r="AK12" i="9" s="1"/>
  <c r="AS12" i="9" s="1"/>
  <c r="BA12" i="9" s="1"/>
  <c r="Y12" i="8"/>
  <c r="AF12" i="8" s="1"/>
  <c r="AM12" i="8" s="1"/>
  <c r="AU12" i="8" s="1"/>
  <c r="BC12" i="8" s="1"/>
  <c r="X12" i="8"/>
  <c r="AE12" i="8" s="1"/>
  <c r="AL12" i="8" s="1"/>
  <c r="AT12" i="8" s="1"/>
  <c r="BB12" i="8" s="1"/>
  <c r="W12" i="8"/>
  <c r="AD12" i="8" s="1"/>
  <c r="AK12" i="8" s="1"/>
  <c r="AS12" i="8" s="1"/>
  <c r="BA12" i="8" s="1"/>
  <c r="Y12" i="4"/>
  <c r="AF12" i="4" s="1"/>
  <c r="AM12" i="4" s="1"/>
  <c r="AU12" i="4" s="1"/>
  <c r="BC12" i="4" s="1"/>
  <c r="X12" i="4"/>
  <c r="AE12" i="4" s="1"/>
  <c r="AL12" i="4" s="1"/>
  <c r="AT12" i="4" s="1"/>
  <c r="BB12" i="4" s="1"/>
  <c r="W12" i="4"/>
  <c r="AD12" i="4" s="1"/>
  <c r="AK12" i="4" s="1"/>
  <c r="AS12" i="4" s="1"/>
  <c r="BA12" i="4" s="1"/>
  <c r="O11" i="4"/>
  <c r="N11" i="4"/>
  <c r="I14" i="3"/>
  <c r="K14" i="3" s="1"/>
  <c r="I15" i="3"/>
  <c r="K15" i="3" s="1"/>
  <c r="I16" i="3"/>
  <c r="K16" i="3" s="1"/>
  <c r="I17" i="3"/>
  <c r="K17" i="3" s="1"/>
  <c r="I18" i="3"/>
  <c r="K18" i="3" s="1"/>
  <c r="Y12" i="3"/>
  <c r="AF12" i="3" s="1"/>
  <c r="AM12" i="3" s="1"/>
  <c r="AU12" i="3" s="1"/>
  <c r="BC12" i="3" s="1"/>
  <c r="X12" i="3"/>
  <c r="AE12" i="3" s="1"/>
  <c r="AL12" i="3" s="1"/>
  <c r="AT12" i="3" s="1"/>
  <c r="BB12" i="3" s="1"/>
  <c r="W12" i="3"/>
  <c r="AD12" i="3" s="1"/>
  <c r="AK12" i="3" s="1"/>
  <c r="AS12" i="3" s="1"/>
  <c r="BA12" i="3" s="1"/>
  <c r="O11" i="3"/>
  <c r="N11" i="3"/>
  <c r="D16" i="28" l="1"/>
  <c r="BD45" i="27"/>
  <c r="AV45" i="27"/>
  <c r="AU45" i="27"/>
  <c r="BC45" i="27"/>
  <c r="AT44" i="27"/>
  <c r="BB44" i="27"/>
  <c r="BF48" i="27"/>
  <c r="BG48" i="27" s="1"/>
  <c r="AX48" i="27"/>
  <c r="AY48" i="27" s="1"/>
  <c r="AQ48" i="27"/>
  <c r="AQ47" i="27"/>
  <c r="BE47" i="27"/>
  <c r="AW47" i="27"/>
  <c r="BE46" i="27"/>
  <c r="AW46" i="27"/>
  <c r="AV46" i="27"/>
  <c r="BD46" i="27"/>
  <c r="BF47" i="27"/>
  <c r="AX47" i="27"/>
  <c r="AU44" i="27"/>
  <c r="BC44" i="27"/>
  <c r="AW45" i="27"/>
  <c r="BE45" i="27"/>
  <c r="AV44" i="27"/>
  <c r="BD44" i="27"/>
  <c r="BF46" i="27"/>
  <c r="AX46" i="27"/>
  <c r="AQ46" i="27"/>
  <c r="U45" i="27"/>
  <c r="AB45" i="27" s="1"/>
  <c r="AI45" i="27" s="1"/>
  <c r="AP45" i="27" s="1"/>
  <c r="Q41" i="27"/>
  <c r="X41" i="27" s="1"/>
  <c r="AE41" i="27" s="1"/>
  <c r="P40" i="27"/>
  <c r="W40" i="27" s="1"/>
  <c r="AD40" i="27" s="1"/>
  <c r="R42" i="27"/>
  <c r="Y42" i="27" s="1"/>
  <c r="AF42" i="27" s="1"/>
  <c r="T44" i="27"/>
  <c r="AA44" i="27" s="1"/>
  <c r="AH44" i="27" s="1"/>
  <c r="AO44" i="27" s="1"/>
  <c r="S43" i="27"/>
  <c r="Z43" i="27" s="1"/>
  <c r="AG43" i="27" s="1"/>
  <c r="T43" i="27"/>
  <c r="AA43" i="27" s="1"/>
  <c r="AH43" i="27" s="1"/>
  <c r="S42" i="27"/>
  <c r="Z42" i="27" s="1"/>
  <c r="AG42" i="27" s="1"/>
  <c r="Q40" i="27"/>
  <c r="X40" i="27" s="1"/>
  <c r="AE40" i="27" s="1"/>
  <c r="P39" i="27"/>
  <c r="W39" i="27" s="1"/>
  <c r="AD39" i="27" s="1"/>
  <c r="U44" i="27"/>
  <c r="AB44" i="27" s="1"/>
  <c r="AI44" i="27" s="1"/>
  <c r="AP44" i="27" s="1"/>
  <c r="R41" i="27"/>
  <c r="Y41" i="27" s="1"/>
  <c r="AF41" i="27" s="1"/>
  <c r="N43" i="19"/>
  <c r="L17" i="2"/>
  <c r="AI42" i="27"/>
  <c r="P37" i="27"/>
  <c r="W37" i="27" s="1"/>
  <c r="AD37" i="27" s="1"/>
  <c r="Q38" i="27"/>
  <c r="X38" i="27" s="1"/>
  <c r="AE38" i="27" s="1"/>
  <c r="AH41" i="27"/>
  <c r="AI41" i="27"/>
  <c r="P36" i="27"/>
  <c r="W36" i="27" s="1"/>
  <c r="AD36" i="27" s="1"/>
  <c r="R38" i="27"/>
  <c r="Y38" i="27" s="1"/>
  <c r="AF38" i="27" s="1"/>
  <c r="AH40" i="27"/>
  <c r="Q37" i="27"/>
  <c r="X37" i="27" s="1"/>
  <c r="AE37" i="27" s="1"/>
  <c r="M14" i="20"/>
  <c r="K6" i="20"/>
  <c r="K5" i="20"/>
  <c r="K4" i="20"/>
  <c r="I7" i="20"/>
  <c r="I6" i="20"/>
  <c r="I5" i="20"/>
  <c r="I4" i="20"/>
  <c r="O43" i="20"/>
  <c r="D43" i="20"/>
  <c r="E43" i="20" s="1"/>
  <c r="O42" i="20"/>
  <c r="D42" i="20"/>
  <c r="E42" i="20" s="1"/>
  <c r="O41" i="20"/>
  <c r="D41" i="20"/>
  <c r="E41" i="20" s="1"/>
  <c r="O40" i="20"/>
  <c r="D40" i="20"/>
  <c r="E40" i="20" s="1"/>
  <c r="O39" i="20"/>
  <c r="D39" i="20"/>
  <c r="E39" i="20" s="1"/>
  <c r="O38" i="20"/>
  <c r="D38" i="20"/>
  <c r="E38" i="20" s="1"/>
  <c r="O37" i="20"/>
  <c r="D37" i="20"/>
  <c r="E37" i="20" s="1"/>
  <c r="O36" i="20"/>
  <c r="D36" i="20"/>
  <c r="E36" i="20" s="1"/>
  <c r="O35" i="20"/>
  <c r="D35" i="20"/>
  <c r="E35" i="20" s="1"/>
  <c r="O34" i="20"/>
  <c r="D34" i="20"/>
  <c r="E34" i="20" s="1"/>
  <c r="O33" i="20"/>
  <c r="D33" i="20"/>
  <c r="E33" i="20" s="1"/>
  <c r="O32" i="20"/>
  <c r="D32" i="20"/>
  <c r="E32" i="20" s="1"/>
  <c r="O31" i="20"/>
  <c r="D31" i="20"/>
  <c r="E31" i="20" s="1"/>
  <c r="O30" i="20"/>
  <c r="D30" i="20"/>
  <c r="E30" i="20" s="1"/>
  <c r="O29" i="20"/>
  <c r="D29" i="20"/>
  <c r="E29" i="20" s="1"/>
  <c r="O28" i="20"/>
  <c r="D28" i="20"/>
  <c r="E28" i="20" s="1"/>
  <c r="O27" i="20"/>
  <c r="D27" i="20"/>
  <c r="E27" i="20" s="1"/>
  <c r="O26" i="20"/>
  <c r="D26" i="20"/>
  <c r="E26" i="20" s="1"/>
  <c r="O25" i="20"/>
  <c r="D25" i="20"/>
  <c r="E25" i="20" s="1"/>
  <c r="O24" i="20"/>
  <c r="D24" i="20"/>
  <c r="E24" i="20" s="1"/>
  <c r="O23" i="20"/>
  <c r="D23" i="20"/>
  <c r="E23" i="20" s="1"/>
  <c r="O22" i="20"/>
  <c r="D22" i="20"/>
  <c r="E22" i="20" s="1"/>
  <c r="O21" i="20"/>
  <c r="D21" i="20"/>
  <c r="E21" i="20" s="1"/>
  <c r="O20" i="20"/>
  <c r="D20" i="20"/>
  <c r="E20" i="20" s="1"/>
  <c r="O19" i="20"/>
  <c r="O18" i="20"/>
  <c r="O17" i="20"/>
  <c r="O16" i="20"/>
  <c r="O15" i="20"/>
  <c r="O14" i="20"/>
  <c r="D19" i="20"/>
  <c r="E19" i="20" s="1"/>
  <c r="D16" i="20"/>
  <c r="E16" i="20" s="1"/>
  <c r="D14" i="20"/>
  <c r="E14" i="20" s="1"/>
  <c r="K11" i="1"/>
  <c r="K7" i="20" s="1"/>
  <c r="D17" i="28" l="1"/>
  <c r="AY47" i="27"/>
  <c r="BI48" i="27"/>
  <c r="BG47" i="27"/>
  <c r="BI47" i="27" s="1"/>
  <c r="AY46" i="27"/>
  <c r="BG46" i="27"/>
  <c r="BI46" i="27" s="1"/>
  <c r="AW44" i="27"/>
  <c r="BE44" i="27"/>
  <c r="AQ44" i="27"/>
  <c r="BF44" i="27"/>
  <c r="AX44" i="27"/>
  <c r="BF45" i="27"/>
  <c r="BG45" i="27" s="1"/>
  <c r="AX45" i="27"/>
  <c r="AY45" i="27" s="1"/>
  <c r="AQ45" i="27"/>
  <c r="M16" i="20"/>
  <c r="M19" i="20"/>
  <c r="D15" i="20"/>
  <c r="E15" i="20" s="1"/>
  <c r="M17" i="20"/>
  <c r="M15" i="20"/>
  <c r="M32" i="20"/>
  <c r="M22" i="20"/>
  <c r="M37" i="20"/>
  <c r="M24" i="20"/>
  <c r="M38" i="20"/>
  <c r="M31" i="20"/>
  <c r="M41" i="20"/>
  <c r="M33" i="20"/>
  <c r="M43" i="20"/>
  <c r="M23" i="20"/>
  <c r="M39" i="20"/>
  <c r="M26" i="20"/>
  <c r="M28" i="20"/>
  <c r="S21" i="20"/>
  <c r="Z21" i="20" s="1"/>
  <c r="AG21" i="20" s="1"/>
  <c r="AN21" i="20" s="1"/>
  <c r="S16" i="20"/>
  <c r="Z16" i="20" s="1"/>
  <c r="AG16" i="20" s="1"/>
  <c r="AN16" i="20" s="1"/>
  <c r="V22" i="20"/>
  <c r="AC22" i="20" s="1"/>
  <c r="AJ22" i="20" s="1"/>
  <c r="AQ22" i="20" s="1"/>
  <c r="D18" i="20"/>
  <c r="E18" i="20" s="1"/>
  <c r="M34" i="20"/>
  <c r="Q34" i="20" s="1"/>
  <c r="M25" i="20"/>
  <c r="Q25" i="20" s="1"/>
  <c r="Q14" i="20"/>
  <c r="X14" i="20" s="1"/>
  <c r="AE14" i="20" s="1"/>
  <c r="AL14" i="20" s="1"/>
  <c r="V19" i="20"/>
  <c r="AC19" i="20" s="1"/>
  <c r="AJ19" i="20" s="1"/>
  <c r="AQ19" i="20" s="1"/>
  <c r="D17" i="20"/>
  <c r="E17" i="20" s="1"/>
  <c r="M27" i="20"/>
  <c r="Q27" i="20" s="1"/>
  <c r="M18" i="20"/>
  <c r="Q18" i="20" s="1"/>
  <c r="M30" i="20"/>
  <c r="Q30" i="20" s="1"/>
  <c r="M21" i="20"/>
  <c r="Q21" i="20" s="1"/>
  <c r="M20" i="20"/>
  <c r="Q20" i="20" s="1"/>
  <c r="M29" i="20"/>
  <c r="Q29" i="20" s="1"/>
  <c r="M42" i="20"/>
  <c r="Q42" i="20" s="1"/>
  <c r="M35" i="20"/>
  <c r="Q35" i="20" s="1"/>
  <c r="M40" i="20"/>
  <c r="Q40" i="20" s="1"/>
  <c r="M36" i="20"/>
  <c r="Q36" i="20" s="1"/>
  <c r="D18" i="28" l="1"/>
  <c r="BI45" i="27"/>
  <c r="BG44" i="27"/>
  <c r="AY44" i="27"/>
  <c r="Q37" i="20"/>
  <c r="X37" i="20" s="1"/>
  <c r="AE37" i="20" s="1"/>
  <c r="AL37" i="20" s="1"/>
  <c r="S24" i="20"/>
  <c r="Z24" i="20" s="1"/>
  <c r="AG24" i="20" s="1"/>
  <c r="AN24" i="20" s="1"/>
  <c r="BD24" i="20" s="1"/>
  <c r="Q22" i="20"/>
  <c r="Q43" i="20"/>
  <c r="X43" i="20" s="1"/>
  <c r="AE43" i="20" s="1"/>
  <c r="AL43" i="20" s="1"/>
  <c r="V37" i="20"/>
  <c r="AC37" i="20" s="1"/>
  <c r="AJ37" i="20" s="1"/>
  <c r="AQ37" i="20" s="1"/>
  <c r="AY37" i="20" s="1"/>
  <c r="Q32" i="20"/>
  <c r="X32" i="20" s="1"/>
  <c r="AE32" i="20" s="1"/>
  <c r="AL32" i="20" s="1"/>
  <c r="S41" i="20"/>
  <c r="Z41" i="20" s="1"/>
  <c r="AG41" i="20" s="1"/>
  <c r="AN41" i="20" s="1"/>
  <c r="Q39" i="20"/>
  <c r="S35" i="20"/>
  <c r="Z35" i="20" s="1"/>
  <c r="AG35" i="20" s="1"/>
  <c r="AN35" i="20" s="1"/>
  <c r="Q33" i="20"/>
  <c r="X33" i="20" s="1"/>
  <c r="AE33" i="20" s="1"/>
  <c r="AL33" i="20" s="1"/>
  <c r="BB33" i="20" s="1"/>
  <c r="Q41" i="20"/>
  <c r="X41" i="20" s="1"/>
  <c r="AE41" i="20" s="1"/>
  <c r="AL41" i="20" s="1"/>
  <c r="S19" i="20"/>
  <c r="Z19" i="20" s="1"/>
  <c r="AG19" i="20" s="1"/>
  <c r="AN19" i="20" s="1"/>
  <c r="AV19" i="20" s="1"/>
  <c r="Q17" i="20"/>
  <c r="X17" i="20" s="1"/>
  <c r="AE17" i="20" s="1"/>
  <c r="AL17" i="20" s="1"/>
  <c r="AT17" i="20" s="1"/>
  <c r="X31" i="20"/>
  <c r="AE31" i="20" s="1"/>
  <c r="AL31" i="20" s="1"/>
  <c r="Q31" i="20"/>
  <c r="S30" i="20"/>
  <c r="Z30" i="20" s="1"/>
  <c r="AG30" i="20" s="1"/>
  <c r="AN30" i="20" s="1"/>
  <c r="Q28" i="20"/>
  <c r="V43" i="20"/>
  <c r="AC43" i="20" s="1"/>
  <c r="AJ43" i="20" s="1"/>
  <c r="AQ43" i="20" s="1"/>
  <c r="AY43" i="20" s="1"/>
  <c r="Q38" i="20"/>
  <c r="V24" i="20"/>
  <c r="AC24" i="20" s="1"/>
  <c r="AJ24" i="20" s="1"/>
  <c r="AQ24" i="20" s="1"/>
  <c r="BG24" i="20" s="1"/>
  <c r="Q19" i="20"/>
  <c r="X19" i="20" s="1"/>
  <c r="AE19" i="20" s="1"/>
  <c r="AL19" i="20" s="1"/>
  <c r="AT19" i="20" s="1"/>
  <c r="V28" i="20"/>
  <c r="AC28" i="20" s="1"/>
  <c r="AJ28" i="20" s="1"/>
  <c r="AQ28" i="20" s="1"/>
  <c r="Q23" i="20"/>
  <c r="S28" i="20"/>
  <c r="Z28" i="20" s="1"/>
  <c r="AG28" i="20" s="1"/>
  <c r="AN28" i="20" s="1"/>
  <c r="Q26" i="20"/>
  <c r="Q24" i="20"/>
  <c r="X24" i="20" s="1"/>
  <c r="AE24" i="20" s="1"/>
  <c r="AL24" i="20" s="1"/>
  <c r="V21" i="20"/>
  <c r="AC21" i="20" s="1"/>
  <c r="AJ21" i="20" s="1"/>
  <c r="AQ21" i="20" s="1"/>
  <c r="AY21" i="20" s="1"/>
  <c r="Q16" i="20"/>
  <c r="X16" i="20" s="1"/>
  <c r="AE16" i="20" s="1"/>
  <c r="AL16" i="20" s="1"/>
  <c r="S17" i="20"/>
  <c r="Z17" i="20" s="1"/>
  <c r="AG17" i="20" s="1"/>
  <c r="AN17" i="20" s="1"/>
  <c r="AV17" i="20" s="1"/>
  <c r="Q15" i="20"/>
  <c r="X15" i="20" s="1"/>
  <c r="AE15" i="20" s="1"/>
  <c r="AL15" i="20" s="1"/>
  <c r="BB15" i="20" s="1"/>
  <c r="S18" i="20"/>
  <c r="Z18" i="20" s="1"/>
  <c r="AG18" i="20" s="1"/>
  <c r="AN18" i="20" s="1"/>
  <c r="AV18" i="20" s="1"/>
  <c r="V20" i="20"/>
  <c r="AC20" i="20" s="1"/>
  <c r="AJ20" i="20" s="1"/>
  <c r="AQ20" i="20" s="1"/>
  <c r="AY20" i="20" s="1"/>
  <c r="S34" i="20"/>
  <c r="Z34" i="20" s="1"/>
  <c r="AG34" i="20" s="1"/>
  <c r="AN34" i="20" s="1"/>
  <c r="S25" i="20"/>
  <c r="Z25" i="20" s="1"/>
  <c r="AG25" i="20" s="1"/>
  <c r="AN25" i="20" s="1"/>
  <c r="AV25" i="20" s="1"/>
  <c r="V29" i="20"/>
  <c r="AC29" i="20" s="1"/>
  <c r="AJ29" i="20" s="1"/>
  <c r="AQ29" i="20" s="1"/>
  <c r="AY29" i="20" s="1"/>
  <c r="V42" i="20"/>
  <c r="AC42" i="20" s="1"/>
  <c r="AJ42" i="20" s="1"/>
  <c r="AQ42" i="20" s="1"/>
  <c r="AY42" i="20" s="1"/>
  <c r="S26" i="20"/>
  <c r="Z26" i="20" s="1"/>
  <c r="AG26" i="20" s="1"/>
  <c r="AN26" i="20" s="1"/>
  <c r="AV26" i="20" s="1"/>
  <c r="V27" i="20"/>
  <c r="AC27" i="20" s="1"/>
  <c r="AJ27" i="20" s="1"/>
  <c r="AQ27" i="20" s="1"/>
  <c r="BG27" i="20" s="1"/>
  <c r="V38" i="20"/>
  <c r="AC38" i="20" s="1"/>
  <c r="AJ38" i="20" s="1"/>
  <c r="AQ38" i="20" s="1"/>
  <c r="BG38" i="20" s="1"/>
  <c r="X23" i="20"/>
  <c r="AE23" i="20" s="1"/>
  <c r="AL23" i="20" s="1"/>
  <c r="AT23" i="20" s="1"/>
  <c r="S43" i="20"/>
  <c r="Z43" i="20" s="1"/>
  <c r="AG43" i="20" s="1"/>
  <c r="AN43" i="20" s="1"/>
  <c r="AV43" i="20" s="1"/>
  <c r="R16" i="20"/>
  <c r="Y16" i="20" s="1"/>
  <c r="AF16" i="20" s="1"/>
  <c r="AM16" i="20" s="1"/>
  <c r="AU16" i="20" s="1"/>
  <c r="R20" i="20"/>
  <c r="Y20" i="20" s="1"/>
  <c r="AF20" i="20" s="1"/>
  <c r="AM20" i="20" s="1"/>
  <c r="BC20" i="20" s="1"/>
  <c r="R17" i="20"/>
  <c r="Y17" i="20" s="1"/>
  <c r="AF17" i="20" s="1"/>
  <c r="AM17" i="20" s="1"/>
  <c r="BC17" i="20" s="1"/>
  <c r="R24" i="20"/>
  <c r="Y24" i="20" s="1"/>
  <c r="AF24" i="20" s="1"/>
  <c r="AM24" i="20" s="1"/>
  <c r="BC24" i="20" s="1"/>
  <c r="R38" i="20"/>
  <c r="Y38" i="20" s="1"/>
  <c r="AF38" i="20" s="1"/>
  <c r="AM38" i="20" s="1"/>
  <c r="BC38" i="20" s="1"/>
  <c r="Z15" i="20"/>
  <c r="R15" i="20"/>
  <c r="Y15" i="20" s="1"/>
  <c r="AF15" i="20" s="1"/>
  <c r="AM15" i="20" s="1"/>
  <c r="BC15" i="20" s="1"/>
  <c r="R34" i="20"/>
  <c r="Y34" i="20" s="1"/>
  <c r="AF34" i="20" s="1"/>
  <c r="AM34" i="20" s="1"/>
  <c r="BC34" i="20" s="1"/>
  <c r="R42" i="20"/>
  <c r="Y42" i="20" s="1"/>
  <c r="AF42" i="20" s="1"/>
  <c r="AM42" i="20" s="1"/>
  <c r="BC42" i="20" s="1"/>
  <c r="R18" i="20"/>
  <c r="Y18" i="20" s="1"/>
  <c r="AF18" i="20" s="1"/>
  <c r="AM18" i="20" s="1"/>
  <c r="AU18" i="20" s="1"/>
  <c r="R23" i="20"/>
  <c r="Y23" i="20" s="1"/>
  <c r="AF23" i="20" s="1"/>
  <c r="AM23" i="20" s="1"/>
  <c r="BC23" i="20" s="1"/>
  <c r="R33" i="20"/>
  <c r="Y33" i="20" s="1"/>
  <c r="AF33" i="20" s="1"/>
  <c r="AM33" i="20" s="1"/>
  <c r="BC33" i="20" s="1"/>
  <c r="R27" i="20"/>
  <c r="Y27" i="20" s="1"/>
  <c r="AF27" i="20" s="1"/>
  <c r="AM27" i="20" s="1"/>
  <c r="BC27" i="20" s="1"/>
  <c r="R32" i="20"/>
  <c r="Y32" i="20" s="1"/>
  <c r="AF32" i="20" s="1"/>
  <c r="AM32" i="20" s="1"/>
  <c r="AU32" i="20" s="1"/>
  <c r="S39" i="20"/>
  <c r="Z39" i="20" s="1"/>
  <c r="AG39" i="20" s="1"/>
  <c r="AN39" i="20" s="1"/>
  <c r="AV39" i="20" s="1"/>
  <c r="V36" i="20"/>
  <c r="AC36" i="20" s="1"/>
  <c r="AJ36" i="20" s="1"/>
  <c r="AQ36" i="20" s="1"/>
  <c r="AY36" i="20" s="1"/>
  <c r="S33" i="20"/>
  <c r="Z33" i="20" s="1"/>
  <c r="AG33" i="20" s="1"/>
  <c r="AN33" i="20" s="1"/>
  <c r="BD33" i="20" s="1"/>
  <c r="X22" i="20"/>
  <c r="AE22" i="20" s="1"/>
  <c r="AL22" i="20" s="1"/>
  <c r="BB22" i="20" s="1"/>
  <c r="U41" i="20"/>
  <c r="AB41" i="20" s="1"/>
  <c r="AI41" i="20" s="1"/>
  <c r="AP41" i="20" s="1"/>
  <c r="AX41" i="20" s="1"/>
  <c r="R39" i="20"/>
  <c r="Y39" i="20" s="1"/>
  <c r="AF39" i="20" s="1"/>
  <c r="AM39" i="20" s="1"/>
  <c r="BC39" i="20" s="1"/>
  <c r="S40" i="20"/>
  <c r="Z40" i="20" s="1"/>
  <c r="AG40" i="20" s="1"/>
  <c r="AN40" i="20" s="1"/>
  <c r="BD40" i="20" s="1"/>
  <c r="X38" i="20"/>
  <c r="AE38" i="20" s="1"/>
  <c r="AL38" i="20" s="1"/>
  <c r="AT38" i="20" s="1"/>
  <c r="R25" i="20"/>
  <c r="Y25" i="20" s="1"/>
  <c r="AF25" i="20" s="1"/>
  <c r="AM25" i="20" s="1"/>
  <c r="BC25" i="20" s="1"/>
  <c r="R40" i="20"/>
  <c r="Y40" i="20" s="1"/>
  <c r="AF40" i="20" s="1"/>
  <c r="AM40" i="20" s="1"/>
  <c r="BC40" i="20" s="1"/>
  <c r="X26" i="20"/>
  <c r="AE26" i="20" s="1"/>
  <c r="AL26" i="20" s="1"/>
  <c r="BB26" i="20" s="1"/>
  <c r="X28" i="20"/>
  <c r="AE28" i="20" s="1"/>
  <c r="AL28" i="20" s="1"/>
  <c r="BB28" i="20" s="1"/>
  <c r="X39" i="20"/>
  <c r="AE39" i="20" s="1"/>
  <c r="AL39" i="20" s="1"/>
  <c r="BB39" i="20" s="1"/>
  <c r="V31" i="20"/>
  <c r="AC31" i="20" s="1"/>
  <c r="AJ31" i="20" s="1"/>
  <c r="AQ31" i="20" s="1"/>
  <c r="AY31" i="20" s="1"/>
  <c r="V33" i="20"/>
  <c r="AC33" i="20" s="1"/>
  <c r="AJ33" i="20" s="1"/>
  <c r="AQ33" i="20" s="1"/>
  <c r="AY33" i="20" s="1"/>
  <c r="R29" i="20"/>
  <c r="Y29" i="20" s="1"/>
  <c r="AF29" i="20" s="1"/>
  <c r="AM29" i="20" s="1"/>
  <c r="BC29" i="20" s="1"/>
  <c r="T41" i="20"/>
  <c r="AA41" i="20" s="1"/>
  <c r="AH41" i="20" s="1"/>
  <c r="AO41" i="20" s="1"/>
  <c r="T19" i="20"/>
  <c r="AA19" i="20" s="1"/>
  <c r="AH19" i="20" s="1"/>
  <c r="AO19" i="20" s="1"/>
  <c r="T31" i="20"/>
  <c r="AA31" i="20" s="1"/>
  <c r="AH31" i="20" s="1"/>
  <c r="AO31" i="20" s="1"/>
  <c r="T25" i="20"/>
  <c r="AA25" i="20" s="1"/>
  <c r="AH25" i="20" s="1"/>
  <c r="AO25" i="20" s="1"/>
  <c r="T29" i="20"/>
  <c r="AA29" i="20" s="1"/>
  <c r="AH29" i="20" s="1"/>
  <c r="AO29" i="20" s="1"/>
  <c r="T42" i="20"/>
  <c r="AA42" i="20" s="1"/>
  <c r="AH42" i="20" s="1"/>
  <c r="AO42" i="20" s="1"/>
  <c r="T22" i="20"/>
  <c r="AA22" i="20" s="1"/>
  <c r="AH22" i="20" s="1"/>
  <c r="AO22" i="20" s="1"/>
  <c r="T18" i="20"/>
  <c r="AA18" i="20" s="1"/>
  <c r="AH18" i="20" s="1"/>
  <c r="AO18" i="20" s="1"/>
  <c r="T40" i="20"/>
  <c r="AA40" i="20" s="1"/>
  <c r="AH40" i="20" s="1"/>
  <c r="AO40" i="20" s="1"/>
  <c r="T20" i="20"/>
  <c r="AA20" i="20" s="1"/>
  <c r="AH20" i="20" s="1"/>
  <c r="AO20" i="20" s="1"/>
  <c r="T17" i="20"/>
  <c r="AA17" i="20" s="1"/>
  <c r="AH17" i="20" s="1"/>
  <c r="AO17" i="20" s="1"/>
  <c r="T26" i="20"/>
  <c r="AA26" i="20" s="1"/>
  <c r="AH26" i="20" s="1"/>
  <c r="AO26" i="20" s="1"/>
  <c r="T36" i="20"/>
  <c r="AA36" i="20" s="1"/>
  <c r="AH36" i="20" s="1"/>
  <c r="AO36" i="20" s="1"/>
  <c r="T35" i="20"/>
  <c r="AA35" i="20" s="1"/>
  <c r="AH35" i="20" s="1"/>
  <c r="AO35" i="20" s="1"/>
  <c r="T34" i="20"/>
  <c r="AA34" i="20" s="1"/>
  <c r="AH34" i="20" s="1"/>
  <c r="AO34" i="20" s="1"/>
  <c r="T27" i="20"/>
  <c r="AA27" i="20" s="1"/>
  <c r="AH27" i="20" s="1"/>
  <c r="AO27" i="20" s="1"/>
  <c r="U29" i="20"/>
  <c r="AB29" i="20" s="1"/>
  <c r="AI29" i="20" s="1"/>
  <c r="AP29" i="20" s="1"/>
  <c r="T28" i="20"/>
  <c r="AA28" i="20" s="1"/>
  <c r="AH28" i="20" s="1"/>
  <c r="AO28" i="20" s="1"/>
  <c r="V30" i="20"/>
  <c r="AC30" i="20" s="1"/>
  <c r="AJ30" i="20" s="1"/>
  <c r="AQ30" i="20" s="1"/>
  <c r="X25" i="20"/>
  <c r="AE25" i="20" s="1"/>
  <c r="AL25" i="20" s="1"/>
  <c r="S27" i="20"/>
  <c r="Z27" i="20" s="1"/>
  <c r="AG27" i="20" s="1"/>
  <c r="AN27" i="20" s="1"/>
  <c r="R26" i="20"/>
  <c r="Y26" i="20" s="1"/>
  <c r="AF26" i="20" s="1"/>
  <c r="AM26" i="20" s="1"/>
  <c r="T43" i="20"/>
  <c r="AA43" i="20" s="1"/>
  <c r="AH43" i="20" s="1"/>
  <c r="AO43" i="20" s="1"/>
  <c r="S42" i="20"/>
  <c r="Z42" i="20" s="1"/>
  <c r="AG42" i="20" s="1"/>
  <c r="AN42" i="20" s="1"/>
  <c r="R41" i="20"/>
  <c r="Y41" i="20" s="1"/>
  <c r="AF41" i="20" s="1"/>
  <c r="AM41" i="20" s="1"/>
  <c r="X40" i="20"/>
  <c r="AE40" i="20" s="1"/>
  <c r="AL40" i="20" s="1"/>
  <c r="AV16" i="20"/>
  <c r="BD16" i="20"/>
  <c r="X42" i="20"/>
  <c r="AE42" i="20" s="1"/>
  <c r="AL42" i="20" s="1"/>
  <c r="R43" i="20"/>
  <c r="Y43" i="20" s="1"/>
  <c r="AF43" i="20" s="1"/>
  <c r="AM43" i="20" s="1"/>
  <c r="BD35" i="20"/>
  <c r="AV35" i="20"/>
  <c r="S29" i="20"/>
  <c r="Z29" i="20" s="1"/>
  <c r="AG29" i="20" s="1"/>
  <c r="AN29" i="20" s="1"/>
  <c r="U31" i="20"/>
  <c r="AB31" i="20" s="1"/>
  <c r="AI31" i="20" s="1"/>
  <c r="AP31" i="20" s="1"/>
  <c r="T30" i="20"/>
  <c r="AA30" i="20" s="1"/>
  <c r="AH30" i="20" s="1"/>
  <c r="AO30" i="20" s="1"/>
  <c r="X27" i="20"/>
  <c r="AE27" i="20" s="1"/>
  <c r="AL27" i="20" s="1"/>
  <c r="R28" i="20"/>
  <c r="Y28" i="20" s="1"/>
  <c r="AF28" i="20" s="1"/>
  <c r="AM28" i="20" s="1"/>
  <c r="V32" i="20"/>
  <c r="AC32" i="20" s="1"/>
  <c r="AJ32" i="20" s="1"/>
  <c r="AQ32" i="20" s="1"/>
  <c r="U39" i="20"/>
  <c r="AB39" i="20" s="1"/>
  <c r="AI39" i="20" s="1"/>
  <c r="AP39" i="20" s="1"/>
  <c r="X35" i="20"/>
  <c r="AE35" i="20" s="1"/>
  <c r="AL35" i="20" s="1"/>
  <c r="T38" i="20"/>
  <c r="AA38" i="20" s="1"/>
  <c r="AH38" i="20" s="1"/>
  <c r="AO38" i="20" s="1"/>
  <c r="S37" i="20"/>
  <c r="Z37" i="20" s="1"/>
  <c r="AG37" i="20" s="1"/>
  <c r="AN37" i="20" s="1"/>
  <c r="V40" i="20"/>
  <c r="AC40" i="20" s="1"/>
  <c r="AJ40" i="20" s="1"/>
  <c r="AQ40" i="20" s="1"/>
  <c r="R36" i="20"/>
  <c r="Y36" i="20" s="1"/>
  <c r="AF36" i="20" s="1"/>
  <c r="AM36" i="20" s="1"/>
  <c r="BB14" i="20"/>
  <c r="BH14" i="20" s="1"/>
  <c r="AT14" i="20"/>
  <c r="AZ14" i="20" s="1"/>
  <c r="AR14" i="20"/>
  <c r="AY19" i="20"/>
  <c r="BG19" i="20"/>
  <c r="U26" i="20"/>
  <c r="AB26" i="20" s="1"/>
  <c r="AI26" i="20" s="1"/>
  <c r="AP26" i="20" s="1"/>
  <c r="U23" i="20"/>
  <c r="AB23" i="20" s="1"/>
  <c r="AI23" i="20" s="1"/>
  <c r="AP23" i="20" s="1"/>
  <c r="U19" i="20"/>
  <c r="AB19" i="20" s="1"/>
  <c r="AI19" i="20" s="1"/>
  <c r="AP19" i="20" s="1"/>
  <c r="U20" i="20"/>
  <c r="AB20" i="20" s="1"/>
  <c r="AI20" i="20" s="1"/>
  <c r="AP20" i="20" s="1"/>
  <c r="U27" i="20"/>
  <c r="AB27" i="20" s="1"/>
  <c r="AI27" i="20" s="1"/>
  <c r="AP27" i="20" s="1"/>
  <c r="AT32" i="20"/>
  <c r="BB32" i="20"/>
  <c r="BD19" i="20"/>
  <c r="T32" i="20"/>
  <c r="AA32" i="20" s="1"/>
  <c r="AH32" i="20" s="1"/>
  <c r="AO32" i="20" s="1"/>
  <c r="V34" i="20"/>
  <c r="AC34" i="20" s="1"/>
  <c r="AJ34" i="20" s="1"/>
  <c r="AQ34" i="20" s="1"/>
  <c r="R30" i="20"/>
  <c r="Y30" i="20" s="1"/>
  <c r="AF30" i="20" s="1"/>
  <c r="AM30" i="20" s="1"/>
  <c r="X29" i="20"/>
  <c r="AE29" i="20" s="1"/>
  <c r="AL29" i="20" s="1"/>
  <c r="S31" i="20"/>
  <c r="Z31" i="20" s="1"/>
  <c r="AG31" i="20" s="1"/>
  <c r="AN31" i="20" s="1"/>
  <c r="U33" i="20"/>
  <c r="AB33" i="20" s="1"/>
  <c r="AI33" i="20" s="1"/>
  <c r="AP33" i="20" s="1"/>
  <c r="V26" i="20"/>
  <c r="AC26" i="20" s="1"/>
  <c r="AJ26" i="20" s="1"/>
  <c r="AQ26" i="20" s="1"/>
  <c r="T24" i="20"/>
  <c r="AA24" i="20" s="1"/>
  <c r="AH24" i="20" s="1"/>
  <c r="AO24" i="20" s="1"/>
  <c r="S23" i="20"/>
  <c r="Z23" i="20" s="1"/>
  <c r="AG23" i="20" s="1"/>
  <c r="AN23" i="20" s="1"/>
  <c r="R22" i="20"/>
  <c r="Y22" i="20" s="1"/>
  <c r="AF22" i="20" s="1"/>
  <c r="AM22" i="20" s="1"/>
  <c r="X21" i="20"/>
  <c r="AE21" i="20" s="1"/>
  <c r="AL21" i="20" s="1"/>
  <c r="U25" i="20"/>
  <c r="AB25" i="20" s="1"/>
  <c r="AI25" i="20" s="1"/>
  <c r="AP25" i="20" s="1"/>
  <c r="AV28" i="20"/>
  <c r="BD28" i="20"/>
  <c r="U35" i="20"/>
  <c r="AB35" i="20" s="1"/>
  <c r="AI35" i="20" s="1"/>
  <c r="AP35" i="20" s="1"/>
  <c r="U30" i="20"/>
  <c r="AB30" i="20" s="1"/>
  <c r="AI30" i="20" s="1"/>
  <c r="AP30" i="20" s="1"/>
  <c r="U28" i="20"/>
  <c r="AB28" i="20" s="1"/>
  <c r="AI28" i="20" s="1"/>
  <c r="AP28" i="20" s="1"/>
  <c r="U32" i="20"/>
  <c r="AB32" i="20" s="1"/>
  <c r="AI32" i="20" s="1"/>
  <c r="AP32" i="20" s="1"/>
  <c r="AY22" i="20"/>
  <c r="BG22" i="20"/>
  <c r="X30" i="20"/>
  <c r="AE30" i="20" s="1"/>
  <c r="AL30" i="20" s="1"/>
  <c r="S32" i="20"/>
  <c r="Z32" i="20" s="1"/>
  <c r="AG32" i="20" s="1"/>
  <c r="AN32" i="20" s="1"/>
  <c r="U34" i="20"/>
  <c r="AB34" i="20" s="1"/>
  <c r="AI34" i="20" s="1"/>
  <c r="AP34" i="20" s="1"/>
  <c r="T33" i="20"/>
  <c r="AA33" i="20" s="1"/>
  <c r="AH33" i="20" s="1"/>
  <c r="AO33" i="20" s="1"/>
  <c r="V35" i="20"/>
  <c r="AC35" i="20" s="1"/>
  <c r="AJ35" i="20" s="1"/>
  <c r="AQ35" i="20" s="1"/>
  <c r="R31" i="20"/>
  <c r="Y31" i="20" s="1"/>
  <c r="AF31" i="20" s="1"/>
  <c r="AM31" i="20" s="1"/>
  <c r="U43" i="20"/>
  <c r="AB43" i="20" s="1"/>
  <c r="AI43" i="20" s="1"/>
  <c r="AP43" i="20" s="1"/>
  <c r="U36" i="20"/>
  <c r="AB36" i="20" s="1"/>
  <c r="AI36" i="20" s="1"/>
  <c r="AP36" i="20" s="1"/>
  <c r="U22" i="20"/>
  <c r="AB22" i="20" s="1"/>
  <c r="AI22" i="20" s="1"/>
  <c r="AP22" i="20" s="1"/>
  <c r="R19" i="20"/>
  <c r="Y19" i="20" s="1"/>
  <c r="AF19" i="20" s="1"/>
  <c r="AM19" i="20" s="1"/>
  <c r="X18" i="20"/>
  <c r="AE18" i="20" s="1"/>
  <c r="AL18" i="20" s="1"/>
  <c r="T21" i="20"/>
  <c r="AA21" i="20" s="1"/>
  <c r="AH21" i="20" s="1"/>
  <c r="AO21" i="20" s="1"/>
  <c r="V23" i="20"/>
  <c r="AC23" i="20" s="1"/>
  <c r="AJ23" i="20" s="1"/>
  <c r="AQ23" i="20" s="1"/>
  <c r="S20" i="20"/>
  <c r="Z20" i="20" s="1"/>
  <c r="AG20" i="20" s="1"/>
  <c r="AN20" i="20" s="1"/>
  <c r="AY28" i="20"/>
  <c r="BG28" i="20"/>
  <c r="AV30" i="20"/>
  <c r="BD30" i="20"/>
  <c r="U21" i="20"/>
  <c r="AB21" i="20" s="1"/>
  <c r="AI21" i="20" s="1"/>
  <c r="AP21" i="20" s="1"/>
  <c r="BD21" i="20"/>
  <c r="AV21" i="20"/>
  <c r="AV24" i="20"/>
  <c r="BB31" i="20"/>
  <c r="AT31" i="20"/>
  <c r="U18" i="20"/>
  <c r="AB18" i="20" s="1"/>
  <c r="AI18" i="20" s="1"/>
  <c r="AP18" i="20" s="1"/>
  <c r="U37" i="20"/>
  <c r="AB37" i="20" s="1"/>
  <c r="AI37" i="20" s="1"/>
  <c r="AP37" i="20" s="1"/>
  <c r="BB19" i="20"/>
  <c r="V41" i="20"/>
  <c r="AC41" i="20" s="1"/>
  <c r="AJ41" i="20" s="1"/>
  <c r="AQ41" i="20" s="1"/>
  <c r="R37" i="20"/>
  <c r="Y37" i="20" s="1"/>
  <c r="AF37" i="20" s="1"/>
  <c r="AM37" i="20" s="1"/>
  <c r="S38" i="20"/>
  <c r="Z38" i="20" s="1"/>
  <c r="AG38" i="20" s="1"/>
  <c r="AN38" i="20" s="1"/>
  <c r="T39" i="20"/>
  <c r="AA39" i="20" s="1"/>
  <c r="AH39" i="20" s="1"/>
  <c r="AO39" i="20" s="1"/>
  <c r="X36" i="20"/>
  <c r="AE36" i="20" s="1"/>
  <c r="AL36" i="20" s="1"/>
  <c r="U40" i="20"/>
  <c r="AB40" i="20" s="1"/>
  <c r="AI40" i="20" s="1"/>
  <c r="AP40" i="20" s="1"/>
  <c r="U42" i="20"/>
  <c r="AB42" i="20" s="1"/>
  <c r="AI42" i="20" s="1"/>
  <c r="AP42" i="20" s="1"/>
  <c r="U24" i="20"/>
  <c r="AB24" i="20" s="1"/>
  <c r="AI24" i="20" s="1"/>
  <c r="AP24" i="20" s="1"/>
  <c r="X20" i="20"/>
  <c r="AE20" i="20" s="1"/>
  <c r="AL20" i="20" s="1"/>
  <c r="V25" i="20"/>
  <c r="AC25" i="20" s="1"/>
  <c r="AJ25" i="20" s="1"/>
  <c r="AQ25" i="20" s="1"/>
  <c r="T23" i="20"/>
  <c r="AA23" i="20" s="1"/>
  <c r="AH23" i="20" s="1"/>
  <c r="AO23" i="20" s="1"/>
  <c r="R21" i="20"/>
  <c r="Y21" i="20" s="1"/>
  <c r="AF21" i="20" s="1"/>
  <c r="AM21" i="20" s="1"/>
  <c r="S22" i="20"/>
  <c r="Z22" i="20" s="1"/>
  <c r="AG22" i="20" s="1"/>
  <c r="AN22" i="20" s="1"/>
  <c r="AV34" i="20"/>
  <c r="BD34" i="20"/>
  <c r="BD41" i="20"/>
  <c r="AV41" i="20"/>
  <c r="S36" i="20"/>
  <c r="Z36" i="20" s="1"/>
  <c r="AG36" i="20" s="1"/>
  <c r="AN36" i="20" s="1"/>
  <c r="U38" i="20"/>
  <c r="AB38" i="20" s="1"/>
  <c r="AI38" i="20" s="1"/>
  <c r="AP38" i="20" s="1"/>
  <c r="R35" i="20"/>
  <c r="Y35" i="20" s="1"/>
  <c r="AF35" i="20" s="1"/>
  <c r="AM35" i="20" s="1"/>
  <c r="T37" i="20"/>
  <c r="AA37" i="20" s="1"/>
  <c r="AH37" i="20" s="1"/>
  <c r="AO37" i="20" s="1"/>
  <c r="X34" i="20"/>
  <c r="AE34" i="20" s="1"/>
  <c r="AL34" i="20" s="1"/>
  <c r="V39" i="20"/>
  <c r="AC39" i="20" s="1"/>
  <c r="AJ39" i="20" s="1"/>
  <c r="AQ39" i="20" s="1"/>
  <c r="D19" i="28" l="1"/>
  <c r="BB17" i="20"/>
  <c r="BG43" i="20"/>
  <c r="BD17" i="20"/>
  <c r="BD25" i="20"/>
  <c r="BG37" i="20"/>
  <c r="BI44" i="27"/>
  <c r="BG20" i="20"/>
  <c r="AT16" i="20"/>
  <c r="BB16" i="20"/>
  <c r="BG21" i="20"/>
  <c r="BB43" i="20"/>
  <c r="AT43" i="20"/>
  <c r="AT41" i="20"/>
  <c r="BB41" i="20"/>
  <c r="AT24" i="20"/>
  <c r="BB24" i="20"/>
  <c r="AT37" i="20"/>
  <c r="BB37" i="20"/>
  <c r="AY24" i="20"/>
  <c r="BD18" i="20"/>
  <c r="AT33" i="20"/>
  <c r="AV33" i="20"/>
  <c r="AT22" i="20"/>
  <c r="AU20" i="20"/>
  <c r="BD26" i="20"/>
  <c r="BG42" i="20"/>
  <c r="AU42" i="20"/>
  <c r="AU17" i="20"/>
  <c r="AU40" i="20"/>
  <c r="AU34" i="20"/>
  <c r="BG36" i="20"/>
  <c r="AU33" i="20"/>
  <c r="BG29" i="20"/>
  <c r="AR17" i="20"/>
  <c r="AR16" i="20"/>
  <c r="BC18" i="20"/>
  <c r="AT15" i="20"/>
  <c r="AY27" i="20"/>
  <c r="AT28" i="20"/>
  <c r="BB23" i="20"/>
  <c r="AU24" i="20"/>
  <c r="AY38" i="20"/>
  <c r="BD43" i="20"/>
  <c r="AU23" i="20"/>
  <c r="BC16" i="20"/>
  <c r="BH16" i="20" s="1"/>
  <c r="BB38" i="20"/>
  <c r="AU38" i="20"/>
  <c r="BC32" i="20"/>
  <c r="AU27" i="20"/>
  <c r="AR15" i="20"/>
  <c r="AU29" i="20"/>
  <c r="BD39" i="20"/>
  <c r="BH15" i="20"/>
  <c r="AU25" i="20"/>
  <c r="AU15" i="20"/>
  <c r="AV40" i="20"/>
  <c r="BG31" i="20"/>
  <c r="AU39" i="20"/>
  <c r="BF41" i="20"/>
  <c r="BG33" i="20"/>
  <c r="AT39" i="20"/>
  <c r="AR19" i="20"/>
  <c r="AT26" i="20"/>
  <c r="AZ16" i="20"/>
  <c r="AR23" i="20"/>
  <c r="AR22" i="20"/>
  <c r="AR33" i="20"/>
  <c r="AX38" i="20"/>
  <c r="BF38" i="20"/>
  <c r="BG25" i="20"/>
  <c r="AY25" i="20"/>
  <c r="AU37" i="20"/>
  <c r="BC37" i="20"/>
  <c r="BF37" i="20"/>
  <c r="AX37" i="20"/>
  <c r="BC19" i="20"/>
  <c r="AU19" i="20"/>
  <c r="AX43" i="20"/>
  <c r="BF43" i="20"/>
  <c r="AY26" i="20"/>
  <c r="BG26" i="20"/>
  <c r="AX27" i="20"/>
  <c r="BF27" i="20"/>
  <c r="AX26" i="20"/>
  <c r="BF26" i="20"/>
  <c r="BG32" i="20"/>
  <c r="AY32" i="20"/>
  <c r="AT40" i="20"/>
  <c r="AR40" i="20"/>
  <c r="BB40" i="20"/>
  <c r="AU26" i="20"/>
  <c r="BC26" i="20"/>
  <c r="AW27" i="20"/>
  <c r="BE27" i="20"/>
  <c r="BE18" i="20"/>
  <c r="AW18" i="20"/>
  <c r="AV36" i="20"/>
  <c r="BD36" i="20"/>
  <c r="BB20" i="20"/>
  <c r="AR20" i="20"/>
  <c r="AT20" i="20"/>
  <c r="AY41" i="20"/>
  <c r="BG41" i="20"/>
  <c r="AR41" i="20"/>
  <c r="AX21" i="20"/>
  <c r="BF21" i="20"/>
  <c r="AX22" i="20"/>
  <c r="BF22" i="20"/>
  <c r="AU31" i="20"/>
  <c r="BC31" i="20"/>
  <c r="BF35" i="20"/>
  <c r="AX35" i="20"/>
  <c r="BF33" i="20"/>
  <c r="AX33" i="20"/>
  <c r="AU28" i="20"/>
  <c r="BC28" i="20"/>
  <c r="AU41" i="20"/>
  <c r="BC41" i="20"/>
  <c r="AV27" i="20"/>
  <c r="BD27" i="20"/>
  <c r="BE34" i="20"/>
  <c r="AW34" i="20"/>
  <c r="BE22" i="20"/>
  <c r="AW22" i="20"/>
  <c r="AX24" i="20"/>
  <c r="BF24" i="20"/>
  <c r="AR24" i="20"/>
  <c r="AX36" i="20"/>
  <c r="BF36" i="20"/>
  <c r="AY35" i="20"/>
  <c r="BG35" i="20"/>
  <c r="BD31" i="20"/>
  <c r="AV31" i="20"/>
  <c r="AU36" i="20"/>
  <c r="BC36" i="20"/>
  <c r="AT27" i="20"/>
  <c r="AR27" i="20"/>
  <c r="BB27" i="20"/>
  <c r="BC43" i="20"/>
  <c r="AU43" i="20"/>
  <c r="BD42" i="20"/>
  <c r="AV42" i="20"/>
  <c r="AR25" i="20"/>
  <c r="AT25" i="20"/>
  <c r="BB25" i="20"/>
  <c r="AW35" i="20"/>
  <c r="BE35" i="20"/>
  <c r="AW42" i="20"/>
  <c r="BE42" i="20"/>
  <c r="BE33" i="20"/>
  <c r="AW33" i="20"/>
  <c r="BF32" i="20"/>
  <c r="AX32" i="20"/>
  <c r="BF25" i="20"/>
  <c r="AX25" i="20"/>
  <c r="AR29" i="20"/>
  <c r="AT29" i="20"/>
  <c r="BB29" i="20"/>
  <c r="AY40" i="20"/>
  <c r="BG40" i="20"/>
  <c r="AW30" i="20"/>
  <c r="BE30" i="20"/>
  <c r="AT42" i="20"/>
  <c r="BB42" i="20"/>
  <c r="AR42" i="20"/>
  <c r="AW43" i="20"/>
  <c r="BE43" i="20"/>
  <c r="BG30" i="20"/>
  <c r="AY30" i="20"/>
  <c r="BE36" i="20"/>
  <c r="AW36" i="20"/>
  <c r="AW29" i="20"/>
  <c r="BE29" i="20"/>
  <c r="BF18" i="20"/>
  <c r="AX18" i="20"/>
  <c r="BF28" i="20"/>
  <c r="AX28" i="20"/>
  <c r="AR21" i="20"/>
  <c r="AT21" i="20"/>
  <c r="BB21" i="20"/>
  <c r="BC30" i="20"/>
  <c r="AU30" i="20"/>
  <c r="BD37" i="20"/>
  <c r="AV37" i="20"/>
  <c r="BF31" i="20"/>
  <c r="AX31" i="20"/>
  <c r="AW28" i="20"/>
  <c r="BE28" i="20"/>
  <c r="BE26" i="20"/>
  <c r="AW26" i="20"/>
  <c r="AW25" i="20"/>
  <c r="BE25" i="20"/>
  <c r="AR36" i="20"/>
  <c r="BB36" i="20"/>
  <c r="AT36" i="20"/>
  <c r="AX20" i="20"/>
  <c r="BF20" i="20"/>
  <c r="AX29" i="20"/>
  <c r="BF29" i="20"/>
  <c r="BG39" i="20"/>
  <c r="AY39" i="20"/>
  <c r="BD20" i="20"/>
  <c r="AV20" i="20"/>
  <c r="AT34" i="20"/>
  <c r="AR34" i="20"/>
  <c r="BB34" i="20"/>
  <c r="BD22" i="20"/>
  <c r="AV22" i="20"/>
  <c r="AR38" i="20"/>
  <c r="AV32" i="20"/>
  <c r="BD32" i="20"/>
  <c r="AU22" i="20"/>
  <c r="BC22" i="20"/>
  <c r="BD29" i="20"/>
  <c r="AV29" i="20"/>
  <c r="AW31" i="20"/>
  <c r="BE31" i="20"/>
  <c r="AW37" i="20"/>
  <c r="BE37" i="20"/>
  <c r="AU21" i="20"/>
  <c r="BC21" i="20"/>
  <c r="AW39" i="20"/>
  <c r="BE39" i="20"/>
  <c r="AR43" i="20"/>
  <c r="AR31" i="20"/>
  <c r="AW21" i="20"/>
  <c r="BE21" i="20"/>
  <c r="AR26" i="20"/>
  <c r="AT30" i="20"/>
  <c r="BB30" i="20"/>
  <c r="AR30" i="20"/>
  <c r="AR28" i="20"/>
  <c r="AV23" i="20"/>
  <c r="BD23" i="20"/>
  <c r="BE32" i="20"/>
  <c r="AW32" i="20"/>
  <c r="AR32" i="20"/>
  <c r="BF19" i="20"/>
  <c r="AX19" i="20"/>
  <c r="BB35" i="20"/>
  <c r="AR35" i="20"/>
  <c r="AT35" i="20"/>
  <c r="BE20" i="20"/>
  <c r="AW20" i="20"/>
  <c r="BE19" i="20"/>
  <c r="AW19" i="20"/>
  <c r="AX42" i="20"/>
  <c r="BF42" i="20"/>
  <c r="AX40" i="20"/>
  <c r="BF40" i="20"/>
  <c r="AX34" i="20"/>
  <c r="BF34" i="20"/>
  <c r="BG23" i="20"/>
  <c r="AY23" i="20"/>
  <c r="BF30" i="20"/>
  <c r="AX30" i="20"/>
  <c r="BG34" i="20"/>
  <c r="AY34" i="20"/>
  <c r="BE38" i="20"/>
  <c r="AW38" i="20"/>
  <c r="BE17" i="20"/>
  <c r="BH17" i="20" s="1"/>
  <c r="AW17" i="20"/>
  <c r="AU35" i="20"/>
  <c r="BC35" i="20"/>
  <c r="BE23" i="20"/>
  <c r="AW23" i="20"/>
  <c r="AV38" i="20"/>
  <c r="BD38" i="20"/>
  <c r="AR37" i="20"/>
  <c r="BB18" i="20"/>
  <c r="AT18" i="20"/>
  <c r="AR18" i="20"/>
  <c r="AR39" i="20"/>
  <c r="AW24" i="20"/>
  <c r="BE24" i="20"/>
  <c r="BF23" i="20"/>
  <c r="AX23" i="20"/>
  <c r="BJ14" i="20"/>
  <c r="BK14" i="20" s="1"/>
  <c r="BF39" i="20"/>
  <c r="AX39" i="20"/>
  <c r="BE40" i="20"/>
  <c r="AW40" i="20"/>
  <c r="BE41" i="20"/>
  <c r="AW41" i="20"/>
  <c r="D20" i="28" l="1"/>
  <c r="AZ17" i="20"/>
  <c r="BJ17" i="20" s="1"/>
  <c r="AZ15" i="20"/>
  <c r="BJ15" i="20" s="1"/>
  <c r="BK15" i="20" s="1"/>
  <c r="AZ22" i="20"/>
  <c r="BJ16" i="20"/>
  <c r="BH38" i="20"/>
  <c r="AZ33" i="20"/>
  <c r="BH31" i="20"/>
  <c r="AZ24" i="20"/>
  <c r="AZ19" i="20"/>
  <c r="AZ39" i="20"/>
  <c r="AZ43" i="20"/>
  <c r="BH41" i="20"/>
  <c r="AZ32" i="20"/>
  <c r="AZ38" i="20"/>
  <c r="AZ23" i="20"/>
  <c r="BH26" i="20"/>
  <c r="AZ31" i="20"/>
  <c r="AZ37" i="20"/>
  <c r="BH32" i="20"/>
  <c r="BH24" i="20"/>
  <c r="BH23" i="20"/>
  <c r="AZ41" i="20"/>
  <c r="BH22" i="20"/>
  <c r="BH33" i="20"/>
  <c r="BH37" i="20"/>
  <c r="BH36" i="20"/>
  <c r="BH43" i="20"/>
  <c r="BH18" i="20"/>
  <c r="AZ28" i="20"/>
  <c r="BH19" i="20"/>
  <c r="AZ40" i="20"/>
  <c r="BH39" i="20"/>
  <c r="BH28" i="20"/>
  <c r="AZ26" i="20"/>
  <c r="AZ35" i="20"/>
  <c r="BH27" i="20"/>
  <c r="BH29" i="20"/>
  <c r="BH25" i="20"/>
  <c r="BH35" i="20"/>
  <c r="AZ29" i="20"/>
  <c r="AZ25" i="20"/>
  <c r="AZ27" i="20"/>
  <c r="AZ20" i="20"/>
  <c r="BH34" i="20"/>
  <c r="AZ36" i="20"/>
  <c r="BH21" i="20"/>
  <c r="BH42" i="20"/>
  <c r="AZ21" i="20"/>
  <c r="AZ42" i="20"/>
  <c r="BH20" i="20"/>
  <c r="BH30" i="20"/>
  <c r="AZ34" i="20"/>
  <c r="BH40" i="20"/>
  <c r="AZ18" i="20"/>
  <c r="AZ30" i="20"/>
  <c r="D21" i="28" l="1"/>
  <c r="BJ22" i="20"/>
  <c r="BK16" i="20"/>
  <c r="BK17" i="20" s="1"/>
  <c r="BJ38" i="20"/>
  <c r="BJ19" i="20"/>
  <c r="BJ31" i="20"/>
  <c r="BJ24" i="20"/>
  <c r="BJ39" i="20"/>
  <c r="BJ33" i="20"/>
  <c r="BJ34" i="20"/>
  <c r="BJ43" i="20"/>
  <c r="BJ36" i="20"/>
  <c r="BJ32" i="20"/>
  <c r="BJ20" i="20"/>
  <c r="BJ26" i="20"/>
  <c r="BJ28" i="20"/>
  <c r="BJ41" i="20"/>
  <c r="BJ23" i="20"/>
  <c r="BJ37" i="20"/>
  <c r="BJ18" i="20"/>
  <c r="BJ42" i="20"/>
  <c r="BJ40" i="20"/>
  <c r="BJ21" i="20"/>
  <c r="BJ35" i="20"/>
  <c r="BJ27" i="20"/>
  <c r="BJ25" i="20"/>
  <c r="BJ30" i="20"/>
  <c r="BJ29" i="20"/>
  <c r="D22" i="28" l="1"/>
  <c r="BK18" i="20"/>
  <c r="BK19" i="20" s="1"/>
  <c r="BK20" i="20" s="1"/>
  <c r="BK21" i="20" s="1"/>
  <c r="BK22" i="20" s="1"/>
  <c r="BK23" i="20" s="1"/>
  <c r="BK24" i="20" s="1"/>
  <c r="BK25" i="20" s="1"/>
  <c r="BK26" i="20" s="1"/>
  <c r="BK27" i="20" s="1"/>
  <c r="BK28" i="20" s="1"/>
  <c r="BK29" i="20" s="1"/>
  <c r="BK30" i="20" s="1"/>
  <c r="BK31" i="20" s="1"/>
  <c r="BK32" i="20" s="1"/>
  <c r="BK33" i="20" s="1"/>
  <c r="BK34" i="20" s="1"/>
  <c r="BK35" i="20" s="1"/>
  <c r="BK36" i="20" s="1"/>
  <c r="BK37" i="20" s="1"/>
  <c r="BK38" i="20" s="1"/>
  <c r="BK39" i="20" s="1"/>
  <c r="BK40" i="20" s="1"/>
  <c r="BK41" i="20" s="1"/>
  <c r="BK42" i="20" s="1"/>
  <c r="BK43" i="20" s="1"/>
  <c r="D23" i="28" l="1"/>
  <c r="N14" i="19"/>
  <c r="L4" i="14"/>
  <c r="N4" i="14"/>
  <c r="L5" i="14"/>
  <c r="P5" i="14"/>
  <c r="L6" i="14"/>
  <c r="P6" i="14"/>
  <c r="L7" i="14"/>
  <c r="O6" i="19"/>
  <c r="O5" i="19"/>
  <c r="M4" i="19"/>
  <c r="K7" i="19"/>
  <c r="K6" i="19"/>
  <c r="K5" i="19"/>
  <c r="K4" i="19"/>
  <c r="D43" i="19"/>
  <c r="E43" i="19" s="1"/>
  <c r="B43" i="19"/>
  <c r="D42" i="19"/>
  <c r="E42" i="19" s="1"/>
  <c r="B42" i="19"/>
  <c r="D41" i="19"/>
  <c r="E41" i="19" s="1"/>
  <c r="B41" i="19"/>
  <c r="D40" i="19"/>
  <c r="E40" i="19" s="1"/>
  <c r="B40" i="19"/>
  <c r="D39" i="19"/>
  <c r="E39" i="19" s="1"/>
  <c r="B39" i="19"/>
  <c r="D38" i="19"/>
  <c r="E38" i="19" s="1"/>
  <c r="B38" i="19"/>
  <c r="D37" i="19"/>
  <c r="E37" i="19" s="1"/>
  <c r="B37" i="19"/>
  <c r="D36" i="19"/>
  <c r="E36" i="19" s="1"/>
  <c r="B36" i="19"/>
  <c r="D35" i="19"/>
  <c r="E35" i="19" s="1"/>
  <c r="B35" i="19"/>
  <c r="D34" i="19"/>
  <c r="E34" i="19" s="1"/>
  <c r="B34" i="19"/>
  <c r="D33" i="19"/>
  <c r="E33" i="19" s="1"/>
  <c r="B33" i="19"/>
  <c r="D32" i="19"/>
  <c r="E32" i="19" s="1"/>
  <c r="B32" i="19"/>
  <c r="D31" i="19"/>
  <c r="E31" i="19" s="1"/>
  <c r="B31" i="19"/>
  <c r="D30" i="19"/>
  <c r="E30" i="19" s="1"/>
  <c r="B30" i="19"/>
  <c r="D29" i="19"/>
  <c r="E29" i="19" s="1"/>
  <c r="B29" i="19"/>
  <c r="D28" i="19"/>
  <c r="E28" i="19" s="1"/>
  <c r="B28" i="19"/>
  <c r="D27" i="19"/>
  <c r="E27" i="19" s="1"/>
  <c r="B27" i="19"/>
  <c r="D26" i="19"/>
  <c r="E26" i="19" s="1"/>
  <c r="B26" i="19"/>
  <c r="D25" i="19"/>
  <c r="E25" i="19" s="1"/>
  <c r="B25" i="19"/>
  <c r="D24" i="19"/>
  <c r="E24" i="19" s="1"/>
  <c r="B24" i="19"/>
  <c r="D23" i="19"/>
  <c r="E23" i="19" s="1"/>
  <c r="B23" i="19"/>
  <c r="D22" i="19"/>
  <c r="E22" i="19" s="1"/>
  <c r="B22" i="19"/>
  <c r="D21" i="19"/>
  <c r="E21" i="19" s="1"/>
  <c r="B21" i="19"/>
  <c r="D20" i="19"/>
  <c r="E20" i="19" s="1"/>
  <c r="B20" i="19"/>
  <c r="B19" i="19"/>
  <c r="B18" i="19"/>
  <c r="B17" i="19"/>
  <c r="B16" i="19"/>
  <c r="B15" i="19"/>
  <c r="B14" i="19"/>
  <c r="W12" i="19"/>
  <c r="AE12" i="19" s="1"/>
  <c r="AL12" i="19" s="1"/>
  <c r="AS12" i="19" s="1"/>
  <c r="AZ12" i="19" s="1"/>
  <c r="BH12" i="19" s="1"/>
  <c r="BP12" i="19" s="1"/>
  <c r="V12" i="19"/>
  <c r="AD12" i="19" s="1"/>
  <c r="AK12" i="19" s="1"/>
  <c r="AR12" i="19" s="1"/>
  <c r="AY12" i="19" s="1"/>
  <c r="BG12" i="19" s="1"/>
  <c r="BO12" i="19" s="1"/>
  <c r="U12" i="19"/>
  <c r="AC12" i="19" s="1"/>
  <c r="AJ12" i="19" s="1"/>
  <c r="AQ12" i="19" s="1"/>
  <c r="AX12" i="19" s="1"/>
  <c r="BF12" i="19" s="1"/>
  <c r="BN12" i="19" s="1"/>
  <c r="T12" i="19"/>
  <c r="AB12" i="19" s="1"/>
  <c r="AI12" i="19" s="1"/>
  <c r="AP12" i="19" s="1"/>
  <c r="AW12" i="19" s="1"/>
  <c r="BE12" i="19" s="1"/>
  <c r="BM12" i="19" s="1"/>
  <c r="S12" i="19"/>
  <c r="AA12" i="19" s="1"/>
  <c r="AH12" i="19" s="1"/>
  <c r="AO12" i="19" s="1"/>
  <c r="AV12" i="19" s="1"/>
  <c r="BD12" i="19" s="1"/>
  <c r="BL12" i="19" s="1"/>
  <c r="R12" i="19"/>
  <c r="Z12" i="19" s="1"/>
  <c r="AG12" i="19" s="1"/>
  <c r="AN12" i="19" s="1"/>
  <c r="AU12" i="19" s="1"/>
  <c r="BC12" i="19" s="1"/>
  <c r="BK12" i="19" s="1"/>
  <c r="M7" i="19"/>
  <c r="M5" i="19"/>
  <c r="J14" i="18"/>
  <c r="L14" i="18" s="1"/>
  <c r="M14" i="18" s="1"/>
  <c r="K6" i="18"/>
  <c r="K5" i="18"/>
  <c r="K4" i="18"/>
  <c r="I7" i="18"/>
  <c r="I6" i="18"/>
  <c r="I5" i="18"/>
  <c r="I4" i="18"/>
  <c r="J16" i="18"/>
  <c r="L16" i="18" s="1"/>
  <c r="J17" i="18"/>
  <c r="L17" i="18" s="1"/>
  <c r="J18" i="18"/>
  <c r="L18" i="18" s="1"/>
  <c r="J19" i="18"/>
  <c r="L19" i="18" s="1"/>
  <c r="J20" i="18"/>
  <c r="L20" i="18" s="1"/>
  <c r="J21" i="18"/>
  <c r="L21" i="18" s="1"/>
  <c r="J22" i="18"/>
  <c r="L22" i="18" s="1"/>
  <c r="J23" i="18"/>
  <c r="L23" i="18" s="1"/>
  <c r="J24" i="18"/>
  <c r="L24" i="18" s="1"/>
  <c r="J25" i="18"/>
  <c r="L25" i="18" s="1"/>
  <c r="J26" i="18"/>
  <c r="L26" i="18" s="1"/>
  <c r="J27" i="18"/>
  <c r="L27" i="18" s="1"/>
  <c r="J28" i="18"/>
  <c r="L28" i="18" s="1"/>
  <c r="J29" i="18"/>
  <c r="J30" i="18"/>
  <c r="L30" i="18" s="1"/>
  <c r="J31" i="18"/>
  <c r="L31" i="18" s="1"/>
  <c r="J32" i="18"/>
  <c r="L32" i="18" s="1"/>
  <c r="J33" i="18"/>
  <c r="L33" i="18" s="1"/>
  <c r="J34" i="18"/>
  <c r="L34" i="18" s="1"/>
  <c r="J35" i="18"/>
  <c r="L35" i="18" s="1"/>
  <c r="J36" i="18"/>
  <c r="L36" i="18" s="1"/>
  <c r="J37" i="18"/>
  <c r="L37" i="18" s="1"/>
  <c r="J38" i="18"/>
  <c r="L38" i="18" s="1"/>
  <c r="J39" i="18"/>
  <c r="L39" i="18" s="1"/>
  <c r="J40" i="18"/>
  <c r="L40" i="18" s="1"/>
  <c r="J41" i="18"/>
  <c r="L41" i="18" s="1"/>
  <c r="J42" i="18"/>
  <c r="L43" i="18"/>
  <c r="J15" i="18"/>
  <c r="L15" i="18" s="1"/>
  <c r="O43" i="18"/>
  <c r="D43" i="18"/>
  <c r="E43" i="18" s="1"/>
  <c r="O42" i="18"/>
  <c r="D42" i="18"/>
  <c r="E42" i="18" s="1"/>
  <c r="O41" i="18"/>
  <c r="D41" i="18"/>
  <c r="E41" i="18" s="1"/>
  <c r="O40" i="18"/>
  <c r="D40" i="18"/>
  <c r="E40" i="18" s="1"/>
  <c r="O39" i="18"/>
  <c r="D39" i="18"/>
  <c r="E39" i="18" s="1"/>
  <c r="O38" i="18"/>
  <c r="D38" i="18"/>
  <c r="E38" i="18" s="1"/>
  <c r="O37" i="18"/>
  <c r="D37" i="18"/>
  <c r="E37" i="18" s="1"/>
  <c r="O36" i="18"/>
  <c r="D36" i="18"/>
  <c r="E36" i="18" s="1"/>
  <c r="O35" i="18"/>
  <c r="D35" i="18"/>
  <c r="E35" i="18" s="1"/>
  <c r="O34" i="18"/>
  <c r="D34" i="18"/>
  <c r="E34" i="18" s="1"/>
  <c r="O33" i="18"/>
  <c r="D33" i="18"/>
  <c r="E33" i="18" s="1"/>
  <c r="O32" i="18"/>
  <c r="D32" i="18"/>
  <c r="E32" i="18" s="1"/>
  <c r="O31" i="18"/>
  <c r="D31" i="18"/>
  <c r="E31" i="18" s="1"/>
  <c r="O30" i="18"/>
  <c r="D30" i="18"/>
  <c r="E30" i="18" s="1"/>
  <c r="O29" i="18"/>
  <c r="D29" i="18"/>
  <c r="E29" i="18" s="1"/>
  <c r="O28" i="18"/>
  <c r="D28" i="18"/>
  <c r="E28" i="18" s="1"/>
  <c r="O27" i="18"/>
  <c r="D27" i="18"/>
  <c r="E27" i="18" s="1"/>
  <c r="O26" i="18"/>
  <c r="D26" i="18"/>
  <c r="E26" i="18" s="1"/>
  <c r="O25" i="18"/>
  <c r="M26" i="18"/>
  <c r="D25" i="18"/>
  <c r="E25" i="18" s="1"/>
  <c r="O24" i="18"/>
  <c r="D24" i="18"/>
  <c r="E24" i="18" s="1"/>
  <c r="O23" i="18"/>
  <c r="D23" i="18"/>
  <c r="E23" i="18" s="1"/>
  <c r="O22" i="18"/>
  <c r="D22" i="18"/>
  <c r="E22" i="18" s="1"/>
  <c r="O21" i="18"/>
  <c r="D21" i="18"/>
  <c r="E21" i="18" s="1"/>
  <c r="O20" i="18"/>
  <c r="D20" i="18"/>
  <c r="E20" i="18" s="1"/>
  <c r="O19" i="18"/>
  <c r="O18" i="18"/>
  <c r="O17" i="18"/>
  <c r="O16" i="18"/>
  <c r="M16" i="18"/>
  <c r="O15" i="18"/>
  <c r="M15" i="18"/>
  <c r="O14" i="18"/>
  <c r="D16" i="18"/>
  <c r="E16" i="18" s="1"/>
  <c r="K5" i="1"/>
  <c r="O22" i="1" s="1"/>
  <c r="P4" i="13" s="1"/>
  <c r="D24" i="28" l="1"/>
  <c r="S49" i="18"/>
  <c r="Z49" i="18" s="1"/>
  <c r="AG49" i="18" s="1"/>
  <c r="S46" i="18"/>
  <c r="Z46" i="18" s="1"/>
  <c r="AG46" i="18" s="1"/>
  <c r="S48" i="18"/>
  <c r="Z48" i="18" s="1"/>
  <c r="AG48" i="18" s="1"/>
  <c r="S47" i="18"/>
  <c r="Z47" i="18" s="1"/>
  <c r="AG47" i="18" s="1"/>
  <c r="S45" i="18"/>
  <c r="Z45" i="18" s="1"/>
  <c r="AG45" i="18" s="1"/>
  <c r="L29" i="18"/>
  <c r="L42" i="18"/>
  <c r="M41" i="18"/>
  <c r="S43" i="18" s="1"/>
  <c r="Z43" i="18" s="1"/>
  <c r="AG43" i="18" s="1"/>
  <c r="M24" i="18"/>
  <c r="S26" i="18" s="1"/>
  <c r="Z26" i="18" s="1"/>
  <c r="AG26" i="18" s="1"/>
  <c r="N15" i="19"/>
  <c r="D14" i="18"/>
  <c r="E14" i="18" s="1"/>
  <c r="M39" i="18"/>
  <c r="S41" i="18" s="1"/>
  <c r="Z41" i="18" s="1"/>
  <c r="AG41" i="18" s="1"/>
  <c r="M31" i="18"/>
  <c r="S33" i="18" s="1"/>
  <c r="Z33" i="18" s="1"/>
  <c r="AG33" i="18" s="1"/>
  <c r="M32" i="18"/>
  <c r="S34" i="18" s="1"/>
  <c r="Z34" i="18" s="1"/>
  <c r="AG34" i="18" s="1"/>
  <c r="M20" i="18"/>
  <c r="S22" i="18" s="1"/>
  <c r="Z22" i="18" s="1"/>
  <c r="AG22" i="18" s="1"/>
  <c r="M22" i="18"/>
  <c r="S24" i="18" s="1"/>
  <c r="Z24" i="18" s="1"/>
  <c r="AG24" i="18" s="1"/>
  <c r="M25" i="18"/>
  <c r="S27" i="18" s="1"/>
  <c r="Z27" i="18" s="1"/>
  <c r="AG27" i="18" s="1"/>
  <c r="M27" i="18"/>
  <c r="S29" i="18" s="1"/>
  <c r="Z29" i="18" s="1"/>
  <c r="AG29" i="18" s="1"/>
  <c r="M18" i="18"/>
  <c r="S20" i="18" s="1"/>
  <c r="Z20" i="18" s="1"/>
  <c r="AG20" i="18" s="1"/>
  <c r="M34" i="18"/>
  <c r="M37" i="18"/>
  <c r="S39" i="18" s="1"/>
  <c r="Z39" i="18" s="1"/>
  <c r="AG39" i="18" s="1"/>
  <c r="M33" i="18"/>
  <c r="S35" i="18" s="1"/>
  <c r="Z35" i="18" s="1"/>
  <c r="AG35" i="18" s="1"/>
  <c r="M40" i="18"/>
  <c r="S42" i="18" s="1"/>
  <c r="Z42" i="18" s="1"/>
  <c r="AG42" i="18" s="1"/>
  <c r="M21" i="18"/>
  <c r="S23" i="18" s="1"/>
  <c r="Z23" i="18" s="1"/>
  <c r="AG23" i="18" s="1"/>
  <c r="M28" i="18"/>
  <c r="S30" i="18" s="1"/>
  <c r="Z30" i="18" s="1"/>
  <c r="AG30" i="18" s="1"/>
  <c r="M38" i="18"/>
  <c r="S40" i="18" s="1"/>
  <c r="Z40" i="18" s="1"/>
  <c r="AG40" i="18" s="1"/>
  <c r="M36" i="18"/>
  <c r="S38" i="18" s="1"/>
  <c r="Z38" i="18" s="1"/>
  <c r="AG38" i="18" s="1"/>
  <c r="S17" i="18"/>
  <c r="Z17" i="18" s="1"/>
  <c r="AG17" i="18" s="1"/>
  <c r="S28" i="18"/>
  <c r="Z28" i="18" s="1"/>
  <c r="AG28" i="18" s="1"/>
  <c r="D15" i="18"/>
  <c r="E15" i="18" s="1"/>
  <c r="D19" i="18"/>
  <c r="E19" i="18" s="1"/>
  <c r="V49" i="18" s="1"/>
  <c r="AC49" i="18" s="1"/>
  <c r="AJ49" i="18" s="1"/>
  <c r="S18" i="18"/>
  <c r="Z18" i="18" s="1"/>
  <c r="AG18" i="18" s="1"/>
  <c r="D17" i="18"/>
  <c r="E17" i="18" s="1"/>
  <c r="T44" i="18" s="1"/>
  <c r="AA44" i="18" s="1"/>
  <c r="AH44" i="18" s="1"/>
  <c r="S16" i="18"/>
  <c r="Z16" i="18" s="1"/>
  <c r="AG16" i="18" s="1"/>
  <c r="M19" i="18"/>
  <c r="M17" i="18"/>
  <c r="M23" i="18"/>
  <c r="D18" i="18"/>
  <c r="E18" i="18" s="1"/>
  <c r="U45" i="18" s="1"/>
  <c r="AB45" i="18" s="1"/>
  <c r="AI45" i="18" s="1"/>
  <c r="M35" i="18"/>
  <c r="D25" i="28" l="1"/>
  <c r="M29" i="18"/>
  <c r="S31" i="18" s="1"/>
  <c r="Z31" i="18" s="1"/>
  <c r="AG31" i="18" s="1"/>
  <c r="Q47" i="18"/>
  <c r="X47" i="18" s="1"/>
  <c r="AE47" i="18" s="1"/>
  <c r="Q46" i="18"/>
  <c r="X46" i="18" s="1"/>
  <c r="AE46" i="18" s="1"/>
  <c r="Q49" i="18"/>
  <c r="X49" i="18" s="1"/>
  <c r="AE49" i="18" s="1"/>
  <c r="Q44" i="18"/>
  <c r="X44" i="18" s="1"/>
  <c r="AE44" i="18" s="1"/>
  <c r="Q48" i="18"/>
  <c r="X48" i="18" s="1"/>
  <c r="AE48" i="18" s="1"/>
  <c r="Q45" i="18"/>
  <c r="X45" i="18" s="1"/>
  <c r="AE45" i="18" s="1"/>
  <c r="U47" i="18"/>
  <c r="AB47" i="18" s="1"/>
  <c r="AI47" i="18" s="1"/>
  <c r="V46" i="18"/>
  <c r="AC46" i="18" s="1"/>
  <c r="AJ46" i="18" s="1"/>
  <c r="V48" i="18"/>
  <c r="AC48" i="18" s="1"/>
  <c r="AJ48" i="18" s="1"/>
  <c r="T46" i="18"/>
  <c r="AA46" i="18" s="1"/>
  <c r="AH46" i="18" s="1"/>
  <c r="R45" i="18"/>
  <c r="Y45" i="18" s="1"/>
  <c r="AF45" i="18" s="1"/>
  <c r="R48" i="18"/>
  <c r="Y48" i="18" s="1"/>
  <c r="AF48" i="18" s="1"/>
  <c r="R47" i="18"/>
  <c r="Y47" i="18" s="1"/>
  <c r="AF47" i="18" s="1"/>
  <c r="R49" i="18"/>
  <c r="Y49" i="18" s="1"/>
  <c r="AF49" i="18" s="1"/>
  <c r="R46" i="18"/>
  <c r="Y46" i="18" s="1"/>
  <c r="AF46" i="18" s="1"/>
  <c r="T47" i="18"/>
  <c r="AA47" i="18" s="1"/>
  <c r="AH47" i="18" s="1"/>
  <c r="T49" i="18"/>
  <c r="AA49" i="18" s="1"/>
  <c r="AH49" i="18" s="1"/>
  <c r="T48" i="18"/>
  <c r="AA48" i="18" s="1"/>
  <c r="AH48" i="18" s="1"/>
  <c r="V45" i="18"/>
  <c r="AC45" i="18" s="1"/>
  <c r="AJ45" i="18" s="1"/>
  <c r="U48" i="18"/>
  <c r="AB48" i="18" s="1"/>
  <c r="AI48" i="18" s="1"/>
  <c r="U49" i="18"/>
  <c r="AB49" i="18" s="1"/>
  <c r="AI49" i="18" s="1"/>
  <c r="R44" i="18"/>
  <c r="Y44" i="18" s="1"/>
  <c r="AF44" i="18" s="1"/>
  <c r="U44" i="18"/>
  <c r="AB44" i="18" s="1"/>
  <c r="AI44" i="18" s="1"/>
  <c r="V44" i="18"/>
  <c r="AC44" i="18" s="1"/>
  <c r="AJ44" i="18" s="1"/>
  <c r="M43" i="18"/>
  <c r="Q43" i="18" s="1"/>
  <c r="X43" i="18" s="1"/>
  <c r="AE43" i="18" s="1"/>
  <c r="S44" i="18"/>
  <c r="Z44" i="18" s="1"/>
  <c r="AG44" i="18" s="1"/>
  <c r="V47" i="18"/>
  <c r="AC47" i="18" s="1"/>
  <c r="AJ47" i="18" s="1"/>
  <c r="T45" i="18"/>
  <c r="AA45" i="18" s="1"/>
  <c r="AH45" i="18" s="1"/>
  <c r="U46" i="18"/>
  <c r="AB46" i="18" s="1"/>
  <c r="AI46" i="18" s="1"/>
  <c r="M30" i="18"/>
  <c r="S32" i="18" s="1"/>
  <c r="Z32" i="18" s="1"/>
  <c r="AG32" i="18" s="1"/>
  <c r="M42" i="18"/>
  <c r="Q42" i="18" s="1"/>
  <c r="X42" i="18" s="1"/>
  <c r="AE42" i="18" s="1"/>
  <c r="T31" i="18"/>
  <c r="AA31" i="18" s="1"/>
  <c r="AH31" i="18" s="1"/>
  <c r="Q31" i="18"/>
  <c r="X31" i="18" s="1"/>
  <c r="AE31" i="18" s="1"/>
  <c r="Q33" i="18"/>
  <c r="X33" i="18" s="1"/>
  <c r="AE33" i="18" s="1"/>
  <c r="Q24" i="18"/>
  <c r="X24" i="18" s="1"/>
  <c r="AE24" i="18" s="1"/>
  <c r="Q32" i="18"/>
  <c r="X32" i="18" s="1"/>
  <c r="AE32" i="18" s="1"/>
  <c r="Q38" i="18"/>
  <c r="X38" i="18" s="1"/>
  <c r="AE38" i="18" s="1"/>
  <c r="Q29" i="18"/>
  <c r="X29" i="18" s="1"/>
  <c r="AE29" i="18" s="1"/>
  <c r="Q15" i="18"/>
  <c r="X15" i="18" s="1"/>
  <c r="AE15" i="18" s="1"/>
  <c r="Q39" i="18"/>
  <c r="X39" i="18" s="1"/>
  <c r="AE39" i="18" s="1"/>
  <c r="Q20" i="18"/>
  <c r="X20" i="18" s="1"/>
  <c r="AE20" i="18" s="1"/>
  <c r="Q40" i="18"/>
  <c r="X40" i="18" s="1"/>
  <c r="AE40" i="18" s="1"/>
  <c r="Q26" i="18"/>
  <c r="X26" i="18" s="1"/>
  <c r="AE26" i="18" s="1"/>
  <c r="Q16" i="18"/>
  <c r="X16" i="18" s="1"/>
  <c r="AE16" i="18" s="1"/>
  <c r="Q27" i="18"/>
  <c r="X27" i="18" s="1"/>
  <c r="AE27" i="18" s="1"/>
  <c r="Q22" i="18"/>
  <c r="X22" i="18" s="1"/>
  <c r="AE22" i="18" s="1"/>
  <c r="Q36" i="18"/>
  <c r="X36" i="18" s="1"/>
  <c r="AE36" i="18" s="1"/>
  <c r="Q14" i="18"/>
  <c r="X14" i="18" s="1"/>
  <c r="AE14" i="18" s="1"/>
  <c r="Q25" i="18"/>
  <c r="X25" i="18" s="1"/>
  <c r="AE25" i="18" s="1"/>
  <c r="Q41" i="18"/>
  <c r="X41" i="18" s="1"/>
  <c r="AE41" i="18" s="1"/>
  <c r="Q28" i="18"/>
  <c r="X28" i="18" s="1"/>
  <c r="AE28" i="18" s="1"/>
  <c r="Q21" i="18"/>
  <c r="X21" i="18" s="1"/>
  <c r="AE21" i="18" s="1"/>
  <c r="Q34" i="18"/>
  <c r="X34" i="18" s="1"/>
  <c r="AE34" i="18" s="1"/>
  <c r="Q18" i="18"/>
  <c r="X18" i="18" s="1"/>
  <c r="AE18" i="18" s="1"/>
  <c r="Q37" i="18"/>
  <c r="X37" i="18" s="1"/>
  <c r="AE37" i="18" s="1"/>
  <c r="S36" i="18"/>
  <c r="Z36" i="18" s="1"/>
  <c r="AG36" i="18" s="1"/>
  <c r="U18" i="18"/>
  <c r="AB18" i="18" s="1"/>
  <c r="AI18" i="18" s="1"/>
  <c r="U38" i="18"/>
  <c r="AB38" i="18" s="1"/>
  <c r="AI38" i="18" s="1"/>
  <c r="U29" i="18"/>
  <c r="AB29" i="18" s="1"/>
  <c r="AI29" i="18" s="1"/>
  <c r="U43" i="18"/>
  <c r="AB43" i="18" s="1"/>
  <c r="AI43" i="18" s="1"/>
  <c r="U20" i="18"/>
  <c r="AB20" i="18" s="1"/>
  <c r="AI20" i="18" s="1"/>
  <c r="U31" i="18"/>
  <c r="AB31" i="18" s="1"/>
  <c r="AI31" i="18" s="1"/>
  <c r="U35" i="18"/>
  <c r="AB35" i="18" s="1"/>
  <c r="AI35" i="18" s="1"/>
  <c r="U32" i="18"/>
  <c r="AB32" i="18" s="1"/>
  <c r="AI32" i="18" s="1"/>
  <c r="U24" i="18"/>
  <c r="AB24" i="18" s="1"/>
  <c r="AI24" i="18" s="1"/>
  <c r="U30" i="18"/>
  <c r="AB30" i="18" s="1"/>
  <c r="AI30" i="18" s="1"/>
  <c r="U19" i="18"/>
  <c r="AB19" i="18" s="1"/>
  <c r="AI19" i="18" s="1"/>
  <c r="U40" i="18"/>
  <c r="AB40" i="18" s="1"/>
  <c r="AI40" i="18" s="1"/>
  <c r="U36" i="18"/>
  <c r="AB36" i="18" s="1"/>
  <c r="AI36" i="18" s="1"/>
  <c r="U41" i="18"/>
  <c r="AB41" i="18" s="1"/>
  <c r="AI41" i="18" s="1"/>
  <c r="U42" i="18"/>
  <c r="AB42" i="18" s="1"/>
  <c r="AI42" i="18" s="1"/>
  <c r="U37" i="18"/>
  <c r="AB37" i="18" s="1"/>
  <c r="AI37" i="18" s="1"/>
  <c r="U22" i="18"/>
  <c r="AB22" i="18" s="1"/>
  <c r="AI22" i="18" s="1"/>
  <c r="U33" i="18"/>
  <c r="AB33" i="18" s="1"/>
  <c r="AI33" i="18" s="1"/>
  <c r="U25" i="18"/>
  <c r="AB25" i="18" s="1"/>
  <c r="AI25" i="18" s="1"/>
  <c r="U26" i="18"/>
  <c r="AB26" i="18" s="1"/>
  <c r="AI26" i="18" s="1"/>
  <c r="U28" i="18"/>
  <c r="AB28" i="18" s="1"/>
  <c r="AI28" i="18" s="1"/>
  <c r="V35" i="18"/>
  <c r="AC35" i="18" s="1"/>
  <c r="AJ35" i="18" s="1"/>
  <c r="V29" i="18"/>
  <c r="AC29" i="18" s="1"/>
  <c r="AJ29" i="18" s="1"/>
  <c r="V34" i="18"/>
  <c r="AC34" i="18" s="1"/>
  <c r="AJ34" i="18" s="1"/>
  <c r="V43" i="18"/>
  <c r="AC43" i="18" s="1"/>
  <c r="AJ43" i="18" s="1"/>
  <c r="V36" i="18"/>
  <c r="AC36" i="18" s="1"/>
  <c r="AJ36" i="18" s="1"/>
  <c r="V25" i="18"/>
  <c r="AC25" i="18" s="1"/>
  <c r="AJ25" i="18" s="1"/>
  <c r="V20" i="18"/>
  <c r="AC20" i="18" s="1"/>
  <c r="AJ20" i="18" s="1"/>
  <c r="V32" i="18"/>
  <c r="AC32" i="18" s="1"/>
  <c r="AJ32" i="18" s="1"/>
  <c r="V23" i="18"/>
  <c r="AC23" i="18" s="1"/>
  <c r="AJ23" i="18" s="1"/>
  <c r="V39" i="18"/>
  <c r="AC39" i="18" s="1"/>
  <c r="AJ39" i="18" s="1"/>
  <c r="V38" i="18"/>
  <c r="AC38" i="18" s="1"/>
  <c r="AJ38" i="18" s="1"/>
  <c r="V30" i="18"/>
  <c r="AC30" i="18" s="1"/>
  <c r="AJ30" i="18" s="1"/>
  <c r="V31" i="18"/>
  <c r="AC31" i="18" s="1"/>
  <c r="AJ31" i="18" s="1"/>
  <c r="V42" i="18"/>
  <c r="AC42" i="18" s="1"/>
  <c r="AJ42" i="18" s="1"/>
  <c r="V33" i="18"/>
  <c r="AC33" i="18" s="1"/>
  <c r="AJ33" i="18" s="1"/>
  <c r="V26" i="18"/>
  <c r="AC26" i="18" s="1"/>
  <c r="AJ26" i="18" s="1"/>
  <c r="V27" i="18"/>
  <c r="AC27" i="18" s="1"/>
  <c r="AJ27" i="18" s="1"/>
  <c r="V19" i="18"/>
  <c r="AC19" i="18" s="1"/>
  <c r="AJ19" i="18" s="1"/>
  <c r="V41" i="18"/>
  <c r="AC41" i="18" s="1"/>
  <c r="AJ41" i="18" s="1"/>
  <c r="V37" i="18"/>
  <c r="AC37" i="18" s="1"/>
  <c r="AJ37" i="18" s="1"/>
  <c r="V21" i="18"/>
  <c r="AC21" i="18" s="1"/>
  <c r="AJ21" i="18" s="1"/>
  <c r="R31" i="18"/>
  <c r="Y31" i="18" s="1"/>
  <c r="AF31" i="18" s="1"/>
  <c r="R16" i="18"/>
  <c r="Y16" i="18" s="1"/>
  <c r="AF16" i="18" s="1"/>
  <c r="R23" i="18"/>
  <c r="Y23" i="18" s="1"/>
  <c r="AF23" i="18" s="1"/>
  <c r="Z15" i="18"/>
  <c r="R26" i="18"/>
  <c r="Y26" i="18" s="1"/>
  <c r="AF26" i="18" s="1"/>
  <c r="R21" i="18"/>
  <c r="Y21" i="18" s="1"/>
  <c r="AF21" i="18" s="1"/>
  <c r="R28" i="18"/>
  <c r="Y28" i="18" s="1"/>
  <c r="AF28" i="18" s="1"/>
  <c r="R22" i="18"/>
  <c r="Y22" i="18" s="1"/>
  <c r="AF22" i="18" s="1"/>
  <c r="R19" i="18"/>
  <c r="Y19" i="18" s="1"/>
  <c r="AF19" i="18" s="1"/>
  <c r="R35" i="18"/>
  <c r="Y35" i="18" s="1"/>
  <c r="AF35" i="18" s="1"/>
  <c r="R37" i="18"/>
  <c r="Y37" i="18" s="1"/>
  <c r="AF37" i="18" s="1"/>
  <c r="R33" i="18"/>
  <c r="Y33" i="18" s="1"/>
  <c r="AF33" i="18" s="1"/>
  <c r="R38" i="18"/>
  <c r="Y38" i="18" s="1"/>
  <c r="AF38" i="18" s="1"/>
  <c r="R27" i="18"/>
  <c r="Y27" i="18" s="1"/>
  <c r="AF27" i="18" s="1"/>
  <c r="R43" i="18"/>
  <c r="Y43" i="18" s="1"/>
  <c r="AF43" i="18" s="1"/>
  <c r="R40" i="18"/>
  <c r="Y40" i="18" s="1"/>
  <c r="AF40" i="18" s="1"/>
  <c r="R32" i="18"/>
  <c r="Y32" i="18" s="1"/>
  <c r="AF32" i="18" s="1"/>
  <c r="R29" i="18"/>
  <c r="Y29" i="18" s="1"/>
  <c r="AF29" i="18" s="1"/>
  <c r="R42" i="18"/>
  <c r="Y42" i="18" s="1"/>
  <c r="AF42" i="18" s="1"/>
  <c r="R25" i="18"/>
  <c r="Y25" i="18" s="1"/>
  <c r="AF25" i="18" s="1"/>
  <c r="R17" i="18"/>
  <c r="Y17" i="18" s="1"/>
  <c r="AF17" i="18" s="1"/>
  <c r="R34" i="18"/>
  <c r="Y34" i="18" s="1"/>
  <c r="AF34" i="18" s="1"/>
  <c r="R41" i="18"/>
  <c r="Y41" i="18" s="1"/>
  <c r="AF41" i="18" s="1"/>
  <c r="R30" i="18"/>
  <c r="Y30" i="18" s="1"/>
  <c r="AF30" i="18" s="1"/>
  <c r="R15" i="18"/>
  <c r="Y15" i="18" s="1"/>
  <c r="AF15" i="18" s="1"/>
  <c r="R39" i="18"/>
  <c r="Y39" i="18" s="1"/>
  <c r="AF39" i="18" s="1"/>
  <c r="T41" i="18"/>
  <c r="AA41" i="18" s="1"/>
  <c r="AH41" i="18" s="1"/>
  <c r="T17" i="18"/>
  <c r="AA17" i="18" s="1"/>
  <c r="AH17" i="18" s="1"/>
  <c r="T40" i="18"/>
  <c r="AA40" i="18" s="1"/>
  <c r="AH40" i="18" s="1"/>
  <c r="T42" i="18"/>
  <c r="AA42" i="18" s="1"/>
  <c r="AH42" i="18" s="1"/>
  <c r="V24" i="18"/>
  <c r="AC24" i="18" s="1"/>
  <c r="AJ24" i="18" s="1"/>
  <c r="U23" i="18"/>
  <c r="AB23" i="18" s="1"/>
  <c r="AI23" i="18" s="1"/>
  <c r="R20" i="18"/>
  <c r="Y20" i="18" s="1"/>
  <c r="AF20" i="18" s="1"/>
  <c r="T22" i="18"/>
  <c r="AA22" i="18" s="1"/>
  <c r="AH22" i="18" s="1"/>
  <c r="Q19" i="18"/>
  <c r="X19" i="18" s="1"/>
  <c r="AE19" i="18" s="1"/>
  <c r="S21" i="18"/>
  <c r="Z21" i="18" s="1"/>
  <c r="AG21" i="18" s="1"/>
  <c r="T34" i="18"/>
  <c r="AA34" i="18" s="1"/>
  <c r="AH34" i="18" s="1"/>
  <c r="T30" i="18"/>
  <c r="AA30" i="18" s="1"/>
  <c r="AH30" i="18" s="1"/>
  <c r="T21" i="18"/>
  <c r="AA21" i="18" s="1"/>
  <c r="AH21" i="18" s="1"/>
  <c r="T36" i="18"/>
  <c r="AA36" i="18" s="1"/>
  <c r="AH36" i="18" s="1"/>
  <c r="T38" i="18"/>
  <c r="AA38" i="18" s="1"/>
  <c r="AH38" i="18" s="1"/>
  <c r="Q35" i="18"/>
  <c r="X35" i="18" s="1"/>
  <c r="AE35" i="18" s="1"/>
  <c r="V40" i="18"/>
  <c r="AC40" i="18" s="1"/>
  <c r="AJ40" i="18" s="1"/>
  <c r="S37" i="18"/>
  <c r="Z37" i="18" s="1"/>
  <c r="AG37" i="18" s="1"/>
  <c r="U39" i="18"/>
  <c r="AB39" i="18" s="1"/>
  <c r="AI39" i="18" s="1"/>
  <c r="R36" i="18"/>
  <c r="Y36" i="18" s="1"/>
  <c r="AF36" i="18" s="1"/>
  <c r="Q23" i="18"/>
  <c r="X23" i="18" s="1"/>
  <c r="AE23" i="18" s="1"/>
  <c r="V28" i="18"/>
  <c r="AC28" i="18" s="1"/>
  <c r="AJ28" i="18" s="1"/>
  <c r="U27" i="18"/>
  <c r="AB27" i="18" s="1"/>
  <c r="AI27" i="18" s="1"/>
  <c r="R24" i="18"/>
  <c r="Y24" i="18" s="1"/>
  <c r="AF24" i="18" s="1"/>
  <c r="T26" i="18"/>
  <c r="AA26" i="18" s="1"/>
  <c r="AH26" i="18" s="1"/>
  <c r="S25" i="18"/>
  <c r="Z25" i="18" s="1"/>
  <c r="AG25" i="18" s="1"/>
  <c r="T25" i="18"/>
  <c r="AA25" i="18" s="1"/>
  <c r="AH25" i="18" s="1"/>
  <c r="R18" i="18"/>
  <c r="Y18" i="18" s="1"/>
  <c r="AF18" i="18" s="1"/>
  <c r="V22" i="18"/>
  <c r="AC22" i="18" s="1"/>
  <c r="AJ22" i="18" s="1"/>
  <c r="U21" i="18"/>
  <c r="AB21" i="18" s="1"/>
  <c r="AI21" i="18" s="1"/>
  <c r="Q17" i="18"/>
  <c r="X17" i="18" s="1"/>
  <c r="AE17" i="18" s="1"/>
  <c r="S19" i="18"/>
  <c r="Z19" i="18" s="1"/>
  <c r="AG19" i="18" s="1"/>
  <c r="T20" i="18"/>
  <c r="AA20" i="18" s="1"/>
  <c r="AH20" i="18" s="1"/>
  <c r="T33" i="18"/>
  <c r="AA33" i="18" s="1"/>
  <c r="AH33" i="18" s="1"/>
  <c r="T18" i="18"/>
  <c r="AA18" i="18" s="1"/>
  <c r="AH18" i="18" s="1"/>
  <c r="T43" i="18"/>
  <c r="AA43" i="18" s="1"/>
  <c r="AH43" i="18" s="1"/>
  <c r="T27" i="18"/>
  <c r="AA27" i="18" s="1"/>
  <c r="AH27" i="18" s="1"/>
  <c r="T28" i="18"/>
  <c r="AA28" i="18" s="1"/>
  <c r="AH28" i="18" s="1"/>
  <c r="T24" i="18"/>
  <c r="AA24" i="18" s="1"/>
  <c r="AH24" i="18" s="1"/>
  <c r="T29" i="18"/>
  <c r="AA29" i="18" s="1"/>
  <c r="AH29" i="18" s="1"/>
  <c r="T19" i="18"/>
  <c r="AA19" i="18" s="1"/>
  <c r="AH19" i="18" s="1"/>
  <c r="T32" i="18"/>
  <c r="AA32" i="18" s="1"/>
  <c r="AH32" i="18" s="1"/>
  <c r="T23" i="18"/>
  <c r="AA23" i="18" s="1"/>
  <c r="AH23" i="18" s="1"/>
  <c r="T35" i="18"/>
  <c r="AA35" i="18" s="1"/>
  <c r="AH35" i="18" s="1"/>
  <c r="T39" i="18"/>
  <c r="AA39" i="18" s="1"/>
  <c r="AH39" i="18" s="1"/>
  <c r="T37" i="18"/>
  <c r="AA37" i="18" s="1"/>
  <c r="AH37" i="18" s="1"/>
  <c r="D26" i="28" l="1"/>
  <c r="U34" i="18"/>
  <c r="AB34" i="18" s="1"/>
  <c r="AI34" i="18" s="1"/>
  <c r="Q30" i="18"/>
  <c r="X30" i="18" s="1"/>
  <c r="AE30" i="18" s="1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29" i="17"/>
  <c r="K6" i="17"/>
  <c r="K5" i="17"/>
  <c r="K4" i="17"/>
  <c r="I6" i="17"/>
  <c r="I5" i="17"/>
  <c r="I4" i="17"/>
  <c r="O43" i="17"/>
  <c r="D43" i="17"/>
  <c r="E43" i="17" s="1"/>
  <c r="O42" i="17"/>
  <c r="D42" i="17"/>
  <c r="E42" i="17" s="1"/>
  <c r="O41" i="17"/>
  <c r="D41" i="17"/>
  <c r="E41" i="17" s="1"/>
  <c r="O40" i="17"/>
  <c r="D40" i="17"/>
  <c r="E40" i="17" s="1"/>
  <c r="O39" i="17"/>
  <c r="D39" i="17"/>
  <c r="E39" i="17" s="1"/>
  <c r="O38" i="17"/>
  <c r="D38" i="17"/>
  <c r="E38" i="17" s="1"/>
  <c r="O37" i="17"/>
  <c r="D37" i="17"/>
  <c r="E37" i="17" s="1"/>
  <c r="O36" i="17"/>
  <c r="D36" i="17"/>
  <c r="E36" i="17" s="1"/>
  <c r="O35" i="17"/>
  <c r="D35" i="17"/>
  <c r="E35" i="17" s="1"/>
  <c r="O34" i="17"/>
  <c r="D34" i="17"/>
  <c r="E34" i="17" s="1"/>
  <c r="O33" i="17"/>
  <c r="D33" i="17"/>
  <c r="E33" i="17" s="1"/>
  <c r="O32" i="17"/>
  <c r="D32" i="17"/>
  <c r="E32" i="17" s="1"/>
  <c r="O31" i="17"/>
  <c r="D31" i="17"/>
  <c r="E31" i="17" s="1"/>
  <c r="O30" i="17"/>
  <c r="D30" i="17"/>
  <c r="E30" i="17" s="1"/>
  <c r="O29" i="17"/>
  <c r="D29" i="17"/>
  <c r="E29" i="17" s="1"/>
  <c r="O28" i="17"/>
  <c r="D28" i="17"/>
  <c r="E28" i="17" s="1"/>
  <c r="O27" i="17"/>
  <c r="D27" i="17"/>
  <c r="E27" i="17" s="1"/>
  <c r="O26" i="17"/>
  <c r="D26" i="17"/>
  <c r="E26" i="17" s="1"/>
  <c r="O25" i="17"/>
  <c r="D25" i="17"/>
  <c r="E25" i="17" s="1"/>
  <c r="O24" i="17"/>
  <c r="D24" i="17"/>
  <c r="E24" i="17" s="1"/>
  <c r="O23" i="17"/>
  <c r="D23" i="17"/>
  <c r="E23" i="17" s="1"/>
  <c r="O22" i="17"/>
  <c r="D22" i="17"/>
  <c r="E22" i="17" s="1"/>
  <c r="O21" i="17"/>
  <c r="D21" i="17"/>
  <c r="E21" i="17" s="1"/>
  <c r="O20" i="17"/>
  <c r="D20" i="17"/>
  <c r="E20" i="17" s="1"/>
  <c r="O19" i="17"/>
  <c r="O18" i="17"/>
  <c r="O17" i="17"/>
  <c r="O16" i="17"/>
  <c r="O15" i="17"/>
  <c r="O14" i="17"/>
  <c r="M14" i="17"/>
  <c r="I7" i="17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D17" i="17"/>
  <c r="E17" i="17" s="1"/>
  <c r="D16" i="17"/>
  <c r="E16" i="17" s="1"/>
  <c r="K7" i="1"/>
  <c r="I14" i="16"/>
  <c r="K14" i="16" s="1"/>
  <c r="L14" i="16" s="1"/>
  <c r="I15" i="16"/>
  <c r="K15" i="16" s="1"/>
  <c r="I16" i="16"/>
  <c r="K16" i="16" s="1"/>
  <c r="I17" i="16"/>
  <c r="K17" i="16" s="1"/>
  <c r="I18" i="16"/>
  <c r="K18" i="16" s="1"/>
  <c r="I19" i="16"/>
  <c r="K19" i="16" s="1"/>
  <c r="I20" i="16"/>
  <c r="K20" i="16" s="1"/>
  <c r="I21" i="16"/>
  <c r="K21" i="16" s="1"/>
  <c r="I22" i="16"/>
  <c r="K22" i="16" s="1"/>
  <c r="K6" i="16"/>
  <c r="K5" i="16"/>
  <c r="K4" i="16"/>
  <c r="I7" i="16"/>
  <c r="I6" i="16"/>
  <c r="I5" i="16"/>
  <c r="I4" i="16"/>
  <c r="N43" i="16"/>
  <c r="D43" i="16"/>
  <c r="E43" i="16" s="1"/>
  <c r="N42" i="16"/>
  <c r="D42" i="16"/>
  <c r="E42" i="16" s="1"/>
  <c r="N41" i="16"/>
  <c r="D41" i="16"/>
  <c r="E41" i="16" s="1"/>
  <c r="N40" i="16"/>
  <c r="D40" i="16"/>
  <c r="E40" i="16" s="1"/>
  <c r="N39" i="16"/>
  <c r="D39" i="16"/>
  <c r="E39" i="16" s="1"/>
  <c r="N38" i="16"/>
  <c r="D38" i="16"/>
  <c r="E38" i="16" s="1"/>
  <c r="N37" i="16"/>
  <c r="D37" i="16"/>
  <c r="E37" i="16" s="1"/>
  <c r="N36" i="16"/>
  <c r="D36" i="16"/>
  <c r="E36" i="16" s="1"/>
  <c r="N35" i="16"/>
  <c r="D35" i="16"/>
  <c r="E35" i="16" s="1"/>
  <c r="N34" i="16"/>
  <c r="D34" i="16"/>
  <c r="E34" i="16" s="1"/>
  <c r="N33" i="16"/>
  <c r="D33" i="16"/>
  <c r="E33" i="16" s="1"/>
  <c r="N32" i="16"/>
  <c r="D32" i="16"/>
  <c r="E32" i="16" s="1"/>
  <c r="N31" i="16"/>
  <c r="D31" i="16"/>
  <c r="E31" i="16" s="1"/>
  <c r="N30" i="16"/>
  <c r="D30" i="16"/>
  <c r="E30" i="16" s="1"/>
  <c r="N29" i="16"/>
  <c r="D29" i="16"/>
  <c r="E29" i="16" s="1"/>
  <c r="N28" i="16"/>
  <c r="D28" i="16"/>
  <c r="E28" i="16" s="1"/>
  <c r="N27" i="16"/>
  <c r="D27" i="16"/>
  <c r="E27" i="16" s="1"/>
  <c r="N26" i="16"/>
  <c r="D26" i="16"/>
  <c r="E26" i="16" s="1"/>
  <c r="N25" i="16"/>
  <c r="D25" i="16"/>
  <c r="E25" i="16" s="1"/>
  <c r="N24" i="16"/>
  <c r="D24" i="16"/>
  <c r="E24" i="16" s="1"/>
  <c r="N23" i="16"/>
  <c r="D23" i="16"/>
  <c r="E23" i="16" s="1"/>
  <c r="N22" i="16"/>
  <c r="D22" i="16"/>
  <c r="E22" i="16" s="1"/>
  <c r="N21" i="16"/>
  <c r="D21" i="16"/>
  <c r="E21" i="16" s="1"/>
  <c r="N20" i="16"/>
  <c r="D20" i="16"/>
  <c r="E20" i="16" s="1"/>
  <c r="N19" i="16"/>
  <c r="N18" i="16"/>
  <c r="N17" i="16"/>
  <c r="N16" i="16"/>
  <c r="N15" i="16"/>
  <c r="N14" i="16"/>
  <c r="K15" i="1"/>
  <c r="D27" i="28" l="1"/>
  <c r="L42" i="17"/>
  <c r="M25" i="17"/>
  <c r="S46" i="17"/>
  <c r="Z46" i="17" s="1"/>
  <c r="AG46" i="17" s="1"/>
  <c r="S32" i="17"/>
  <c r="S47" i="17"/>
  <c r="Z47" i="17" s="1"/>
  <c r="AG47" i="17" s="1"/>
  <c r="S48" i="17"/>
  <c r="Z48" i="17" s="1"/>
  <c r="AG48" i="17" s="1"/>
  <c r="S49" i="17"/>
  <c r="Z49" i="17" s="1"/>
  <c r="AG49" i="17" s="1"/>
  <c r="AN49" i="17" s="1"/>
  <c r="T47" i="17"/>
  <c r="AA47" i="17" s="1"/>
  <c r="AH47" i="17" s="1"/>
  <c r="T33" i="17"/>
  <c r="T48" i="17"/>
  <c r="AA48" i="17" s="1"/>
  <c r="AH48" i="17" s="1"/>
  <c r="T49" i="17"/>
  <c r="AA49" i="17" s="1"/>
  <c r="AH49" i="17" s="1"/>
  <c r="L36" i="16"/>
  <c r="M29" i="17"/>
  <c r="M28" i="17"/>
  <c r="L41" i="17"/>
  <c r="M41" i="17" s="1"/>
  <c r="L33" i="17"/>
  <c r="M33" i="17" s="1"/>
  <c r="L21" i="16"/>
  <c r="L38" i="16"/>
  <c r="K7" i="16"/>
  <c r="L39" i="17"/>
  <c r="L37" i="17"/>
  <c r="L36" i="17"/>
  <c r="L43" i="17"/>
  <c r="M43" i="17" s="1"/>
  <c r="L35" i="17"/>
  <c r="M35" i="17" s="1"/>
  <c r="L40" i="17"/>
  <c r="L32" i="17"/>
  <c r="L31" i="17"/>
  <c r="L38" i="17"/>
  <c r="L34" i="17"/>
  <c r="K7" i="17"/>
  <c r="K7" i="18"/>
  <c r="Z32" i="17"/>
  <c r="AG32" i="17" s="1"/>
  <c r="M26" i="17"/>
  <c r="M27" i="17"/>
  <c r="M19" i="17"/>
  <c r="M21" i="17"/>
  <c r="M24" i="17"/>
  <c r="M17" i="17"/>
  <c r="M18" i="17"/>
  <c r="M16" i="17"/>
  <c r="M15" i="17"/>
  <c r="M20" i="17"/>
  <c r="M22" i="17"/>
  <c r="T17" i="17"/>
  <c r="AA17" i="17" s="1"/>
  <c r="AH17" i="17" s="1"/>
  <c r="S16" i="17"/>
  <c r="Z16" i="17" s="1"/>
  <c r="AG16" i="17" s="1"/>
  <c r="D14" i="17"/>
  <c r="E14" i="17" s="1"/>
  <c r="Q14" i="17" s="1"/>
  <c r="D19" i="17"/>
  <c r="E19" i="17" s="1"/>
  <c r="M23" i="17"/>
  <c r="D15" i="17"/>
  <c r="E15" i="17" s="1"/>
  <c r="D18" i="17"/>
  <c r="E18" i="17" s="1"/>
  <c r="AA33" i="17"/>
  <c r="AH33" i="17" s="1"/>
  <c r="L18" i="16"/>
  <c r="L31" i="16"/>
  <c r="L43" i="16"/>
  <c r="L19" i="16"/>
  <c r="L35" i="16"/>
  <c r="L29" i="16"/>
  <c r="L34" i="16"/>
  <c r="L39" i="16"/>
  <c r="L30" i="16"/>
  <c r="L16" i="16"/>
  <c r="L17" i="16"/>
  <c r="L37" i="16"/>
  <c r="L41" i="16"/>
  <c r="L40" i="16"/>
  <c r="L32" i="16"/>
  <c r="L42" i="16"/>
  <c r="L15" i="16"/>
  <c r="L33" i="16"/>
  <c r="L22" i="16"/>
  <c r="L23" i="16"/>
  <c r="L24" i="16"/>
  <c r="L25" i="16"/>
  <c r="L26" i="16"/>
  <c r="L28" i="16"/>
  <c r="L27" i="16"/>
  <c r="L20" i="16"/>
  <c r="D28" i="28" l="1"/>
  <c r="U47" i="17"/>
  <c r="AB47" i="17" s="1"/>
  <c r="AI47" i="17" s="1"/>
  <c r="AP47" i="17" s="1"/>
  <c r="R44" i="17"/>
  <c r="Y44" i="17" s="1"/>
  <c r="AF44" i="17" s="1"/>
  <c r="AM44" i="17" s="1"/>
  <c r="S45" i="17"/>
  <c r="Z45" i="17" s="1"/>
  <c r="AG45" i="17" s="1"/>
  <c r="AN45" i="17" s="1"/>
  <c r="T46" i="17"/>
  <c r="AA46" i="17" s="1"/>
  <c r="AH46" i="17" s="1"/>
  <c r="AO46" i="17" s="1"/>
  <c r="V48" i="17"/>
  <c r="AC48" i="17" s="1"/>
  <c r="AJ48" i="17" s="1"/>
  <c r="AQ48" i="17" s="1"/>
  <c r="Q43" i="17"/>
  <c r="X43" i="17" s="1"/>
  <c r="AE43" i="17" s="1"/>
  <c r="AL43" i="17" s="1"/>
  <c r="M36" i="17"/>
  <c r="T32" i="17"/>
  <c r="AA32" i="17" s="1"/>
  <c r="AH32" i="17" s="1"/>
  <c r="V34" i="17"/>
  <c r="R30" i="17"/>
  <c r="Y30" i="17" s="1"/>
  <c r="Q29" i="17"/>
  <c r="X29" i="17" s="1"/>
  <c r="S31" i="17"/>
  <c r="Z31" i="17" s="1"/>
  <c r="AG31" i="17" s="1"/>
  <c r="U33" i="17"/>
  <c r="AB33" i="17" s="1"/>
  <c r="AI33" i="17" s="1"/>
  <c r="AP33" i="17" s="1"/>
  <c r="AN48" i="17"/>
  <c r="M34" i="17"/>
  <c r="AA22" i="17"/>
  <c r="AH22" i="17" s="1"/>
  <c r="AO22" i="17" s="1"/>
  <c r="BE22" i="17" s="1"/>
  <c r="Q19" i="17"/>
  <c r="R20" i="17"/>
  <c r="S21" i="17"/>
  <c r="U23" i="17"/>
  <c r="T22" i="17"/>
  <c r="AO49" i="17"/>
  <c r="Q44" i="17"/>
  <c r="X44" i="17" s="1"/>
  <c r="AE44" i="17" s="1"/>
  <c r="AL44" i="17" s="1"/>
  <c r="Q30" i="17"/>
  <c r="X30" i="17" s="1"/>
  <c r="AE30" i="17" s="1"/>
  <c r="AL30" i="17" s="1"/>
  <c r="Q48" i="17"/>
  <c r="X48" i="17" s="1"/>
  <c r="AE48" i="17" s="1"/>
  <c r="AL48" i="17" s="1"/>
  <c r="Q45" i="17"/>
  <c r="X45" i="17" s="1"/>
  <c r="AE45" i="17" s="1"/>
  <c r="AL45" i="17" s="1"/>
  <c r="Q46" i="17"/>
  <c r="X46" i="17" s="1"/>
  <c r="AE46" i="17" s="1"/>
  <c r="AL46" i="17" s="1"/>
  <c r="Q49" i="17"/>
  <c r="X49" i="17" s="1"/>
  <c r="AE49" i="17" s="1"/>
  <c r="AL49" i="17" s="1"/>
  <c r="Q47" i="17"/>
  <c r="X47" i="17" s="1"/>
  <c r="AE47" i="17" s="1"/>
  <c r="AL47" i="17" s="1"/>
  <c r="AA20" i="17"/>
  <c r="AH20" i="17" s="1"/>
  <c r="R18" i="17"/>
  <c r="Q17" i="17"/>
  <c r="X17" i="17" s="1"/>
  <c r="AE17" i="17" s="1"/>
  <c r="AL17" i="17" s="1"/>
  <c r="U21" i="17"/>
  <c r="S19" i="17"/>
  <c r="T20" i="17"/>
  <c r="R34" i="17"/>
  <c r="Y34" i="17" s="1"/>
  <c r="Q33" i="17"/>
  <c r="X33" i="17" s="1"/>
  <c r="U37" i="17"/>
  <c r="AB37" i="17" s="1"/>
  <c r="AI37" i="17" s="1"/>
  <c r="AP37" i="17" s="1"/>
  <c r="S35" i="17"/>
  <c r="Z35" i="17" s="1"/>
  <c r="T36" i="17"/>
  <c r="AA36" i="17" s="1"/>
  <c r="V38" i="17"/>
  <c r="AC38" i="17" s="1"/>
  <c r="AJ38" i="17" s="1"/>
  <c r="AQ38" i="17" s="1"/>
  <c r="BD49" i="17"/>
  <c r="AV49" i="17"/>
  <c r="M38" i="17"/>
  <c r="S17" i="17"/>
  <c r="Z17" i="17" s="1"/>
  <c r="AG17" i="17" s="1"/>
  <c r="AN17" i="17" s="1"/>
  <c r="U19" i="17"/>
  <c r="T18" i="17"/>
  <c r="AA18" i="17" s="1"/>
  <c r="AH18" i="17" s="1"/>
  <c r="AO18" i="17" s="1"/>
  <c r="R16" i="17"/>
  <c r="Y16" i="17" s="1"/>
  <c r="AF16" i="17" s="1"/>
  <c r="AM16" i="17" s="1"/>
  <c r="Q15" i="17"/>
  <c r="M31" i="17"/>
  <c r="AO48" i="17"/>
  <c r="AN46" i="17"/>
  <c r="V40" i="17"/>
  <c r="AC40" i="17" s="1"/>
  <c r="AJ40" i="17" s="1"/>
  <c r="AQ40" i="17" s="1"/>
  <c r="R36" i="17"/>
  <c r="Y36" i="17" s="1"/>
  <c r="AF36" i="17" s="1"/>
  <c r="AM36" i="17" s="1"/>
  <c r="Q35" i="17"/>
  <c r="X35" i="17" s="1"/>
  <c r="AE35" i="17" s="1"/>
  <c r="AL35" i="17" s="1"/>
  <c r="U39" i="17"/>
  <c r="AB39" i="17" s="1"/>
  <c r="AI39" i="17" s="1"/>
  <c r="AP39" i="17" s="1"/>
  <c r="S37" i="17"/>
  <c r="Z37" i="17" s="1"/>
  <c r="AG37" i="17" s="1"/>
  <c r="AN37" i="17" s="1"/>
  <c r="T38" i="17"/>
  <c r="AA38" i="17" s="1"/>
  <c r="AH38" i="17" s="1"/>
  <c r="AO38" i="17" s="1"/>
  <c r="U48" i="17"/>
  <c r="AB48" i="17" s="1"/>
  <c r="AI48" i="17" s="1"/>
  <c r="AP48" i="17" s="1"/>
  <c r="U34" i="17"/>
  <c r="AB34" i="17" s="1"/>
  <c r="AI34" i="17" s="1"/>
  <c r="AP34" i="17" s="1"/>
  <c r="U49" i="17"/>
  <c r="AB49" i="17" s="1"/>
  <c r="AI49" i="17" s="1"/>
  <c r="AP49" i="17" s="1"/>
  <c r="AN45" i="18"/>
  <c r="AP45" i="18"/>
  <c r="AN47" i="18"/>
  <c r="AO44" i="18"/>
  <c r="AN48" i="18"/>
  <c r="AN46" i="18"/>
  <c r="AQ49" i="18"/>
  <c r="AN49" i="18"/>
  <c r="AN44" i="18"/>
  <c r="AO46" i="18"/>
  <c r="AO49" i="18"/>
  <c r="AQ47" i="18"/>
  <c r="AM46" i="18"/>
  <c r="AM49" i="18"/>
  <c r="AL45" i="18"/>
  <c r="AO45" i="18"/>
  <c r="AP49" i="18"/>
  <c r="AO48" i="18"/>
  <c r="AM48" i="18"/>
  <c r="AQ45" i="18"/>
  <c r="AP44" i="18"/>
  <c r="AM44" i="18"/>
  <c r="AP47" i="18"/>
  <c r="AM47" i="18"/>
  <c r="AM45" i="18"/>
  <c r="AO47" i="18"/>
  <c r="AL49" i="18"/>
  <c r="AP48" i="18"/>
  <c r="AL48" i="18"/>
  <c r="AQ46" i="18"/>
  <c r="AQ44" i="18"/>
  <c r="AL44" i="18"/>
  <c r="AL47" i="18"/>
  <c r="AP46" i="18"/>
  <c r="AL46" i="18"/>
  <c r="AQ48" i="18"/>
  <c r="S43" i="17"/>
  <c r="Z43" i="17" s="1"/>
  <c r="AG43" i="17" s="1"/>
  <c r="AN43" i="17" s="1"/>
  <c r="T44" i="17"/>
  <c r="AA44" i="17" s="1"/>
  <c r="AH44" i="17" s="1"/>
  <c r="AO44" i="17" s="1"/>
  <c r="V46" i="17"/>
  <c r="AC46" i="17" s="1"/>
  <c r="AJ46" i="17" s="1"/>
  <c r="AQ46" i="17" s="1"/>
  <c r="Q41" i="17"/>
  <c r="X41" i="17" s="1"/>
  <c r="AE41" i="17" s="1"/>
  <c r="AL41" i="17" s="1"/>
  <c r="R42" i="17"/>
  <c r="Y42" i="17" s="1"/>
  <c r="AF42" i="17" s="1"/>
  <c r="AM42" i="17" s="1"/>
  <c r="U45" i="17"/>
  <c r="AB45" i="17" s="1"/>
  <c r="AI45" i="17" s="1"/>
  <c r="AP45" i="17" s="1"/>
  <c r="Q24" i="17"/>
  <c r="S26" i="17"/>
  <c r="U28" i="17"/>
  <c r="V29" i="17"/>
  <c r="T27" i="17"/>
  <c r="AA27" i="17" s="1"/>
  <c r="AH27" i="17" s="1"/>
  <c r="AO27" i="17" s="1"/>
  <c r="BE27" i="17" s="1"/>
  <c r="R25" i="17"/>
  <c r="Y25" i="17" s="1"/>
  <c r="AF25" i="17" s="1"/>
  <c r="AM25" i="17" s="1"/>
  <c r="R45" i="17"/>
  <c r="Y45" i="17" s="1"/>
  <c r="AF45" i="17" s="1"/>
  <c r="AM45" i="17" s="1"/>
  <c r="R31" i="17"/>
  <c r="Y31" i="17" s="1"/>
  <c r="R46" i="17"/>
  <c r="Y46" i="17" s="1"/>
  <c r="AF46" i="17" s="1"/>
  <c r="AM46" i="17" s="1"/>
  <c r="R49" i="17"/>
  <c r="Y49" i="17" s="1"/>
  <c r="AF49" i="17" s="1"/>
  <c r="AM49" i="17" s="1"/>
  <c r="R47" i="17"/>
  <c r="Y47" i="17" s="1"/>
  <c r="AF47" i="17" s="1"/>
  <c r="AM47" i="17" s="1"/>
  <c r="R48" i="17"/>
  <c r="Y48" i="17" s="1"/>
  <c r="AF48" i="17" s="1"/>
  <c r="AM48" i="17" s="1"/>
  <c r="U26" i="17"/>
  <c r="T25" i="17"/>
  <c r="Q22" i="17"/>
  <c r="X22" i="17" s="1"/>
  <c r="AE22" i="17" s="1"/>
  <c r="AL22" i="17" s="1"/>
  <c r="R23" i="17"/>
  <c r="S24" i="17"/>
  <c r="T24" i="17"/>
  <c r="AA24" i="17" s="1"/>
  <c r="AH24" i="17" s="1"/>
  <c r="AO24" i="17" s="1"/>
  <c r="AW24" i="17" s="1"/>
  <c r="Q21" i="17"/>
  <c r="X21" i="17" s="1"/>
  <c r="AE21" i="17" s="1"/>
  <c r="AL21" i="17" s="1"/>
  <c r="R22" i="17"/>
  <c r="S23" i="17"/>
  <c r="Z23" i="17" s="1"/>
  <c r="AG23" i="17" s="1"/>
  <c r="AN23" i="17" s="1"/>
  <c r="AV23" i="17" s="1"/>
  <c r="U25" i="17"/>
  <c r="AN47" i="17"/>
  <c r="V28" i="17"/>
  <c r="S25" i="17"/>
  <c r="U27" i="17"/>
  <c r="T26" i="17"/>
  <c r="R24" i="17"/>
  <c r="Q23" i="17"/>
  <c r="X23" i="17" s="1"/>
  <c r="AE23" i="17" s="1"/>
  <c r="AL23" i="17" s="1"/>
  <c r="Q16" i="17"/>
  <c r="X16" i="17" s="1"/>
  <c r="AE16" i="17" s="1"/>
  <c r="AL16" i="17" s="1"/>
  <c r="S18" i="17"/>
  <c r="T19" i="17"/>
  <c r="U20" i="17"/>
  <c r="R17" i="17"/>
  <c r="AA30" i="17"/>
  <c r="AH30" i="17" s="1"/>
  <c r="V32" i="17"/>
  <c r="Q27" i="17"/>
  <c r="X27" i="17" s="1"/>
  <c r="AE27" i="17" s="1"/>
  <c r="AL27" i="17" s="1"/>
  <c r="R28" i="17"/>
  <c r="Y28" i="17" s="1"/>
  <c r="AF28" i="17" s="1"/>
  <c r="AM28" i="17" s="1"/>
  <c r="S29" i="17"/>
  <c r="U31" i="17"/>
  <c r="T30" i="17"/>
  <c r="M32" i="17"/>
  <c r="R26" i="17"/>
  <c r="Y26" i="17" s="1"/>
  <c r="AF26" i="17" s="1"/>
  <c r="AM26" i="17" s="1"/>
  <c r="Q25" i="17"/>
  <c r="S27" i="17"/>
  <c r="Z27" i="17" s="1"/>
  <c r="AG27" i="17" s="1"/>
  <c r="AN27" i="17" s="1"/>
  <c r="AV27" i="17" s="1"/>
  <c r="T28" i="17"/>
  <c r="AA28" i="17" s="1"/>
  <c r="AH28" i="17" s="1"/>
  <c r="AO28" i="17" s="1"/>
  <c r="AW28" i="17" s="1"/>
  <c r="U29" i="17"/>
  <c r="V30" i="17"/>
  <c r="V33" i="17"/>
  <c r="R29" i="17"/>
  <c r="Q28" i="17"/>
  <c r="X28" i="17" s="1"/>
  <c r="AE28" i="17" s="1"/>
  <c r="AL28" i="17" s="1"/>
  <c r="U32" i="17"/>
  <c r="S30" i="17"/>
  <c r="Z30" i="17" s="1"/>
  <c r="AG30" i="17" s="1"/>
  <c r="AN30" i="17" s="1"/>
  <c r="AV30" i="17" s="1"/>
  <c r="T31" i="17"/>
  <c r="M37" i="17"/>
  <c r="R21" i="17"/>
  <c r="Q20" i="17"/>
  <c r="U24" i="17"/>
  <c r="S22" i="17"/>
  <c r="T23" i="17"/>
  <c r="M39" i="17"/>
  <c r="V35" i="17"/>
  <c r="AC35" i="17" s="1"/>
  <c r="AJ35" i="17" s="1"/>
  <c r="AQ35" i="17" s="1"/>
  <c r="V49" i="17"/>
  <c r="AC49" i="17" s="1"/>
  <c r="AJ49" i="17" s="1"/>
  <c r="AQ49" i="17" s="1"/>
  <c r="R19" i="17"/>
  <c r="S20" i="17"/>
  <c r="Z20" i="17" s="1"/>
  <c r="AG20" i="17" s="1"/>
  <c r="AN20" i="17" s="1"/>
  <c r="BD20" i="17" s="1"/>
  <c r="Q18" i="17"/>
  <c r="U22" i="17"/>
  <c r="T21" i="17"/>
  <c r="AA21" i="17" s="1"/>
  <c r="AH21" i="17" s="1"/>
  <c r="AO21" i="17" s="1"/>
  <c r="AW21" i="17" s="1"/>
  <c r="AA29" i="17"/>
  <c r="AH29" i="17" s="1"/>
  <c r="AO29" i="17" s="1"/>
  <c r="AW29" i="17" s="1"/>
  <c r="R27" i="17"/>
  <c r="Q26" i="17"/>
  <c r="U30" i="17"/>
  <c r="S28" i="17"/>
  <c r="Z28" i="17" s="1"/>
  <c r="AG28" i="17" s="1"/>
  <c r="AN28" i="17" s="1"/>
  <c r="BD28" i="17" s="1"/>
  <c r="T29" i="17"/>
  <c r="V31" i="17"/>
  <c r="M40" i="17"/>
  <c r="AO47" i="17"/>
  <c r="M42" i="17"/>
  <c r="Z21" i="17"/>
  <c r="AG21" i="17" s="1"/>
  <c r="AN21" i="17" s="1"/>
  <c r="AV21" i="17" s="1"/>
  <c r="AP22" i="27"/>
  <c r="BF22" i="27" s="1"/>
  <c r="AN18" i="27"/>
  <c r="AM18" i="27"/>
  <c r="AP21" i="27"/>
  <c r="BF21" i="27" s="1"/>
  <c r="AP38" i="27"/>
  <c r="AK17" i="27"/>
  <c r="AK21" i="27"/>
  <c r="BA21" i="27" s="1"/>
  <c r="AM35" i="27"/>
  <c r="AP26" i="27"/>
  <c r="AN19" i="27"/>
  <c r="AK33" i="27"/>
  <c r="AN20" i="27"/>
  <c r="AL22" i="27"/>
  <c r="AK30" i="27"/>
  <c r="AM16" i="27"/>
  <c r="AM23" i="27"/>
  <c r="AP19" i="27"/>
  <c r="AM19" i="27"/>
  <c r="AK16" i="27"/>
  <c r="AK14" i="27"/>
  <c r="AN24" i="27"/>
  <c r="AN36" i="27"/>
  <c r="AL24" i="27"/>
  <c r="AN21" i="27"/>
  <c r="BD21" i="27" s="1"/>
  <c r="AN30" i="27"/>
  <c r="AL16" i="27"/>
  <c r="AO39" i="27"/>
  <c r="AL31" i="27"/>
  <c r="AP32" i="27"/>
  <c r="AO30" i="27"/>
  <c r="AL36" i="27"/>
  <c r="AO31" i="27"/>
  <c r="AN23" i="27"/>
  <c r="AP20" i="27"/>
  <c r="AK15" i="27"/>
  <c r="AP30" i="27"/>
  <c r="AO33" i="27"/>
  <c r="AL41" i="27"/>
  <c r="AM32" i="27"/>
  <c r="AM22" i="27"/>
  <c r="AL35" i="27"/>
  <c r="AM17" i="27"/>
  <c r="AP24" i="27"/>
  <c r="AK19" i="27"/>
  <c r="AN22" i="27"/>
  <c r="AN33" i="27"/>
  <c r="AK43" i="27"/>
  <c r="AK27" i="27"/>
  <c r="AM26" i="27"/>
  <c r="AK20" i="27"/>
  <c r="AK29" i="27"/>
  <c r="AM29" i="27"/>
  <c r="AO29" i="27"/>
  <c r="AL21" i="27"/>
  <c r="BB21" i="27" s="1"/>
  <c r="AP35" i="27"/>
  <c r="AO21" i="27"/>
  <c r="BE21" i="27" s="1"/>
  <c r="AO26" i="27"/>
  <c r="AM20" i="27"/>
  <c r="AP31" i="27"/>
  <c r="AO20" i="27"/>
  <c r="AM24" i="27"/>
  <c r="AP34" i="27"/>
  <c r="AK25" i="27"/>
  <c r="AO24" i="27"/>
  <c r="AP27" i="27"/>
  <c r="AL29" i="27"/>
  <c r="AK26" i="27"/>
  <c r="AM28" i="27"/>
  <c r="AL23" i="27"/>
  <c r="AN31" i="27"/>
  <c r="AK18" i="27"/>
  <c r="AO38" i="27"/>
  <c r="AO22" i="27"/>
  <c r="AO23" i="27"/>
  <c r="AL28" i="27"/>
  <c r="AK23" i="27"/>
  <c r="AL20" i="27"/>
  <c r="AN29" i="27"/>
  <c r="AO32" i="27"/>
  <c r="AP29" i="27"/>
  <c r="AN28" i="27"/>
  <c r="AL34" i="27"/>
  <c r="AO28" i="27"/>
  <c r="AO42" i="27"/>
  <c r="AO25" i="27"/>
  <c r="AL19" i="27"/>
  <c r="AL17" i="27"/>
  <c r="AM31" i="27"/>
  <c r="AM25" i="27"/>
  <c r="AP23" i="27"/>
  <c r="AN25" i="27"/>
  <c r="AK22" i="27"/>
  <c r="AP28" i="27"/>
  <c r="AP25" i="27"/>
  <c r="AN32" i="27"/>
  <c r="AO34" i="27"/>
  <c r="AM27" i="27"/>
  <c r="AL26" i="27"/>
  <c r="AM30" i="27"/>
  <c r="AO19" i="27"/>
  <c r="AL40" i="27"/>
  <c r="AN26" i="27"/>
  <c r="AN27" i="27"/>
  <c r="AM21" i="27"/>
  <c r="BC21" i="27" s="1"/>
  <c r="AL15" i="27"/>
  <c r="AO27" i="27"/>
  <c r="AO37" i="27"/>
  <c r="AL25" i="27"/>
  <c r="AO18" i="27"/>
  <c r="AL27" i="27"/>
  <c r="AL18" i="27"/>
  <c r="AL30" i="27"/>
  <c r="AP33" i="27"/>
  <c r="AK28" i="27"/>
  <c r="AL39" i="27"/>
  <c r="AK24" i="27"/>
  <c r="AO43" i="27"/>
  <c r="AP40" i="27"/>
  <c r="AN38" i="27"/>
  <c r="AM42" i="27"/>
  <c r="AM36" i="27"/>
  <c r="AM37" i="27"/>
  <c r="AP43" i="27"/>
  <c r="AK38" i="27"/>
  <c r="AP39" i="27"/>
  <c r="AK39" i="27"/>
  <c r="AM40" i="27"/>
  <c r="AM41" i="27"/>
  <c r="AK35" i="27"/>
  <c r="AN43" i="27"/>
  <c r="AK34" i="27"/>
  <c r="AN41" i="27"/>
  <c r="AN42" i="27"/>
  <c r="AN37" i="27"/>
  <c r="AK40" i="27"/>
  <c r="AM34" i="27"/>
  <c r="AN34" i="27"/>
  <c r="AM33" i="27"/>
  <c r="AL33" i="27"/>
  <c r="AK32" i="27"/>
  <c r="AP37" i="27"/>
  <c r="BF37" i="27" s="1"/>
  <c r="AN35" i="27"/>
  <c r="AO36" i="27"/>
  <c r="AO35" i="27"/>
  <c r="AL32" i="27"/>
  <c r="AP36" i="27"/>
  <c r="AK31" i="27"/>
  <c r="AM39" i="27"/>
  <c r="AL42" i="27"/>
  <c r="AL43" i="27"/>
  <c r="AK36" i="27"/>
  <c r="AM43" i="27"/>
  <c r="AN39" i="27"/>
  <c r="AK37" i="27"/>
  <c r="AL37" i="27"/>
  <c r="AP41" i="27"/>
  <c r="AO41" i="27"/>
  <c r="AK42" i="27"/>
  <c r="AL38" i="27"/>
  <c r="AP42" i="27"/>
  <c r="AM38" i="27"/>
  <c r="AN40" i="27"/>
  <c r="AK41" i="27"/>
  <c r="AO40" i="27"/>
  <c r="AO20" i="17"/>
  <c r="BE20" i="17" s="1"/>
  <c r="AA31" i="17"/>
  <c r="AH31" i="17" s="1"/>
  <c r="AO31" i="17" s="1"/>
  <c r="AO33" i="17"/>
  <c r="AW33" i="17" s="1"/>
  <c r="AN31" i="17"/>
  <c r="BD31" i="17" s="1"/>
  <c r="AN16" i="17"/>
  <c r="AV16" i="17" s="1"/>
  <c r="AO32" i="17"/>
  <c r="AW32" i="17" s="1"/>
  <c r="AN32" i="17"/>
  <c r="BD32" i="17" s="1"/>
  <c r="AO17" i="17"/>
  <c r="AW17" i="17" s="1"/>
  <c r="AO30" i="17"/>
  <c r="BE30" i="17" s="1"/>
  <c r="D15" i="19"/>
  <c r="E15" i="19" s="1"/>
  <c r="D19" i="19"/>
  <c r="E19" i="19" s="1"/>
  <c r="D16" i="19"/>
  <c r="E16" i="19" s="1"/>
  <c r="D17" i="19"/>
  <c r="E17" i="19" s="1"/>
  <c r="D14" i="19"/>
  <c r="E14" i="19" s="1"/>
  <c r="D18" i="19"/>
  <c r="E18" i="19" s="1"/>
  <c r="AN43" i="18"/>
  <c r="AN41" i="18"/>
  <c r="AN23" i="18"/>
  <c r="AN39" i="18"/>
  <c r="AN38" i="18"/>
  <c r="AN16" i="18"/>
  <c r="AN26" i="18"/>
  <c r="AN29" i="18"/>
  <c r="AN40" i="18"/>
  <c r="AN31" i="18"/>
  <c r="AN18" i="18"/>
  <c r="AN22" i="18"/>
  <c r="AN28" i="18"/>
  <c r="AN30" i="18"/>
  <c r="AN34" i="18"/>
  <c r="AN32" i="18"/>
  <c r="AN33" i="18"/>
  <c r="AN24" i="18"/>
  <c r="AN20" i="18"/>
  <c r="AN27" i="18"/>
  <c r="AN35" i="18"/>
  <c r="AN42" i="18"/>
  <c r="AN17" i="18"/>
  <c r="AO31" i="18"/>
  <c r="AO32" i="18"/>
  <c r="AL17" i="18"/>
  <c r="AQ31" i="18"/>
  <c r="AQ43" i="18"/>
  <c r="AQ40" i="18"/>
  <c r="AP42" i="18"/>
  <c r="AO28" i="18"/>
  <c r="AM25" i="18"/>
  <c r="AL41" i="18"/>
  <c r="AO25" i="18"/>
  <c r="AQ32" i="18"/>
  <c r="AL24" i="18"/>
  <c r="AO19" i="18"/>
  <c r="AM35" i="18"/>
  <c r="AL30" i="18"/>
  <c r="AO35" i="18"/>
  <c r="AM15" i="18"/>
  <c r="AP29" i="18"/>
  <c r="AP21" i="18"/>
  <c r="AQ20" i="18"/>
  <c r="AL20" i="18"/>
  <c r="AQ39" i="18"/>
  <c r="AP31" i="18"/>
  <c r="AM39" i="18"/>
  <c r="AP25" i="18"/>
  <c r="AO34" i="18"/>
  <c r="AM36" i="18"/>
  <c r="AQ36" i="18"/>
  <c r="AL15" i="18"/>
  <c r="AO41" i="18"/>
  <c r="AP35" i="18"/>
  <c r="AN37" i="18"/>
  <c r="AM33" i="18"/>
  <c r="AL16" i="18"/>
  <c r="AP27" i="18"/>
  <c r="AP28" i="18"/>
  <c r="AO24" i="18"/>
  <c r="AO43" i="18"/>
  <c r="AM16" i="18"/>
  <c r="AL40" i="18"/>
  <c r="AO29" i="18"/>
  <c r="AM32" i="18"/>
  <c r="AL18" i="18"/>
  <c r="AL27" i="18"/>
  <c r="AM31" i="18"/>
  <c r="AM18" i="18"/>
  <c r="AQ34" i="18"/>
  <c r="AQ37" i="18"/>
  <c r="AO30" i="18"/>
  <c r="AP33" i="18"/>
  <c r="AN25" i="18"/>
  <c r="AM17" i="18"/>
  <c r="AL21" i="18"/>
  <c r="AM21" i="18"/>
  <c r="AQ27" i="18"/>
  <c r="AL32" i="18"/>
  <c r="AO38" i="18"/>
  <c r="AP36" i="18"/>
  <c r="AM43" i="18"/>
  <c r="AO20" i="18"/>
  <c r="AQ33" i="18"/>
  <c r="AL33" i="18"/>
  <c r="AO18" i="18"/>
  <c r="AM19" i="18"/>
  <c r="AL25" i="18"/>
  <c r="AQ23" i="18"/>
  <c r="AP39" i="18"/>
  <c r="AM22" i="18"/>
  <c r="AL42" i="18"/>
  <c r="AM20" i="18"/>
  <c r="AP18" i="18"/>
  <c r="AP23" i="18"/>
  <c r="AP30" i="18"/>
  <c r="AM27" i="18"/>
  <c r="AM38" i="18"/>
  <c r="AL29" i="18"/>
  <c r="AL19" i="18"/>
  <c r="AP20" i="18"/>
  <c r="AP24" i="18"/>
  <c r="AQ28" i="18"/>
  <c r="AN19" i="18"/>
  <c r="AO23" i="18"/>
  <c r="AQ38" i="18"/>
  <c r="AQ41" i="18"/>
  <c r="AO17" i="18"/>
  <c r="AM30" i="18"/>
  <c r="AP38" i="18"/>
  <c r="AP37" i="18"/>
  <c r="AM26" i="18"/>
  <c r="AL38" i="18"/>
  <c r="AM24" i="18"/>
  <c r="AQ35" i="18"/>
  <c r="AM28" i="18"/>
  <c r="AM42" i="18"/>
  <c r="AN36" i="18"/>
  <c r="AQ22" i="18"/>
  <c r="AO36" i="18"/>
  <c r="AP26" i="18"/>
  <c r="AQ30" i="18"/>
  <c r="AL23" i="18"/>
  <c r="AQ42" i="18"/>
  <c r="AL31" i="18"/>
  <c r="AO37" i="18"/>
  <c r="AL35" i="18"/>
  <c r="AP41" i="18"/>
  <c r="AL28" i="18"/>
  <c r="AM37" i="18"/>
  <c r="AL43" i="18"/>
  <c r="AM34" i="18"/>
  <c r="AO22" i="18"/>
  <c r="AP40" i="18"/>
  <c r="AL36" i="18"/>
  <c r="AO21" i="18"/>
  <c r="AQ25" i="18"/>
  <c r="AL39" i="18"/>
  <c r="AN21" i="18"/>
  <c r="AM23" i="18"/>
  <c r="AP43" i="18"/>
  <c r="AP34" i="18"/>
  <c r="AM40" i="18"/>
  <c r="AL14" i="18"/>
  <c r="AO27" i="18"/>
  <c r="AQ19" i="18"/>
  <c r="AM41" i="18"/>
  <c r="AO33" i="18"/>
  <c r="AL22" i="18"/>
  <c r="AP19" i="18"/>
  <c r="AQ21" i="18"/>
  <c r="AQ26" i="18"/>
  <c r="AQ24" i="18"/>
  <c r="AL26" i="18"/>
  <c r="AL37" i="18"/>
  <c r="AO26" i="18"/>
  <c r="AO39" i="18"/>
  <c r="AQ29" i="18"/>
  <c r="AM29" i="18"/>
  <c r="AP22" i="18"/>
  <c r="AO42" i="18"/>
  <c r="AP32" i="18"/>
  <c r="AL34" i="18"/>
  <c r="AO40" i="18"/>
  <c r="Z19" i="17"/>
  <c r="AG19" i="17" s="1"/>
  <c r="AN19" i="17" s="1"/>
  <c r="AV19" i="17" s="1"/>
  <c r="Z29" i="17"/>
  <c r="AG29" i="17" s="1"/>
  <c r="AN29" i="17" s="1"/>
  <c r="BD29" i="17" s="1"/>
  <c r="Z26" i="17"/>
  <c r="AG26" i="17" s="1"/>
  <c r="AN26" i="17" s="1"/>
  <c r="BD26" i="17" s="1"/>
  <c r="AB21" i="17"/>
  <c r="AI21" i="17" s="1"/>
  <c r="AP21" i="17" s="1"/>
  <c r="U18" i="17"/>
  <c r="AB18" i="17" s="1"/>
  <c r="AI18" i="17" s="1"/>
  <c r="AP18" i="17" s="1"/>
  <c r="AB32" i="17"/>
  <c r="AI32" i="17" s="1"/>
  <c r="AP32" i="17" s="1"/>
  <c r="AB28" i="17"/>
  <c r="AI28" i="17" s="1"/>
  <c r="AP28" i="17" s="1"/>
  <c r="AB29" i="17"/>
  <c r="AI29" i="17" s="1"/>
  <c r="AP29" i="17" s="1"/>
  <c r="AB31" i="17"/>
  <c r="AI31" i="17" s="1"/>
  <c r="AP31" i="17" s="1"/>
  <c r="AB23" i="17"/>
  <c r="AI23" i="17" s="1"/>
  <c r="AP23" i="17" s="1"/>
  <c r="AB22" i="17"/>
  <c r="AI22" i="17" s="1"/>
  <c r="AP22" i="17" s="1"/>
  <c r="AB25" i="17"/>
  <c r="AI25" i="17" s="1"/>
  <c r="AP25" i="17" s="1"/>
  <c r="AB30" i="17"/>
  <c r="AI30" i="17" s="1"/>
  <c r="AP30" i="17" s="1"/>
  <c r="AC32" i="17"/>
  <c r="AJ32" i="17" s="1"/>
  <c r="AQ32" i="17" s="1"/>
  <c r="AC29" i="17"/>
  <c r="AJ29" i="17" s="1"/>
  <c r="AQ29" i="17" s="1"/>
  <c r="V26" i="17"/>
  <c r="AC26" i="17" s="1"/>
  <c r="AJ26" i="17" s="1"/>
  <c r="AQ26" i="17" s="1"/>
  <c r="V24" i="17"/>
  <c r="AC24" i="17" s="1"/>
  <c r="AJ24" i="17" s="1"/>
  <c r="AQ24" i="17" s="1"/>
  <c r="AC33" i="17"/>
  <c r="AJ33" i="17" s="1"/>
  <c r="AQ33" i="17" s="1"/>
  <c r="V23" i="17"/>
  <c r="AC23" i="17" s="1"/>
  <c r="AJ23" i="17" s="1"/>
  <c r="AQ23" i="17" s="1"/>
  <c r="AC30" i="17"/>
  <c r="AJ30" i="17" s="1"/>
  <c r="AQ30" i="17" s="1"/>
  <c r="AC34" i="17"/>
  <c r="AJ34" i="17" s="1"/>
  <c r="AQ34" i="17" s="1"/>
  <c r="V19" i="17"/>
  <c r="AC19" i="17" s="1"/>
  <c r="AJ19" i="17" s="1"/>
  <c r="AQ19" i="17" s="1"/>
  <c r="V22" i="17"/>
  <c r="AC22" i="17" s="1"/>
  <c r="AJ22" i="17" s="1"/>
  <c r="AQ22" i="17" s="1"/>
  <c r="AC31" i="17"/>
  <c r="AJ31" i="17" s="1"/>
  <c r="AQ31" i="17" s="1"/>
  <c r="Z15" i="17"/>
  <c r="Y22" i="17"/>
  <c r="AF22" i="17" s="1"/>
  <c r="AM22" i="17" s="1"/>
  <c r="Y19" i="17"/>
  <c r="AF19" i="17" s="1"/>
  <c r="AM19" i="17" s="1"/>
  <c r="Y20" i="17"/>
  <c r="AF20" i="17" s="1"/>
  <c r="AM20" i="17" s="1"/>
  <c r="Y29" i="17"/>
  <c r="AF29" i="17" s="1"/>
  <c r="AM29" i="17" s="1"/>
  <c r="AF30" i="17"/>
  <c r="AM30" i="17" s="1"/>
  <c r="Y18" i="17"/>
  <c r="AF18" i="17" s="1"/>
  <c r="AM18" i="17" s="1"/>
  <c r="AF31" i="17"/>
  <c r="AM31" i="17" s="1"/>
  <c r="R15" i="17"/>
  <c r="Y15" i="17" s="1"/>
  <c r="AF15" i="17" s="1"/>
  <c r="AM15" i="17" s="1"/>
  <c r="Y27" i="17"/>
  <c r="AF27" i="17" s="1"/>
  <c r="AM27" i="17" s="1"/>
  <c r="X26" i="17"/>
  <c r="AE26" i="17" s="1"/>
  <c r="AL26" i="17" s="1"/>
  <c r="X14" i="17"/>
  <c r="AE14" i="17" s="1"/>
  <c r="AL14" i="17" s="1"/>
  <c r="X25" i="17"/>
  <c r="AE25" i="17" s="1"/>
  <c r="AL25" i="17" s="1"/>
  <c r="X18" i="17"/>
  <c r="AE18" i="17" s="1"/>
  <c r="AL18" i="17" s="1"/>
  <c r="X19" i="17"/>
  <c r="AE19" i="17" s="1"/>
  <c r="AL19" i="17" s="1"/>
  <c r="X24" i="17"/>
  <c r="AE24" i="17" s="1"/>
  <c r="AL24" i="17" s="1"/>
  <c r="AE29" i="17"/>
  <c r="AL29" i="17" s="1"/>
  <c r="AB26" i="17"/>
  <c r="AI26" i="17" s="1"/>
  <c r="AP26" i="17" s="1"/>
  <c r="Z24" i="17"/>
  <c r="AG24" i="17" s="1"/>
  <c r="AN24" i="17" s="1"/>
  <c r="AA25" i="17"/>
  <c r="AH25" i="17" s="1"/>
  <c r="AO25" i="17" s="1"/>
  <c r="Y23" i="17"/>
  <c r="AF23" i="17" s="1"/>
  <c r="AM23" i="17" s="1"/>
  <c r="V27" i="17"/>
  <c r="AC27" i="17" s="1"/>
  <c r="AJ27" i="17" s="1"/>
  <c r="AQ27" i="17" s="1"/>
  <c r="AB24" i="17"/>
  <c r="AI24" i="17" s="1"/>
  <c r="AP24" i="17" s="1"/>
  <c r="X20" i="17"/>
  <c r="AE20" i="17" s="1"/>
  <c r="AL20" i="17" s="1"/>
  <c r="AA23" i="17"/>
  <c r="AH23" i="17" s="1"/>
  <c r="AO23" i="17" s="1"/>
  <c r="Z22" i="17"/>
  <c r="AG22" i="17" s="1"/>
  <c r="AN22" i="17" s="1"/>
  <c r="Y21" i="17"/>
  <c r="AF21" i="17" s="1"/>
  <c r="AM21" i="17" s="1"/>
  <c r="V25" i="17"/>
  <c r="AC25" i="17" s="1"/>
  <c r="AJ25" i="17" s="1"/>
  <c r="AQ25" i="17" s="1"/>
  <c r="AB27" i="17"/>
  <c r="AI27" i="17" s="1"/>
  <c r="AP27" i="17" s="1"/>
  <c r="Z25" i="17"/>
  <c r="AG25" i="17" s="1"/>
  <c r="AN25" i="17" s="1"/>
  <c r="AC28" i="17"/>
  <c r="AJ28" i="17" s="1"/>
  <c r="AQ28" i="17" s="1"/>
  <c r="Y24" i="17"/>
  <c r="AF24" i="17" s="1"/>
  <c r="AM24" i="17" s="1"/>
  <c r="AA26" i="17"/>
  <c r="AH26" i="17" s="1"/>
  <c r="AO26" i="17" s="1"/>
  <c r="V20" i="17"/>
  <c r="AC20" i="17" s="1"/>
  <c r="AJ20" i="17" s="1"/>
  <c r="AQ20" i="17" s="1"/>
  <c r="AB19" i="17"/>
  <c r="AI19" i="17" s="1"/>
  <c r="AP19" i="17" s="1"/>
  <c r="X15" i="17"/>
  <c r="AE15" i="17" s="1"/>
  <c r="AL15" i="17" s="1"/>
  <c r="AB20" i="17"/>
  <c r="AI20" i="17" s="1"/>
  <c r="AP20" i="17" s="1"/>
  <c r="AA19" i="17"/>
  <c r="AH19" i="17" s="1"/>
  <c r="AO19" i="17" s="1"/>
  <c r="Z18" i="17"/>
  <c r="AG18" i="17" s="1"/>
  <c r="AN18" i="17" s="1"/>
  <c r="V21" i="17"/>
  <c r="AC21" i="17" s="1"/>
  <c r="AJ21" i="17" s="1"/>
  <c r="AQ21" i="17" s="1"/>
  <c r="Y17" i="17"/>
  <c r="AF17" i="17" s="1"/>
  <c r="AM17" i="17" s="1"/>
  <c r="D29" i="28" l="1"/>
  <c r="BF46" i="18"/>
  <c r="AX46" i="18"/>
  <c r="S42" i="17"/>
  <c r="Z42" i="17" s="1"/>
  <c r="AG42" i="17" s="1"/>
  <c r="AN42" i="17" s="1"/>
  <c r="T43" i="17"/>
  <c r="AA43" i="17" s="1"/>
  <c r="AH43" i="17" s="1"/>
  <c r="AO43" i="17" s="1"/>
  <c r="V45" i="17"/>
  <c r="AC45" i="17" s="1"/>
  <c r="AJ45" i="17" s="1"/>
  <c r="AQ45" i="17" s="1"/>
  <c r="Q40" i="17"/>
  <c r="X40" i="17" s="1"/>
  <c r="AE40" i="17" s="1"/>
  <c r="AL40" i="17" s="1"/>
  <c r="U44" i="17"/>
  <c r="AB44" i="17" s="1"/>
  <c r="AI44" i="17" s="1"/>
  <c r="AP44" i="17" s="1"/>
  <c r="R41" i="17"/>
  <c r="Y41" i="17" s="1"/>
  <c r="AF41" i="17" s="1"/>
  <c r="AM41" i="17" s="1"/>
  <c r="Q39" i="17"/>
  <c r="X39" i="17" s="1"/>
  <c r="AE39" i="17" s="1"/>
  <c r="AL39" i="17" s="1"/>
  <c r="T42" i="17"/>
  <c r="AA42" i="17" s="1"/>
  <c r="AH42" i="17" s="1"/>
  <c r="AO42" i="17" s="1"/>
  <c r="V44" i="17"/>
  <c r="AC44" i="17" s="1"/>
  <c r="AJ44" i="17" s="1"/>
  <c r="AQ44" i="17" s="1"/>
  <c r="R40" i="17"/>
  <c r="Y40" i="17" s="1"/>
  <c r="AF40" i="17" s="1"/>
  <c r="AM40" i="17" s="1"/>
  <c r="S41" i="17"/>
  <c r="Z41" i="17" s="1"/>
  <c r="AG41" i="17" s="1"/>
  <c r="AN41" i="17" s="1"/>
  <c r="U43" i="17"/>
  <c r="AB43" i="17" s="1"/>
  <c r="AI43" i="17" s="1"/>
  <c r="AP43" i="17" s="1"/>
  <c r="AU42" i="17"/>
  <c r="BC42" i="17"/>
  <c r="AT47" i="18"/>
  <c r="BB47" i="18"/>
  <c r="AU45" i="18"/>
  <c r="BC45" i="18"/>
  <c r="AX49" i="18"/>
  <c r="BF49" i="18"/>
  <c r="AV44" i="18"/>
  <c r="BD44" i="18"/>
  <c r="BD45" i="18"/>
  <c r="AV45" i="18"/>
  <c r="AT44" i="17"/>
  <c r="BB44" i="17"/>
  <c r="T37" i="17"/>
  <c r="AA37" i="17" s="1"/>
  <c r="AH37" i="17" s="1"/>
  <c r="AO37" i="17" s="1"/>
  <c r="V39" i="17"/>
  <c r="AC39" i="17" s="1"/>
  <c r="AJ39" i="17" s="1"/>
  <c r="AQ39" i="17" s="1"/>
  <c r="Q34" i="17"/>
  <c r="X34" i="17" s="1"/>
  <c r="AE34" i="17" s="1"/>
  <c r="AL34" i="17" s="1"/>
  <c r="U38" i="17"/>
  <c r="AB38" i="17" s="1"/>
  <c r="AI38" i="17" s="1"/>
  <c r="AP38" i="17" s="1"/>
  <c r="R35" i="17"/>
  <c r="Y35" i="17" s="1"/>
  <c r="S36" i="17"/>
  <c r="Z36" i="17" s="1"/>
  <c r="U40" i="17"/>
  <c r="AB40" i="17" s="1"/>
  <c r="AI40" i="17" s="1"/>
  <c r="AP40" i="17" s="1"/>
  <c r="R37" i="17"/>
  <c r="Y37" i="17" s="1"/>
  <c r="AF37" i="17" s="1"/>
  <c r="AM37" i="17" s="1"/>
  <c r="Q36" i="17"/>
  <c r="X36" i="17" s="1"/>
  <c r="AE36" i="17" s="1"/>
  <c r="AL36" i="17" s="1"/>
  <c r="S38" i="17"/>
  <c r="Z38" i="17" s="1"/>
  <c r="AG38" i="17" s="1"/>
  <c r="AN38" i="17" s="1"/>
  <c r="T39" i="17"/>
  <c r="AA39" i="17" s="1"/>
  <c r="AH39" i="17" s="1"/>
  <c r="AO39" i="17" s="1"/>
  <c r="V41" i="17"/>
  <c r="AC41" i="17" s="1"/>
  <c r="AJ41" i="17" s="1"/>
  <c r="AQ41" i="17" s="1"/>
  <c r="BB41" i="17"/>
  <c r="AT41" i="17"/>
  <c r="BB44" i="18"/>
  <c r="AT44" i="18"/>
  <c r="AR44" i="18"/>
  <c r="AR47" i="18"/>
  <c r="AU47" i="18"/>
  <c r="BC47" i="18"/>
  <c r="AW45" i="18"/>
  <c r="BE45" i="18"/>
  <c r="AV49" i="18"/>
  <c r="BD49" i="18"/>
  <c r="BF49" i="17"/>
  <c r="AX49" i="17"/>
  <c r="BG40" i="17"/>
  <c r="AY40" i="17"/>
  <c r="BF37" i="17"/>
  <c r="AX37" i="17"/>
  <c r="BE49" i="17"/>
  <c r="AW49" i="17"/>
  <c r="AV48" i="17"/>
  <c r="BD48" i="17"/>
  <c r="BB43" i="17"/>
  <c r="AT43" i="17"/>
  <c r="AW47" i="17"/>
  <c r="BE47" i="17"/>
  <c r="BF45" i="17"/>
  <c r="AX45" i="17"/>
  <c r="AX45" i="18"/>
  <c r="BF45" i="18"/>
  <c r="BC48" i="17"/>
  <c r="AU48" i="17"/>
  <c r="BG49" i="18"/>
  <c r="AY49" i="18"/>
  <c r="AV46" i="17"/>
  <c r="BD46" i="17"/>
  <c r="BG48" i="17"/>
  <c r="AY48" i="17"/>
  <c r="U36" i="17"/>
  <c r="AB36" i="17" s="1"/>
  <c r="S34" i="17"/>
  <c r="Z34" i="17" s="1"/>
  <c r="T35" i="17"/>
  <c r="AA35" i="17" s="1"/>
  <c r="AH35" i="17" s="1"/>
  <c r="AO35" i="17" s="1"/>
  <c r="BE35" i="17" s="1"/>
  <c r="V37" i="17"/>
  <c r="AC37" i="17" s="1"/>
  <c r="AJ37" i="17" s="1"/>
  <c r="AQ37" i="17" s="1"/>
  <c r="R33" i="17"/>
  <c r="Y33" i="17" s="1"/>
  <c r="Q32" i="17"/>
  <c r="X32" i="17" s="1"/>
  <c r="BC47" i="17"/>
  <c r="AU47" i="17"/>
  <c r="AW44" i="17"/>
  <c r="BE44" i="17"/>
  <c r="BG46" i="18"/>
  <c r="AY46" i="18"/>
  <c r="AU44" i="18"/>
  <c r="BC44" i="18"/>
  <c r="BC49" i="18"/>
  <c r="AU49" i="18"/>
  <c r="AV46" i="18"/>
  <c r="BD46" i="18"/>
  <c r="AX48" i="17"/>
  <c r="BF48" i="17"/>
  <c r="BE48" i="17"/>
  <c r="AW48" i="17"/>
  <c r="T41" i="17"/>
  <c r="AA41" i="17" s="1"/>
  <c r="AH41" i="17" s="1"/>
  <c r="AO41" i="17" s="1"/>
  <c r="V43" i="17"/>
  <c r="AC43" i="17" s="1"/>
  <c r="AJ43" i="17" s="1"/>
  <c r="AQ43" i="17" s="1"/>
  <c r="R39" i="17"/>
  <c r="Y39" i="17" s="1"/>
  <c r="AF39" i="17" s="1"/>
  <c r="AM39" i="17" s="1"/>
  <c r="AR39" i="17" s="1"/>
  <c r="Q38" i="17"/>
  <c r="X38" i="17" s="1"/>
  <c r="AE38" i="17" s="1"/>
  <c r="AL38" i="17" s="1"/>
  <c r="S40" i="17"/>
  <c r="Z40" i="17" s="1"/>
  <c r="AG40" i="17" s="1"/>
  <c r="AN40" i="17" s="1"/>
  <c r="U42" i="17"/>
  <c r="AB42" i="17" s="1"/>
  <c r="AI42" i="17" s="1"/>
  <c r="AP42" i="17" s="1"/>
  <c r="BB49" i="17"/>
  <c r="AT49" i="17"/>
  <c r="AR49" i="17"/>
  <c r="BE46" i="17"/>
  <c r="AW46" i="17"/>
  <c r="BC45" i="17"/>
  <c r="AU45" i="17"/>
  <c r="BE46" i="18"/>
  <c r="AW46" i="18"/>
  <c r="AX47" i="18"/>
  <c r="BF47" i="18"/>
  <c r="AU49" i="17"/>
  <c r="BC49" i="17"/>
  <c r="BD43" i="17"/>
  <c r="AV43" i="17"/>
  <c r="BB48" i="18"/>
  <c r="AT48" i="18"/>
  <c r="AR48" i="18"/>
  <c r="BF44" i="18"/>
  <c r="AX44" i="18"/>
  <c r="BC46" i="18"/>
  <c r="AU46" i="18"/>
  <c r="BD48" i="18"/>
  <c r="AV48" i="18"/>
  <c r="BE38" i="17"/>
  <c r="AW38" i="17"/>
  <c r="Q31" i="17"/>
  <c r="X31" i="17" s="1"/>
  <c r="AE31" i="17" s="1"/>
  <c r="AL31" i="17" s="1"/>
  <c r="S33" i="17"/>
  <c r="Z33" i="17" s="1"/>
  <c r="AG33" i="17" s="1"/>
  <c r="AN33" i="17" s="1"/>
  <c r="AV33" i="17" s="1"/>
  <c r="T34" i="17"/>
  <c r="AA34" i="17" s="1"/>
  <c r="AH34" i="17" s="1"/>
  <c r="AO34" i="17" s="1"/>
  <c r="AW34" i="17" s="1"/>
  <c r="V36" i="17"/>
  <c r="AC36" i="17" s="1"/>
  <c r="AJ36" i="17" s="1"/>
  <c r="AQ36" i="17" s="1"/>
  <c r="R32" i="17"/>
  <c r="Y32" i="17" s="1"/>
  <c r="AF32" i="17" s="1"/>
  <c r="AM32" i="17" s="1"/>
  <c r="U35" i="17"/>
  <c r="AB35" i="17" s="1"/>
  <c r="AI35" i="17" s="1"/>
  <c r="AP35" i="17" s="1"/>
  <c r="BB46" i="17"/>
  <c r="AT46" i="17"/>
  <c r="AR46" i="17"/>
  <c r="BD45" i="17"/>
  <c r="AV45" i="17"/>
  <c r="AW48" i="18"/>
  <c r="BE48" i="18"/>
  <c r="AY46" i="17"/>
  <c r="BG46" i="17"/>
  <c r="BG44" i="18"/>
  <c r="AY44" i="18"/>
  <c r="BB45" i="18"/>
  <c r="AT45" i="18"/>
  <c r="AR45" i="18"/>
  <c r="BC46" i="17"/>
  <c r="AU46" i="17"/>
  <c r="BG48" i="18"/>
  <c r="AY48" i="18"/>
  <c r="AX48" i="18"/>
  <c r="BF48" i="18"/>
  <c r="BG45" i="18"/>
  <c r="AY45" i="18"/>
  <c r="BG47" i="18"/>
  <c r="AY47" i="18"/>
  <c r="AW44" i="18"/>
  <c r="BE44" i="18"/>
  <c r="BD37" i="17"/>
  <c r="AV37" i="17"/>
  <c r="AT45" i="17"/>
  <c r="BB45" i="17"/>
  <c r="BC44" i="17"/>
  <c r="AU44" i="17"/>
  <c r="BE47" i="18"/>
  <c r="AW47" i="18"/>
  <c r="BB47" i="17"/>
  <c r="AT47" i="17"/>
  <c r="AR47" i="17"/>
  <c r="T45" i="17"/>
  <c r="AA45" i="17" s="1"/>
  <c r="AH45" i="17" s="1"/>
  <c r="AO45" i="17" s="1"/>
  <c r="V47" i="17"/>
  <c r="AC47" i="17" s="1"/>
  <c r="AJ47" i="17" s="1"/>
  <c r="AQ47" i="17" s="1"/>
  <c r="Q42" i="17"/>
  <c r="X42" i="17" s="1"/>
  <c r="AE42" i="17" s="1"/>
  <c r="AL42" i="17" s="1"/>
  <c r="U46" i="17"/>
  <c r="AB46" i="17" s="1"/>
  <c r="AI46" i="17" s="1"/>
  <c r="AP46" i="17" s="1"/>
  <c r="R43" i="17"/>
  <c r="Y43" i="17" s="1"/>
  <c r="AF43" i="17" s="1"/>
  <c r="AM43" i="17" s="1"/>
  <c r="S44" i="17"/>
  <c r="Z44" i="17" s="1"/>
  <c r="AG44" i="17" s="1"/>
  <c r="AN44" i="17" s="1"/>
  <c r="AR44" i="17" s="1"/>
  <c r="BG49" i="17"/>
  <c r="AY49" i="17"/>
  <c r="V42" i="17"/>
  <c r="AC42" i="17" s="1"/>
  <c r="AJ42" i="17" s="1"/>
  <c r="AQ42" i="17" s="1"/>
  <c r="R38" i="17"/>
  <c r="Y38" i="17" s="1"/>
  <c r="AF38" i="17" s="1"/>
  <c r="AM38" i="17" s="1"/>
  <c r="S39" i="17"/>
  <c r="Z39" i="17" s="1"/>
  <c r="AG39" i="17" s="1"/>
  <c r="AN39" i="17" s="1"/>
  <c r="Q37" i="17"/>
  <c r="X37" i="17" s="1"/>
  <c r="AE37" i="17" s="1"/>
  <c r="AL37" i="17" s="1"/>
  <c r="U41" i="17"/>
  <c r="AB41" i="17" s="1"/>
  <c r="AI41" i="17" s="1"/>
  <c r="AP41" i="17" s="1"/>
  <c r="T40" i="17"/>
  <c r="AA40" i="17" s="1"/>
  <c r="AH40" i="17" s="1"/>
  <c r="AO40" i="17" s="1"/>
  <c r="BD47" i="17"/>
  <c r="AV47" i="17"/>
  <c r="AT46" i="18"/>
  <c r="BB46" i="18"/>
  <c r="AR46" i="18"/>
  <c r="BB49" i="18"/>
  <c r="AT49" i="18"/>
  <c r="AR49" i="18"/>
  <c r="BC48" i="18"/>
  <c r="BH48" i="18" s="1"/>
  <c r="AU48" i="18"/>
  <c r="BE49" i="18"/>
  <c r="AW49" i="18"/>
  <c r="BD47" i="18"/>
  <c r="AV47" i="18"/>
  <c r="BF39" i="17"/>
  <c r="AX39" i="17"/>
  <c r="AY38" i="17"/>
  <c r="BG38" i="17"/>
  <c r="BB48" i="17"/>
  <c r="AT48" i="17"/>
  <c r="AR48" i="17"/>
  <c r="BF47" i="17"/>
  <c r="AX47" i="17"/>
  <c r="AV40" i="27"/>
  <c r="BD40" i="27"/>
  <c r="BF36" i="27"/>
  <c r="AX36" i="27"/>
  <c r="BF23" i="27"/>
  <c r="AX23" i="27"/>
  <c r="BE23" i="27"/>
  <c r="AW23" i="27"/>
  <c r="AU38" i="27"/>
  <c r="BC38" i="27"/>
  <c r="AV39" i="27"/>
  <c r="BD39" i="27"/>
  <c r="AT32" i="27"/>
  <c r="BB32" i="27"/>
  <c r="BD34" i="27"/>
  <c r="AV34" i="27"/>
  <c r="AS35" i="27"/>
  <c r="BA35" i="27"/>
  <c r="AU36" i="27"/>
  <c r="BC36" i="27"/>
  <c r="BF33" i="27"/>
  <c r="AX33" i="27"/>
  <c r="AU27" i="27"/>
  <c r="BC27" i="27"/>
  <c r="BC25" i="27"/>
  <c r="AU25" i="27"/>
  <c r="AV28" i="27"/>
  <c r="BD28" i="27"/>
  <c r="BE22" i="27"/>
  <c r="AW22" i="27"/>
  <c r="BF27" i="27"/>
  <c r="AX27" i="27"/>
  <c r="BE26" i="27"/>
  <c r="AW26" i="27"/>
  <c r="BC26" i="27"/>
  <c r="AU26" i="27"/>
  <c r="BB35" i="27"/>
  <c r="AT35" i="27"/>
  <c r="AV23" i="27"/>
  <c r="BD23" i="27"/>
  <c r="BD30" i="27"/>
  <c r="AV30" i="27"/>
  <c r="BF26" i="27"/>
  <c r="AX26" i="27"/>
  <c r="AS37" i="27"/>
  <c r="BA37" i="27"/>
  <c r="AU37" i="27"/>
  <c r="BC37" i="27"/>
  <c r="BB34" i="27"/>
  <c r="AT34" i="27"/>
  <c r="BB29" i="27"/>
  <c r="AT29" i="27"/>
  <c r="BF42" i="27"/>
  <c r="AX42" i="27"/>
  <c r="AU43" i="27"/>
  <c r="BC43" i="27"/>
  <c r="AW35" i="27"/>
  <c r="BE35" i="27"/>
  <c r="BC34" i="27"/>
  <c r="AU34" i="27"/>
  <c r="BC41" i="27"/>
  <c r="AU41" i="27"/>
  <c r="BC42" i="27"/>
  <c r="AU42" i="27"/>
  <c r="BB30" i="27"/>
  <c r="AT30" i="27"/>
  <c r="BE34" i="27"/>
  <c r="AW34" i="27"/>
  <c r="BC31" i="27"/>
  <c r="AU31" i="27"/>
  <c r="BF29" i="27"/>
  <c r="AX29" i="27"/>
  <c r="AW38" i="27"/>
  <c r="BE38" i="27"/>
  <c r="AW24" i="27"/>
  <c r="BE24" i="27"/>
  <c r="AS27" i="27"/>
  <c r="BA27" i="27"/>
  <c r="BC22" i="27"/>
  <c r="AU22" i="27"/>
  <c r="BE31" i="27"/>
  <c r="AW31" i="27"/>
  <c r="BC23" i="27"/>
  <c r="AU23" i="27"/>
  <c r="AU35" i="27"/>
  <c r="BC35" i="27"/>
  <c r="BC33" i="27"/>
  <c r="AU33" i="27"/>
  <c r="AW36" i="27"/>
  <c r="BE36" i="27"/>
  <c r="BA40" i="27"/>
  <c r="AS40" i="27"/>
  <c r="BC40" i="27"/>
  <c r="AU40" i="27"/>
  <c r="BD38" i="27"/>
  <c r="AV38" i="27"/>
  <c r="AV27" i="27"/>
  <c r="BD27" i="27"/>
  <c r="AV32" i="27"/>
  <c r="BD32" i="27"/>
  <c r="AW32" i="27"/>
  <c r="BE32" i="27"/>
  <c r="BA25" i="27"/>
  <c r="AS25" i="27"/>
  <c r="AX35" i="27"/>
  <c r="BF35" i="27"/>
  <c r="AS43" i="27"/>
  <c r="BA43" i="27"/>
  <c r="BC32" i="27"/>
  <c r="AU32" i="27"/>
  <c r="BB36" i="27"/>
  <c r="AT36" i="27"/>
  <c r="AT24" i="27"/>
  <c r="BB24" i="27"/>
  <c r="BG21" i="27"/>
  <c r="AS28" i="27"/>
  <c r="BA28" i="27"/>
  <c r="AS42" i="27"/>
  <c r="BA42" i="27"/>
  <c r="BD37" i="27"/>
  <c r="AV37" i="27"/>
  <c r="BA39" i="27"/>
  <c r="AS39" i="27"/>
  <c r="BF40" i="27"/>
  <c r="AX40" i="27"/>
  <c r="BB27" i="27"/>
  <c r="AT27" i="27"/>
  <c r="BD26" i="27"/>
  <c r="AV26" i="27"/>
  <c r="BF25" i="27"/>
  <c r="AX25" i="27"/>
  <c r="BD29" i="27"/>
  <c r="AV29" i="27"/>
  <c r="AV31" i="27"/>
  <c r="BD31" i="27"/>
  <c r="BF34" i="27"/>
  <c r="AX34" i="27"/>
  <c r="AV33" i="27"/>
  <c r="BD33" i="27"/>
  <c r="AT41" i="27"/>
  <c r="BB41" i="27"/>
  <c r="AW30" i="27"/>
  <c r="BE30" i="27"/>
  <c r="AV36" i="27"/>
  <c r="BD36" i="27"/>
  <c r="BA30" i="27"/>
  <c r="AS30" i="27"/>
  <c r="AV43" i="27"/>
  <c r="BD43" i="27"/>
  <c r="BE41" i="27"/>
  <c r="AW41" i="27"/>
  <c r="BD42" i="27"/>
  <c r="AV42" i="27"/>
  <c r="BF39" i="27"/>
  <c r="AX39" i="27"/>
  <c r="AW43" i="27"/>
  <c r="BE43" i="27"/>
  <c r="AT40" i="27"/>
  <c r="BB40" i="27"/>
  <c r="BF28" i="27"/>
  <c r="AX28" i="27"/>
  <c r="BE25" i="27"/>
  <c r="AW25" i="27"/>
  <c r="AT23" i="27"/>
  <c r="BB23" i="27"/>
  <c r="BC24" i="27"/>
  <c r="AU24" i="27"/>
  <c r="AW29" i="27"/>
  <c r="BE29" i="27"/>
  <c r="BD22" i="27"/>
  <c r="AV22" i="27"/>
  <c r="BE33" i="27"/>
  <c r="AW33" i="27"/>
  <c r="BF32" i="27"/>
  <c r="AX32" i="27"/>
  <c r="AV24" i="27"/>
  <c r="BD24" i="27"/>
  <c r="BB22" i="27"/>
  <c r="AT22" i="27"/>
  <c r="BF38" i="27"/>
  <c r="AX38" i="27"/>
  <c r="BB26" i="27"/>
  <c r="AT26" i="27"/>
  <c r="BB38" i="27"/>
  <c r="AT38" i="27"/>
  <c r="BB43" i="27"/>
  <c r="AT43" i="27"/>
  <c r="BB42" i="27"/>
  <c r="AT42" i="27"/>
  <c r="AW40" i="27"/>
  <c r="BE40" i="27"/>
  <c r="BF41" i="27"/>
  <c r="AX41" i="27"/>
  <c r="BC39" i="27"/>
  <c r="AU39" i="27"/>
  <c r="BA32" i="27"/>
  <c r="AS32" i="27"/>
  <c r="AV41" i="27"/>
  <c r="BD41" i="27"/>
  <c r="BA38" i="27"/>
  <c r="AS38" i="27"/>
  <c r="BA24" i="27"/>
  <c r="AS24" i="27"/>
  <c r="AT25" i="27"/>
  <c r="BB25" i="27"/>
  <c r="BA22" i="27"/>
  <c r="AS22" i="27"/>
  <c r="BE42" i="27"/>
  <c r="AW42" i="27"/>
  <c r="BA23" i="27"/>
  <c r="AS23" i="27"/>
  <c r="AU28" i="27"/>
  <c r="BC28" i="27"/>
  <c r="AU29" i="27"/>
  <c r="BC29" i="27"/>
  <c r="BF30" i="27"/>
  <c r="AX30" i="27"/>
  <c r="AT31" i="27"/>
  <c r="BB31" i="27"/>
  <c r="AW27" i="27"/>
  <c r="BE27" i="27"/>
  <c r="AS36" i="27"/>
  <c r="BA36" i="27"/>
  <c r="BD35" i="27"/>
  <c r="AV35" i="27"/>
  <c r="AX37" i="27"/>
  <c r="BA41" i="27"/>
  <c r="AS41" i="27"/>
  <c r="BB37" i="27"/>
  <c r="AT37" i="27"/>
  <c r="BA31" i="27"/>
  <c r="AS31" i="27"/>
  <c r="AT33" i="27"/>
  <c r="BB33" i="27"/>
  <c r="AS34" i="27"/>
  <c r="BA34" i="27"/>
  <c r="BF43" i="27"/>
  <c r="AX43" i="27"/>
  <c r="AT39" i="27"/>
  <c r="BB39" i="27"/>
  <c r="AW37" i="27"/>
  <c r="BE37" i="27"/>
  <c r="BC30" i="27"/>
  <c r="AU30" i="27"/>
  <c r="AV25" i="27"/>
  <c r="BD25" i="27"/>
  <c r="AW28" i="27"/>
  <c r="BE28" i="27"/>
  <c r="BB28" i="27"/>
  <c r="AT28" i="27"/>
  <c r="AS26" i="27"/>
  <c r="BA26" i="27"/>
  <c r="BF31" i="27"/>
  <c r="AX31" i="27"/>
  <c r="AS29" i="27"/>
  <c r="BA29" i="27"/>
  <c r="BF24" i="27"/>
  <c r="AX24" i="27"/>
  <c r="BE39" i="27"/>
  <c r="AW39" i="27"/>
  <c r="BA33" i="27"/>
  <c r="AS33" i="27"/>
  <c r="AF34" i="17"/>
  <c r="AM34" i="17" s="1"/>
  <c r="AU34" i="17" s="1"/>
  <c r="AG36" i="17"/>
  <c r="AN36" i="17" s="1"/>
  <c r="AV36" i="17" s="1"/>
  <c r="AE32" i="17"/>
  <c r="AL32" i="17" s="1"/>
  <c r="AT32" i="17" s="1"/>
  <c r="AF33" i="17"/>
  <c r="AM33" i="17" s="1"/>
  <c r="AU33" i="17" s="1"/>
  <c r="AG35" i="17"/>
  <c r="AN35" i="17" s="1"/>
  <c r="AV35" i="17" s="1"/>
  <c r="AE33" i="17"/>
  <c r="AL33" i="17" s="1"/>
  <c r="BB33" i="17" s="1"/>
  <c r="AG34" i="17"/>
  <c r="AN34" i="17" s="1"/>
  <c r="AV34" i="17" s="1"/>
  <c r="AH36" i="17"/>
  <c r="AO36" i="17" s="1"/>
  <c r="BE36" i="17" s="1"/>
  <c r="AR37" i="17"/>
  <c r="AF35" i="17"/>
  <c r="AM35" i="17" s="1"/>
  <c r="AI36" i="17"/>
  <c r="AP36" i="17" s="1"/>
  <c r="BD30" i="17"/>
  <c r="AV31" i="17"/>
  <c r="AW20" i="17"/>
  <c r="AU21" i="27"/>
  <c r="AW21" i="27"/>
  <c r="AQ27" i="27"/>
  <c r="AV21" i="27"/>
  <c r="AX22" i="27"/>
  <c r="BE33" i="17"/>
  <c r="AQ36" i="27"/>
  <c r="AQ40" i="27"/>
  <c r="AT18" i="27"/>
  <c r="BB18" i="27"/>
  <c r="BB17" i="27"/>
  <c r="AT17" i="27"/>
  <c r="AS18" i="27"/>
  <c r="AQ18" i="27"/>
  <c r="BA18" i="27"/>
  <c r="AQ25" i="27"/>
  <c r="AQ43" i="27"/>
  <c r="BC16" i="27"/>
  <c r="AU16" i="27"/>
  <c r="AV17" i="27"/>
  <c r="BD17" i="27"/>
  <c r="AQ42" i="27"/>
  <c r="AQ39" i="27"/>
  <c r="BB19" i="27"/>
  <c r="AT19" i="27"/>
  <c r="AT21" i="27"/>
  <c r="AQ30" i="27"/>
  <c r="AS21" i="27"/>
  <c r="AQ21" i="27"/>
  <c r="AW18" i="27"/>
  <c r="BE18" i="27"/>
  <c r="AQ32" i="27"/>
  <c r="AQ38" i="27"/>
  <c r="AQ24" i="27"/>
  <c r="BE19" i="27"/>
  <c r="AW19" i="27"/>
  <c r="AQ22" i="27"/>
  <c r="AQ23" i="27"/>
  <c r="BE20" i="27"/>
  <c r="AW20" i="27"/>
  <c r="AS19" i="27"/>
  <c r="AQ19" i="27"/>
  <c r="BA19" i="27"/>
  <c r="BA14" i="27"/>
  <c r="BG14" i="27" s="1"/>
  <c r="AS14" i="27"/>
  <c r="AY14" i="27" s="1"/>
  <c r="AQ14" i="27"/>
  <c r="AV20" i="27"/>
  <c r="BD20" i="27"/>
  <c r="AT20" i="27"/>
  <c r="BB20" i="27"/>
  <c r="AS17" i="27"/>
  <c r="BA17" i="27"/>
  <c r="AQ41" i="27"/>
  <c r="AQ31" i="27"/>
  <c r="AQ34" i="27"/>
  <c r="AQ26" i="27"/>
  <c r="AQ29" i="27"/>
  <c r="AS15" i="27"/>
  <c r="AQ15" i="27"/>
  <c r="BA15" i="27"/>
  <c r="BA16" i="27"/>
  <c r="AS16" i="27"/>
  <c r="AQ16" i="27"/>
  <c r="AQ33" i="27"/>
  <c r="AX21" i="27"/>
  <c r="AQ37" i="27"/>
  <c r="AQ28" i="27"/>
  <c r="BC20" i="27"/>
  <c r="AU20" i="27"/>
  <c r="AS20" i="27"/>
  <c r="AQ20" i="27"/>
  <c r="BA20" i="27"/>
  <c r="AQ17" i="27"/>
  <c r="AU17" i="27"/>
  <c r="BC17" i="27"/>
  <c r="BF20" i="27"/>
  <c r="AX20" i="27"/>
  <c r="AT16" i="27"/>
  <c r="BB16" i="27"/>
  <c r="AU19" i="27"/>
  <c r="BC19" i="27"/>
  <c r="AV19" i="27"/>
  <c r="BD19" i="27"/>
  <c r="AU18" i="27"/>
  <c r="BC18" i="27"/>
  <c r="AQ35" i="27"/>
  <c r="BB15" i="27"/>
  <c r="AT15" i="27"/>
  <c r="BF19" i="27"/>
  <c r="AX19" i="27"/>
  <c r="BD18" i="27"/>
  <c r="AV18" i="27"/>
  <c r="BE28" i="17"/>
  <c r="BE32" i="17"/>
  <c r="BE29" i="17"/>
  <c r="AW27" i="17"/>
  <c r="AW35" i="17"/>
  <c r="BD19" i="17"/>
  <c r="BD16" i="17"/>
  <c r="BE17" i="17"/>
  <c r="AW31" i="17"/>
  <c r="BE31" i="17"/>
  <c r="BD23" i="17"/>
  <c r="AV28" i="17"/>
  <c r="BE24" i="17"/>
  <c r="AR40" i="17"/>
  <c r="AV32" i="17"/>
  <c r="BD27" i="17"/>
  <c r="AW22" i="17"/>
  <c r="AV26" i="17"/>
  <c r="BD21" i="17"/>
  <c r="AW30" i="17"/>
  <c r="AV20" i="17"/>
  <c r="U22" i="19"/>
  <c r="AC22" i="19" s="1"/>
  <c r="AJ22" i="19" s="1"/>
  <c r="AQ22" i="19" s="1"/>
  <c r="U28" i="19"/>
  <c r="AC28" i="19" s="1"/>
  <c r="AJ28" i="19" s="1"/>
  <c r="AQ28" i="19" s="1"/>
  <c r="U17" i="19"/>
  <c r="AC17" i="19" s="1"/>
  <c r="AJ17" i="19" s="1"/>
  <c r="AQ17" i="19" s="1"/>
  <c r="U30" i="19"/>
  <c r="AC30" i="19" s="1"/>
  <c r="AJ30" i="19" s="1"/>
  <c r="AQ30" i="19" s="1"/>
  <c r="U20" i="19"/>
  <c r="AC20" i="19" s="1"/>
  <c r="AJ20" i="19" s="1"/>
  <c r="AQ20" i="19" s="1"/>
  <c r="U23" i="19"/>
  <c r="AC23" i="19" s="1"/>
  <c r="AJ23" i="19" s="1"/>
  <c r="AQ23" i="19" s="1"/>
  <c r="U29" i="19"/>
  <c r="AC29" i="19" s="1"/>
  <c r="AJ29" i="19" s="1"/>
  <c r="AQ29" i="19" s="1"/>
  <c r="U19" i="19"/>
  <c r="AC19" i="19" s="1"/>
  <c r="AJ19" i="19" s="1"/>
  <c r="AQ19" i="19" s="1"/>
  <c r="U25" i="19"/>
  <c r="AC25" i="19" s="1"/>
  <c r="AJ25" i="19" s="1"/>
  <c r="AQ25" i="19" s="1"/>
  <c r="U31" i="19"/>
  <c r="AC31" i="19" s="1"/>
  <c r="AJ31" i="19" s="1"/>
  <c r="AQ31" i="19" s="1"/>
  <c r="U34" i="19"/>
  <c r="AC34" i="19" s="1"/>
  <c r="AJ34" i="19" s="1"/>
  <c r="AQ34" i="19" s="1"/>
  <c r="U27" i="19"/>
  <c r="AC27" i="19" s="1"/>
  <c r="AJ27" i="19" s="1"/>
  <c r="AQ27" i="19" s="1"/>
  <c r="U36" i="19"/>
  <c r="AC36" i="19" s="1"/>
  <c r="U21" i="19"/>
  <c r="AC21" i="19" s="1"/>
  <c r="AJ21" i="19" s="1"/>
  <c r="AQ21" i="19" s="1"/>
  <c r="U18" i="19"/>
  <c r="AC18" i="19" s="1"/>
  <c r="AJ18" i="19" s="1"/>
  <c r="AQ18" i="19" s="1"/>
  <c r="U38" i="19"/>
  <c r="AC38" i="19" s="1"/>
  <c r="AJ38" i="19" s="1"/>
  <c r="AQ38" i="19" s="1"/>
  <c r="U26" i="19"/>
  <c r="AC26" i="19" s="1"/>
  <c r="AJ26" i="19" s="1"/>
  <c r="AQ26" i="19" s="1"/>
  <c r="U24" i="19"/>
  <c r="AC24" i="19" s="1"/>
  <c r="AJ24" i="19" s="1"/>
  <c r="AQ24" i="19" s="1"/>
  <c r="U42" i="19"/>
  <c r="AC42" i="19" s="1"/>
  <c r="AJ42" i="19" s="1"/>
  <c r="AQ42" i="19" s="1"/>
  <c r="U33" i="19"/>
  <c r="AC33" i="19" s="1"/>
  <c r="AJ33" i="19" s="1"/>
  <c r="AQ33" i="19" s="1"/>
  <c r="U32" i="19"/>
  <c r="AC32" i="19" s="1"/>
  <c r="AJ32" i="19" s="1"/>
  <c r="AQ32" i="19" s="1"/>
  <c r="U39" i="19"/>
  <c r="AC39" i="19" s="1"/>
  <c r="U41" i="19"/>
  <c r="AC41" i="19" s="1"/>
  <c r="AJ41" i="19" s="1"/>
  <c r="AQ41" i="19" s="1"/>
  <c r="U35" i="19"/>
  <c r="AC35" i="19" s="1"/>
  <c r="AJ35" i="19" s="1"/>
  <c r="AQ35" i="19" s="1"/>
  <c r="U43" i="19"/>
  <c r="AC43" i="19" s="1"/>
  <c r="AJ43" i="19" s="1"/>
  <c r="AQ43" i="19" s="1"/>
  <c r="U40" i="19"/>
  <c r="AC40" i="19" s="1"/>
  <c r="AJ40" i="19" s="1"/>
  <c r="AQ40" i="19" s="1"/>
  <c r="U37" i="19"/>
  <c r="AC37" i="19" s="1"/>
  <c r="AJ37" i="19" s="1"/>
  <c r="AQ37" i="19" s="1"/>
  <c r="T24" i="19"/>
  <c r="AB24" i="19" s="1"/>
  <c r="AI24" i="19" s="1"/>
  <c r="AP24" i="19" s="1"/>
  <c r="T27" i="19"/>
  <c r="AB27" i="19" s="1"/>
  <c r="AI27" i="19" s="1"/>
  <c r="AP27" i="19" s="1"/>
  <c r="T20" i="19"/>
  <c r="AB20" i="19" s="1"/>
  <c r="AI20" i="19" s="1"/>
  <c r="AP20" i="19" s="1"/>
  <c r="T35" i="19"/>
  <c r="AB35" i="19" s="1"/>
  <c r="AI35" i="19" s="1"/>
  <c r="AP35" i="19" s="1"/>
  <c r="T17" i="19"/>
  <c r="AB17" i="19" s="1"/>
  <c r="AI17" i="19" s="1"/>
  <c r="AP17" i="19" s="1"/>
  <c r="T28" i="19"/>
  <c r="AB28" i="19" s="1"/>
  <c r="AI28" i="19" s="1"/>
  <c r="AP28" i="19" s="1"/>
  <c r="T30" i="19"/>
  <c r="AB30" i="19" s="1"/>
  <c r="AI30" i="19" s="1"/>
  <c r="AP30" i="19" s="1"/>
  <c r="T33" i="19"/>
  <c r="AB33" i="19" s="1"/>
  <c r="AI33" i="19" s="1"/>
  <c r="AP33" i="19" s="1"/>
  <c r="T16" i="19"/>
  <c r="AB16" i="19" s="1"/>
  <c r="AI16" i="19" s="1"/>
  <c r="AP16" i="19" s="1"/>
  <c r="T26" i="19"/>
  <c r="AB26" i="19" s="1"/>
  <c r="AI26" i="19" s="1"/>
  <c r="AP26" i="19" s="1"/>
  <c r="T32" i="19"/>
  <c r="AB32" i="19" s="1"/>
  <c r="AI32" i="19" s="1"/>
  <c r="AP32" i="19" s="1"/>
  <c r="T29" i="19"/>
  <c r="AB29" i="19" s="1"/>
  <c r="AI29" i="19" s="1"/>
  <c r="AP29" i="19" s="1"/>
  <c r="T21" i="19"/>
  <c r="AB21" i="19" s="1"/>
  <c r="T37" i="19"/>
  <c r="AB37" i="19" s="1"/>
  <c r="AI37" i="19" s="1"/>
  <c r="AP37" i="19" s="1"/>
  <c r="T23" i="19"/>
  <c r="AB23" i="19" s="1"/>
  <c r="AI23" i="19" s="1"/>
  <c r="AP23" i="19" s="1"/>
  <c r="T19" i="19"/>
  <c r="AB19" i="19" s="1"/>
  <c r="AI19" i="19" s="1"/>
  <c r="AP19" i="19" s="1"/>
  <c r="T25" i="19"/>
  <c r="AB25" i="19" s="1"/>
  <c r="AI25" i="19" s="1"/>
  <c r="AP25" i="19" s="1"/>
  <c r="T22" i="19"/>
  <c r="AB22" i="19" s="1"/>
  <c r="AI22" i="19" s="1"/>
  <c r="AP22" i="19" s="1"/>
  <c r="T18" i="19"/>
  <c r="AB18" i="19" s="1"/>
  <c r="AI18" i="19" s="1"/>
  <c r="AP18" i="19" s="1"/>
  <c r="T41" i="19"/>
  <c r="AB41" i="19" s="1"/>
  <c r="AI41" i="19" s="1"/>
  <c r="AP41" i="19" s="1"/>
  <c r="T36" i="19"/>
  <c r="AB36" i="19" s="1"/>
  <c r="AI36" i="19" s="1"/>
  <c r="AP36" i="19" s="1"/>
  <c r="T38" i="19"/>
  <c r="AB38" i="19" s="1"/>
  <c r="AI38" i="19" s="1"/>
  <c r="AP38" i="19" s="1"/>
  <c r="T39" i="19"/>
  <c r="AB39" i="19" s="1"/>
  <c r="AI39" i="19" s="1"/>
  <c r="AP39" i="19" s="1"/>
  <c r="T31" i="19"/>
  <c r="AB31" i="19" s="1"/>
  <c r="AI31" i="19" s="1"/>
  <c r="AP31" i="19" s="1"/>
  <c r="T43" i="19"/>
  <c r="AB43" i="19" s="1"/>
  <c r="T34" i="19"/>
  <c r="AB34" i="19" s="1"/>
  <c r="AI34" i="19" s="1"/>
  <c r="AP34" i="19" s="1"/>
  <c r="T42" i="19"/>
  <c r="AB42" i="19" s="1"/>
  <c r="AI42" i="19" s="1"/>
  <c r="AP42" i="19" s="1"/>
  <c r="T40" i="19"/>
  <c r="AB40" i="19" s="1"/>
  <c r="AI40" i="19" s="1"/>
  <c r="AP40" i="19" s="1"/>
  <c r="V29" i="19"/>
  <c r="AD29" i="19" s="1"/>
  <c r="AK29" i="19" s="1"/>
  <c r="AR29" i="19" s="1"/>
  <c r="V28" i="19"/>
  <c r="AD28" i="19" s="1"/>
  <c r="AK28" i="19" s="1"/>
  <c r="AR28" i="19" s="1"/>
  <c r="V31" i="19"/>
  <c r="AD31" i="19" s="1"/>
  <c r="AK31" i="19" s="1"/>
  <c r="AR31" i="19" s="1"/>
  <c r="V26" i="19"/>
  <c r="AD26" i="19" s="1"/>
  <c r="AK26" i="19" s="1"/>
  <c r="AR26" i="19" s="1"/>
  <c r="V39" i="19"/>
  <c r="AD39" i="19" s="1"/>
  <c r="AK39" i="19" s="1"/>
  <c r="AR39" i="19" s="1"/>
  <c r="V23" i="19"/>
  <c r="AD23" i="19" s="1"/>
  <c r="AK23" i="19" s="1"/>
  <c r="AR23" i="19" s="1"/>
  <c r="V30" i="19"/>
  <c r="AD30" i="19" s="1"/>
  <c r="AK30" i="19" s="1"/>
  <c r="AR30" i="19" s="1"/>
  <c r="V27" i="19"/>
  <c r="AD27" i="19" s="1"/>
  <c r="V37" i="19"/>
  <c r="AD37" i="19" s="1"/>
  <c r="AK37" i="19" s="1"/>
  <c r="AR37" i="19" s="1"/>
  <c r="V21" i="19"/>
  <c r="AD21" i="19" s="1"/>
  <c r="AK21" i="19" s="1"/>
  <c r="AR21" i="19" s="1"/>
  <c r="V34" i="19"/>
  <c r="AD34" i="19" s="1"/>
  <c r="AK34" i="19" s="1"/>
  <c r="AR34" i="19" s="1"/>
  <c r="V24" i="19"/>
  <c r="AD24" i="19" s="1"/>
  <c r="AK24" i="19" s="1"/>
  <c r="AR24" i="19" s="1"/>
  <c r="V25" i="19"/>
  <c r="AD25" i="19" s="1"/>
  <c r="AK25" i="19" s="1"/>
  <c r="AR25" i="19" s="1"/>
  <c r="V43" i="19"/>
  <c r="AD43" i="19" s="1"/>
  <c r="AK43" i="19" s="1"/>
  <c r="AR43" i="19" s="1"/>
  <c r="V35" i="19"/>
  <c r="AD35" i="19" s="1"/>
  <c r="AK35" i="19" s="1"/>
  <c r="AR35" i="19" s="1"/>
  <c r="V20" i="19"/>
  <c r="AD20" i="19" s="1"/>
  <c r="AK20" i="19" s="1"/>
  <c r="AR20" i="19" s="1"/>
  <c r="V19" i="19"/>
  <c r="AD19" i="19" s="1"/>
  <c r="AK19" i="19" s="1"/>
  <c r="AR19" i="19" s="1"/>
  <c r="V32" i="19"/>
  <c r="AD32" i="19" s="1"/>
  <c r="AK32" i="19" s="1"/>
  <c r="AR32" i="19" s="1"/>
  <c r="V18" i="19"/>
  <c r="AD18" i="19" s="1"/>
  <c r="AK18" i="19" s="1"/>
  <c r="AR18" i="19" s="1"/>
  <c r="V22" i="19"/>
  <c r="AD22" i="19" s="1"/>
  <c r="V33" i="19"/>
  <c r="AD33" i="19" s="1"/>
  <c r="AK33" i="19" s="1"/>
  <c r="AR33" i="19" s="1"/>
  <c r="V36" i="19"/>
  <c r="AD36" i="19" s="1"/>
  <c r="AK36" i="19" s="1"/>
  <c r="AR36" i="19" s="1"/>
  <c r="V42" i="19"/>
  <c r="AD42" i="19" s="1"/>
  <c r="AK42" i="19" s="1"/>
  <c r="AR42" i="19" s="1"/>
  <c r="V38" i="19"/>
  <c r="AD38" i="19" s="1"/>
  <c r="AK38" i="19" s="1"/>
  <c r="AR38" i="19" s="1"/>
  <c r="V41" i="19"/>
  <c r="AD41" i="19" s="1"/>
  <c r="AK41" i="19" s="1"/>
  <c r="AR41" i="19" s="1"/>
  <c r="V40" i="19"/>
  <c r="AD40" i="19" s="1"/>
  <c r="AK40" i="19" s="1"/>
  <c r="AR40" i="19" s="1"/>
  <c r="W19" i="19"/>
  <c r="AE19" i="19" s="1"/>
  <c r="AL19" i="19" s="1"/>
  <c r="AS19" i="19" s="1"/>
  <c r="W32" i="19"/>
  <c r="AE32" i="19" s="1"/>
  <c r="W22" i="19"/>
  <c r="AE22" i="19" s="1"/>
  <c r="AL22" i="19" s="1"/>
  <c r="AS22" i="19" s="1"/>
  <c r="W30" i="19"/>
  <c r="AE30" i="19" s="1"/>
  <c r="AL30" i="19" s="1"/>
  <c r="AS30" i="19" s="1"/>
  <c r="W25" i="19"/>
  <c r="AE25" i="19" s="1"/>
  <c r="AL25" i="19" s="1"/>
  <c r="AS25" i="19" s="1"/>
  <c r="W31" i="19"/>
  <c r="AE31" i="19" s="1"/>
  <c r="AL31" i="19" s="1"/>
  <c r="AS31" i="19" s="1"/>
  <c r="W21" i="19"/>
  <c r="AE21" i="19" s="1"/>
  <c r="AL21" i="19" s="1"/>
  <c r="AS21" i="19" s="1"/>
  <c r="W24" i="19"/>
  <c r="AE24" i="19" s="1"/>
  <c r="W27" i="19"/>
  <c r="AE27" i="19" s="1"/>
  <c r="AL27" i="19" s="1"/>
  <c r="AS27" i="19" s="1"/>
  <c r="W40" i="19"/>
  <c r="AE40" i="19" s="1"/>
  <c r="AL40" i="19" s="1"/>
  <c r="AS40" i="19" s="1"/>
  <c r="W28" i="19"/>
  <c r="AE28" i="19" s="1"/>
  <c r="AL28" i="19" s="1"/>
  <c r="AS28" i="19" s="1"/>
  <c r="W26" i="19"/>
  <c r="AE26" i="19" s="1"/>
  <c r="AL26" i="19" s="1"/>
  <c r="AS26" i="19" s="1"/>
  <c r="W35" i="19"/>
  <c r="AE35" i="19" s="1"/>
  <c r="AL35" i="19" s="1"/>
  <c r="AS35" i="19" s="1"/>
  <c r="W20" i="19"/>
  <c r="AE20" i="19" s="1"/>
  <c r="AL20" i="19" s="1"/>
  <c r="AS20" i="19" s="1"/>
  <c r="W23" i="19"/>
  <c r="AE23" i="19" s="1"/>
  <c r="AL23" i="19" s="1"/>
  <c r="AS23" i="19" s="1"/>
  <c r="W38" i="19"/>
  <c r="AE38" i="19" s="1"/>
  <c r="AL38" i="19" s="1"/>
  <c r="AS38" i="19" s="1"/>
  <c r="W33" i="19"/>
  <c r="AE33" i="19" s="1"/>
  <c r="AL33" i="19" s="1"/>
  <c r="AS33" i="19" s="1"/>
  <c r="W36" i="19"/>
  <c r="AE36" i="19" s="1"/>
  <c r="AL36" i="19" s="1"/>
  <c r="AS36" i="19" s="1"/>
  <c r="W29" i="19"/>
  <c r="AE29" i="19" s="1"/>
  <c r="AL29" i="19" s="1"/>
  <c r="AS29" i="19" s="1"/>
  <c r="W37" i="19"/>
  <c r="AE37" i="19" s="1"/>
  <c r="AL37" i="19" s="1"/>
  <c r="AS37" i="19" s="1"/>
  <c r="W39" i="19"/>
  <c r="AE39" i="19" s="1"/>
  <c r="AL39" i="19" s="1"/>
  <c r="AS39" i="19" s="1"/>
  <c r="W42" i="19"/>
  <c r="AE42" i="19" s="1"/>
  <c r="AL42" i="19" s="1"/>
  <c r="AS42" i="19" s="1"/>
  <c r="W43" i="19"/>
  <c r="AE43" i="19" s="1"/>
  <c r="AL43" i="19" s="1"/>
  <c r="AS43" i="19" s="1"/>
  <c r="W34" i="19"/>
  <c r="AE34" i="19" s="1"/>
  <c r="AL34" i="19" s="1"/>
  <c r="AS34" i="19" s="1"/>
  <c r="W41" i="19"/>
  <c r="AE41" i="19" s="1"/>
  <c r="AL41" i="19" s="1"/>
  <c r="AS41" i="19" s="1"/>
  <c r="R16" i="19"/>
  <c r="Z16" i="19" s="1"/>
  <c r="AG16" i="19" s="1"/>
  <c r="AN16" i="19" s="1"/>
  <c r="R39" i="19"/>
  <c r="Z39" i="19" s="1"/>
  <c r="AG39" i="19" s="1"/>
  <c r="AN39" i="19" s="1"/>
  <c r="R42" i="19"/>
  <c r="Z42" i="19" s="1"/>
  <c r="AG42" i="19" s="1"/>
  <c r="AN42" i="19" s="1"/>
  <c r="R27" i="19"/>
  <c r="Z27" i="19" s="1"/>
  <c r="AG27" i="19" s="1"/>
  <c r="AN27" i="19" s="1"/>
  <c r="R17" i="19"/>
  <c r="Z17" i="19" s="1"/>
  <c r="AG17" i="19" s="1"/>
  <c r="AN17" i="19" s="1"/>
  <c r="R21" i="19"/>
  <c r="Z21" i="19" s="1"/>
  <c r="AG21" i="19" s="1"/>
  <c r="AN21" i="19" s="1"/>
  <c r="R30" i="19"/>
  <c r="Z30" i="19" s="1"/>
  <c r="AG30" i="19" s="1"/>
  <c r="AN30" i="19" s="1"/>
  <c r="R25" i="19"/>
  <c r="Z25" i="19" s="1"/>
  <c r="AG25" i="19" s="1"/>
  <c r="AN25" i="19" s="1"/>
  <c r="R18" i="19"/>
  <c r="Z18" i="19" s="1"/>
  <c r="AG18" i="19" s="1"/>
  <c r="AN18" i="19" s="1"/>
  <c r="R31" i="19"/>
  <c r="Z31" i="19" s="1"/>
  <c r="AG31" i="19" s="1"/>
  <c r="AN31" i="19" s="1"/>
  <c r="R22" i="19"/>
  <c r="Z22" i="19" s="1"/>
  <c r="AG22" i="19" s="1"/>
  <c r="AN22" i="19" s="1"/>
  <c r="R28" i="19"/>
  <c r="Z28" i="19" s="1"/>
  <c r="AG28" i="19" s="1"/>
  <c r="AN28" i="19" s="1"/>
  <c r="R15" i="19"/>
  <c r="Z15" i="19" s="1"/>
  <c r="AG15" i="19" s="1"/>
  <c r="AN15" i="19" s="1"/>
  <c r="R26" i="19"/>
  <c r="Z26" i="19" s="1"/>
  <c r="R24" i="19"/>
  <c r="Z24" i="19" s="1"/>
  <c r="AG24" i="19" s="1"/>
  <c r="AN24" i="19" s="1"/>
  <c r="R20" i="19"/>
  <c r="Z20" i="19" s="1"/>
  <c r="AG20" i="19" s="1"/>
  <c r="AN20" i="19" s="1"/>
  <c r="R23" i="19"/>
  <c r="Z23" i="19" s="1"/>
  <c r="AG23" i="19" s="1"/>
  <c r="AN23" i="19" s="1"/>
  <c r="R35" i="19"/>
  <c r="Z35" i="19" s="1"/>
  <c r="AG35" i="19" s="1"/>
  <c r="AN35" i="19" s="1"/>
  <c r="R14" i="19"/>
  <c r="Z14" i="19" s="1"/>
  <c r="AG14" i="19" s="1"/>
  <c r="AN14" i="19" s="1"/>
  <c r="R33" i="19"/>
  <c r="Z33" i="19" s="1"/>
  <c r="AG33" i="19" s="1"/>
  <c r="AN33" i="19" s="1"/>
  <c r="R19" i="19"/>
  <c r="Z19" i="19" s="1"/>
  <c r="AG19" i="19" s="1"/>
  <c r="AN19" i="19" s="1"/>
  <c r="R43" i="19"/>
  <c r="Z43" i="19" s="1"/>
  <c r="AG43" i="19" s="1"/>
  <c r="AN43" i="19" s="1"/>
  <c r="R38" i="19"/>
  <c r="Z38" i="19" s="1"/>
  <c r="AG38" i="19" s="1"/>
  <c r="AN38" i="19" s="1"/>
  <c r="R29" i="19"/>
  <c r="Z29" i="19" s="1"/>
  <c r="AG29" i="19" s="1"/>
  <c r="AN29" i="19" s="1"/>
  <c r="R34" i="19"/>
  <c r="Z34" i="19" s="1"/>
  <c r="AG34" i="19" s="1"/>
  <c r="AN34" i="19" s="1"/>
  <c r="R36" i="19"/>
  <c r="Z36" i="19" s="1"/>
  <c r="AG36" i="19" s="1"/>
  <c r="AN36" i="19" s="1"/>
  <c r="R41" i="19"/>
  <c r="Z41" i="19" s="1"/>
  <c r="AG41" i="19" s="1"/>
  <c r="AN41" i="19" s="1"/>
  <c r="R32" i="19"/>
  <c r="Z32" i="19" s="1"/>
  <c r="AG32" i="19" s="1"/>
  <c r="AN32" i="19" s="1"/>
  <c r="R40" i="19"/>
  <c r="Z40" i="19" s="1"/>
  <c r="AG40" i="19" s="1"/>
  <c r="AN40" i="19" s="1"/>
  <c r="R37" i="19"/>
  <c r="Z37" i="19" s="1"/>
  <c r="AG37" i="19" s="1"/>
  <c r="AN37" i="19" s="1"/>
  <c r="S23" i="19"/>
  <c r="AA23" i="19" s="1"/>
  <c r="AH23" i="19" s="1"/>
  <c r="AO23" i="19" s="1"/>
  <c r="S15" i="19"/>
  <c r="AA15" i="19" s="1"/>
  <c r="AH15" i="19" s="1"/>
  <c r="AO15" i="19" s="1"/>
  <c r="S20" i="19"/>
  <c r="AA20" i="19" s="1"/>
  <c r="AH20" i="19" s="1"/>
  <c r="AO20" i="19" s="1"/>
  <c r="S26" i="19"/>
  <c r="AA26" i="19" s="1"/>
  <c r="AH26" i="19" s="1"/>
  <c r="AO26" i="19" s="1"/>
  <c r="S28" i="19"/>
  <c r="AA28" i="19" s="1"/>
  <c r="AH28" i="19" s="1"/>
  <c r="AO28" i="19" s="1"/>
  <c r="S17" i="19"/>
  <c r="AA17" i="19" s="1"/>
  <c r="AH17" i="19" s="1"/>
  <c r="AO17" i="19" s="1"/>
  <c r="S18" i="19"/>
  <c r="AA18" i="19" s="1"/>
  <c r="AH18" i="19" s="1"/>
  <c r="AO18" i="19" s="1"/>
  <c r="S21" i="19"/>
  <c r="AA21" i="19" s="1"/>
  <c r="AH21" i="19" s="1"/>
  <c r="AO21" i="19" s="1"/>
  <c r="S27" i="19"/>
  <c r="AA27" i="19" s="1"/>
  <c r="AH27" i="19" s="1"/>
  <c r="AO27" i="19" s="1"/>
  <c r="S22" i="19"/>
  <c r="AA22" i="19" s="1"/>
  <c r="AH22" i="19" s="1"/>
  <c r="AO22" i="19" s="1"/>
  <c r="S31" i="19"/>
  <c r="AA31" i="19" s="1"/>
  <c r="AH31" i="19" s="1"/>
  <c r="AO31" i="19" s="1"/>
  <c r="S19" i="19"/>
  <c r="AA19" i="19" s="1"/>
  <c r="AH19" i="19" s="1"/>
  <c r="AO19" i="19" s="1"/>
  <c r="S43" i="19"/>
  <c r="AA43" i="19" s="1"/>
  <c r="AH43" i="19" s="1"/>
  <c r="AO43" i="19" s="1"/>
  <c r="S29" i="19"/>
  <c r="AA29" i="19" s="1"/>
  <c r="AH29" i="19" s="1"/>
  <c r="AO29" i="19" s="1"/>
  <c r="S25" i="19"/>
  <c r="AA25" i="19" s="1"/>
  <c r="AH25" i="19" s="1"/>
  <c r="AO25" i="19" s="1"/>
  <c r="S32" i="19"/>
  <c r="AA32" i="19" s="1"/>
  <c r="AH32" i="19" s="1"/>
  <c r="AO32" i="19" s="1"/>
  <c r="S40" i="19"/>
  <c r="AA40" i="19" s="1"/>
  <c r="AH40" i="19" s="1"/>
  <c r="AO40" i="19" s="1"/>
  <c r="S36" i="19"/>
  <c r="AA36" i="19" s="1"/>
  <c r="AH36" i="19" s="1"/>
  <c r="AO36" i="19" s="1"/>
  <c r="S24" i="19"/>
  <c r="AA24" i="19" s="1"/>
  <c r="AH24" i="19" s="1"/>
  <c r="AO24" i="19" s="1"/>
  <c r="S16" i="19"/>
  <c r="AA16" i="19" s="1"/>
  <c r="AH16" i="19" s="1"/>
  <c r="AO16" i="19" s="1"/>
  <c r="S34" i="19"/>
  <c r="AA34" i="19" s="1"/>
  <c r="AH34" i="19" s="1"/>
  <c r="AO34" i="19" s="1"/>
  <c r="S30" i="19"/>
  <c r="AA30" i="19" s="1"/>
  <c r="AH30" i="19" s="1"/>
  <c r="AO30" i="19" s="1"/>
  <c r="S37" i="19"/>
  <c r="AA37" i="19" s="1"/>
  <c r="AH37" i="19" s="1"/>
  <c r="AO37" i="19" s="1"/>
  <c r="S41" i="19"/>
  <c r="AA41" i="19" s="1"/>
  <c r="AH41" i="19" s="1"/>
  <c r="AO41" i="19" s="1"/>
  <c r="S42" i="19"/>
  <c r="AA42" i="19" s="1"/>
  <c r="AH42" i="19" s="1"/>
  <c r="AO42" i="19" s="1"/>
  <c r="S33" i="19"/>
  <c r="AA33" i="19" s="1"/>
  <c r="AH33" i="19" s="1"/>
  <c r="AO33" i="19" s="1"/>
  <c r="S35" i="19"/>
  <c r="AA35" i="19" s="1"/>
  <c r="AH35" i="19" s="1"/>
  <c r="AO35" i="19" s="1"/>
  <c r="S39" i="19"/>
  <c r="AA39" i="19" s="1"/>
  <c r="AH39" i="19" s="1"/>
  <c r="AO39" i="19" s="1"/>
  <c r="S38" i="19"/>
  <c r="AA38" i="19" s="1"/>
  <c r="AH38" i="19" s="1"/>
  <c r="AO38" i="19" s="1"/>
  <c r="AV29" i="17"/>
  <c r="AT35" i="18"/>
  <c r="BB35" i="18"/>
  <c r="AR35" i="18"/>
  <c r="BD29" i="18"/>
  <c r="AV29" i="18"/>
  <c r="AY29" i="18"/>
  <c r="BG29" i="18"/>
  <c r="BF19" i="18"/>
  <c r="AX19" i="18"/>
  <c r="AX34" i="18"/>
  <c r="BF34" i="18"/>
  <c r="AX40" i="18"/>
  <c r="BF40" i="18"/>
  <c r="AW37" i="18"/>
  <c r="BE37" i="18"/>
  <c r="BD36" i="18"/>
  <c r="AV36" i="18"/>
  <c r="AX38" i="18"/>
  <c r="BF38" i="18"/>
  <c r="AX24" i="18"/>
  <c r="BF24" i="18"/>
  <c r="AX18" i="18"/>
  <c r="BF18" i="18"/>
  <c r="AW18" i="18"/>
  <c r="BE18" i="18"/>
  <c r="AY27" i="18"/>
  <c r="BG27" i="18"/>
  <c r="AY34" i="18"/>
  <c r="BG34" i="18"/>
  <c r="AU16" i="18"/>
  <c r="BC16" i="18"/>
  <c r="BF35" i="18"/>
  <c r="AX35" i="18"/>
  <c r="AX31" i="18"/>
  <c r="BF31" i="18"/>
  <c r="AT30" i="18"/>
  <c r="BB30" i="18"/>
  <c r="AR30" i="18"/>
  <c r="BE28" i="18"/>
  <c r="AW28" i="18"/>
  <c r="BD17" i="18"/>
  <c r="AV17" i="18"/>
  <c r="AV34" i="18"/>
  <c r="BD34" i="18"/>
  <c r="BD26" i="18"/>
  <c r="AV26" i="18"/>
  <c r="AT36" i="18"/>
  <c r="BB36" i="18"/>
  <c r="AR36" i="18"/>
  <c r="AU19" i="18"/>
  <c r="BC19" i="18"/>
  <c r="AY37" i="18"/>
  <c r="BG37" i="18"/>
  <c r="BC39" i="18"/>
  <c r="AU39" i="18"/>
  <c r="BE39" i="18"/>
  <c r="AW39" i="18"/>
  <c r="BB22" i="18"/>
  <c r="AT22" i="18"/>
  <c r="AR22" i="18"/>
  <c r="AX43" i="18"/>
  <c r="BF43" i="18"/>
  <c r="AW22" i="18"/>
  <c r="BE22" i="18"/>
  <c r="AT31" i="18"/>
  <c r="BB31" i="18"/>
  <c r="AR31" i="18"/>
  <c r="AU42" i="18"/>
  <c r="BC42" i="18"/>
  <c r="AU30" i="18"/>
  <c r="BC30" i="18"/>
  <c r="AX20" i="18"/>
  <c r="BF20" i="18"/>
  <c r="AU20" i="18"/>
  <c r="BC20" i="18"/>
  <c r="AT33" i="18"/>
  <c r="BB33" i="18"/>
  <c r="AR33" i="18"/>
  <c r="BC21" i="18"/>
  <c r="AU21" i="18"/>
  <c r="AU18" i="18"/>
  <c r="BC18" i="18"/>
  <c r="AW43" i="18"/>
  <c r="BE43" i="18"/>
  <c r="BE41" i="18"/>
  <c r="AW41" i="18"/>
  <c r="AY39" i="18"/>
  <c r="BG39" i="18"/>
  <c r="BC35" i="18"/>
  <c r="AU35" i="18"/>
  <c r="AX42" i="18"/>
  <c r="BF42" i="18"/>
  <c r="AV42" i="18"/>
  <c r="BD42" i="18"/>
  <c r="AV30" i="18"/>
  <c r="BD30" i="18"/>
  <c r="BD16" i="18"/>
  <c r="AV16" i="18"/>
  <c r="AU29" i="18"/>
  <c r="BC29" i="18"/>
  <c r="AY22" i="18"/>
  <c r="BG22" i="18"/>
  <c r="AT32" i="18"/>
  <c r="BB32" i="18"/>
  <c r="AR32" i="18"/>
  <c r="AT40" i="18"/>
  <c r="BB40" i="18"/>
  <c r="AR40" i="18"/>
  <c r="AW35" i="18"/>
  <c r="BE35" i="18"/>
  <c r="AW40" i="18"/>
  <c r="BE40" i="18"/>
  <c r="BE26" i="18"/>
  <c r="AW26" i="18"/>
  <c r="AW33" i="18"/>
  <c r="BE33" i="18"/>
  <c r="BC23" i="18"/>
  <c r="AU23" i="18"/>
  <c r="AU34" i="18"/>
  <c r="BC34" i="18"/>
  <c r="AY42" i="18"/>
  <c r="BG42" i="18"/>
  <c r="BC28" i="18"/>
  <c r="AU28" i="18"/>
  <c r="BE17" i="18"/>
  <c r="AW17" i="18"/>
  <c r="AR19" i="18"/>
  <c r="BB19" i="18"/>
  <c r="AT19" i="18"/>
  <c r="AT42" i="18"/>
  <c r="BB42" i="18"/>
  <c r="AR42" i="18"/>
  <c r="BG33" i="18"/>
  <c r="AY33" i="18"/>
  <c r="AT21" i="18"/>
  <c r="BB21" i="18"/>
  <c r="AR21" i="18"/>
  <c r="AU31" i="18"/>
  <c r="BC31" i="18"/>
  <c r="AR24" i="18"/>
  <c r="AW24" i="18"/>
  <c r="BE24" i="18"/>
  <c r="BB15" i="18"/>
  <c r="AT15" i="18"/>
  <c r="BB20" i="18"/>
  <c r="AT20" i="18"/>
  <c r="AR20" i="18"/>
  <c r="BE19" i="18"/>
  <c r="AW19" i="18"/>
  <c r="AY40" i="18"/>
  <c r="BG40" i="18"/>
  <c r="AV35" i="18"/>
  <c r="BD35" i="18"/>
  <c r="BD28" i="18"/>
  <c r="AV28" i="18"/>
  <c r="AV38" i="18"/>
  <c r="BD38" i="18"/>
  <c r="AX37" i="18"/>
  <c r="BF37" i="18"/>
  <c r="AW31" i="18"/>
  <c r="BE31" i="18"/>
  <c r="BB34" i="18"/>
  <c r="AT34" i="18"/>
  <c r="AR34" i="18"/>
  <c r="BB37" i="18"/>
  <c r="AT37" i="18"/>
  <c r="AR37" i="18"/>
  <c r="AU41" i="18"/>
  <c r="BC41" i="18"/>
  <c r="BD21" i="18"/>
  <c r="AV21" i="18"/>
  <c r="BB43" i="18"/>
  <c r="AT43" i="18"/>
  <c r="AR43" i="18"/>
  <c r="BB23" i="18"/>
  <c r="AR23" i="18"/>
  <c r="AT23" i="18"/>
  <c r="BG35" i="18"/>
  <c r="AY35" i="18"/>
  <c r="AY41" i="18"/>
  <c r="BG41" i="18"/>
  <c r="AT29" i="18"/>
  <c r="BB29" i="18"/>
  <c r="AR29" i="18"/>
  <c r="AU22" i="18"/>
  <c r="BC22" i="18"/>
  <c r="AW20" i="18"/>
  <c r="BE20" i="18"/>
  <c r="BC17" i="18"/>
  <c r="AU17" i="18"/>
  <c r="BB27" i="18"/>
  <c r="AT27" i="18"/>
  <c r="AR27" i="18"/>
  <c r="AX28" i="18"/>
  <c r="BF28" i="18"/>
  <c r="AY36" i="18"/>
  <c r="BG36" i="18"/>
  <c r="BG20" i="18"/>
  <c r="AY20" i="18"/>
  <c r="BB24" i="18"/>
  <c r="AT24" i="18"/>
  <c r="AY43" i="18"/>
  <c r="BG43" i="18"/>
  <c r="BD27" i="18"/>
  <c r="AV27" i="18"/>
  <c r="BD22" i="18"/>
  <c r="AV22" i="18"/>
  <c r="AV39" i="18"/>
  <c r="BD39" i="18"/>
  <c r="AU40" i="18"/>
  <c r="BC40" i="18"/>
  <c r="AV32" i="18"/>
  <c r="BD32" i="18"/>
  <c r="BF32" i="18"/>
  <c r="AX32" i="18"/>
  <c r="BB26" i="18"/>
  <c r="AT26" i="18"/>
  <c r="AR26" i="18"/>
  <c r="BG19" i="18"/>
  <c r="AY19" i="18"/>
  <c r="AT39" i="18"/>
  <c r="BB39" i="18"/>
  <c r="AR39" i="18"/>
  <c r="AU37" i="18"/>
  <c r="BC37" i="18"/>
  <c r="AY30" i="18"/>
  <c r="BG30" i="18"/>
  <c r="BC24" i="18"/>
  <c r="AU24" i="18"/>
  <c r="AY38" i="18"/>
  <c r="BG38" i="18"/>
  <c r="AU38" i="18"/>
  <c r="BC38" i="18"/>
  <c r="AX39" i="18"/>
  <c r="BF39" i="18"/>
  <c r="BC43" i="18"/>
  <c r="AU43" i="18"/>
  <c r="BD25" i="18"/>
  <c r="AV25" i="18"/>
  <c r="BB18" i="18"/>
  <c r="AT18" i="18"/>
  <c r="AR18" i="18"/>
  <c r="AX27" i="18"/>
  <c r="BF27" i="18"/>
  <c r="AU36" i="18"/>
  <c r="BC36" i="18"/>
  <c r="BF21" i="18"/>
  <c r="AX21" i="18"/>
  <c r="BG32" i="18"/>
  <c r="AY32" i="18"/>
  <c r="AY31" i="18"/>
  <c r="BG31" i="18"/>
  <c r="BD20" i="18"/>
  <c r="AV20" i="18"/>
  <c r="AV18" i="18"/>
  <c r="BD18" i="18"/>
  <c r="BD23" i="18"/>
  <c r="AV23" i="18"/>
  <c r="AY21" i="18"/>
  <c r="BG21" i="18"/>
  <c r="AX23" i="18"/>
  <c r="BF23" i="18"/>
  <c r="AV37" i="18"/>
  <c r="BD37" i="18"/>
  <c r="BE21" i="17"/>
  <c r="BE42" i="18"/>
  <c r="AW42" i="18"/>
  <c r="BG24" i="18"/>
  <c r="AY24" i="18"/>
  <c r="BE27" i="18"/>
  <c r="AW27" i="18"/>
  <c r="AY25" i="18"/>
  <c r="BG25" i="18"/>
  <c r="AT28" i="18"/>
  <c r="BB28" i="18"/>
  <c r="AR28" i="18"/>
  <c r="AX26" i="18"/>
  <c r="BF26" i="18"/>
  <c r="AT38" i="18"/>
  <c r="BB38" i="18"/>
  <c r="AR38" i="18"/>
  <c r="AW23" i="18"/>
  <c r="BE23" i="18"/>
  <c r="AU27" i="18"/>
  <c r="BC27" i="18"/>
  <c r="AY23" i="18"/>
  <c r="BG23" i="18"/>
  <c r="AX36" i="18"/>
  <c r="BF36" i="18"/>
  <c r="BF33" i="18"/>
  <c r="AX33" i="18"/>
  <c r="AU32" i="18"/>
  <c r="BC32" i="18"/>
  <c r="BB16" i="18"/>
  <c r="AT16" i="18"/>
  <c r="AR16" i="18"/>
  <c r="AW34" i="18"/>
  <c r="BE34" i="18"/>
  <c r="BF29" i="18"/>
  <c r="AX29" i="18"/>
  <c r="AW25" i="18"/>
  <c r="BE25" i="18"/>
  <c r="AR17" i="18"/>
  <c r="BB17" i="18"/>
  <c r="AT17" i="18"/>
  <c r="AV24" i="18"/>
  <c r="BD24" i="18"/>
  <c r="AV31" i="18"/>
  <c r="BD31" i="18"/>
  <c r="BD41" i="18"/>
  <c r="AV41" i="18"/>
  <c r="BG28" i="18"/>
  <c r="AY28" i="18"/>
  <c r="BC25" i="18"/>
  <c r="AU25" i="18"/>
  <c r="BF22" i="18"/>
  <c r="AX22" i="18"/>
  <c r="AY26" i="18"/>
  <c r="BG26" i="18"/>
  <c r="BB14" i="18"/>
  <c r="BH14" i="18" s="1"/>
  <c r="AT14" i="18"/>
  <c r="AZ14" i="18" s="1"/>
  <c r="AR14" i="18"/>
  <c r="AW21" i="18"/>
  <c r="BE21" i="18"/>
  <c r="AX41" i="18"/>
  <c r="BF41" i="18"/>
  <c r="AW36" i="18"/>
  <c r="BE36" i="18"/>
  <c r="AU26" i="18"/>
  <c r="BC26" i="18"/>
  <c r="AV19" i="18"/>
  <c r="BD19" i="18"/>
  <c r="BF30" i="18"/>
  <c r="AX30" i="18"/>
  <c r="BB25" i="18"/>
  <c r="AT25" i="18"/>
  <c r="AR25" i="18"/>
  <c r="BE38" i="18"/>
  <c r="AW38" i="18"/>
  <c r="AW30" i="18"/>
  <c r="BE30" i="18"/>
  <c r="BE29" i="18"/>
  <c r="AW29" i="18"/>
  <c r="AU33" i="18"/>
  <c r="BC33" i="18"/>
  <c r="BF25" i="18"/>
  <c r="AX25" i="18"/>
  <c r="AR15" i="18"/>
  <c r="AU15" i="18"/>
  <c r="BC15" i="18"/>
  <c r="AT41" i="18"/>
  <c r="BB41" i="18"/>
  <c r="AR41" i="18"/>
  <c r="AW32" i="18"/>
  <c r="BE32" i="18"/>
  <c r="BD33" i="18"/>
  <c r="AV33" i="18"/>
  <c r="AV40" i="18"/>
  <c r="BD40" i="18"/>
  <c r="AV43" i="18"/>
  <c r="BD43" i="18"/>
  <c r="AT16" i="17"/>
  <c r="AR16" i="17"/>
  <c r="BB16" i="17"/>
  <c r="AU16" i="17"/>
  <c r="BC16" i="17"/>
  <c r="AU24" i="17"/>
  <c r="BC24" i="17"/>
  <c r="AY25" i="17"/>
  <c r="BG25" i="17"/>
  <c r="BD24" i="17"/>
  <c r="AV24" i="17"/>
  <c r="AT14" i="17"/>
  <c r="AZ14" i="17" s="1"/>
  <c r="AR14" i="17"/>
  <c r="BB14" i="17"/>
  <c r="BH14" i="17" s="1"/>
  <c r="AU15" i="17"/>
  <c r="BC15" i="17"/>
  <c r="AU31" i="17"/>
  <c r="BC31" i="17"/>
  <c r="AU19" i="17"/>
  <c r="BC19" i="17"/>
  <c r="AY22" i="17"/>
  <c r="BG22" i="17"/>
  <c r="BG33" i="17"/>
  <c r="AY33" i="17"/>
  <c r="BF22" i="17"/>
  <c r="AX22" i="17"/>
  <c r="BF29" i="17"/>
  <c r="AX29" i="17"/>
  <c r="AU25" i="17"/>
  <c r="BC25" i="17"/>
  <c r="BC17" i="17"/>
  <c r="AU17" i="17"/>
  <c r="AW18" i="17"/>
  <c r="BE18" i="17"/>
  <c r="AY28" i="17"/>
  <c r="BG28" i="17"/>
  <c r="BC21" i="17"/>
  <c r="AU21" i="17"/>
  <c r="BF26" i="17"/>
  <c r="AX26" i="17"/>
  <c r="AT29" i="17"/>
  <c r="BB29" i="17"/>
  <c r="AR29" i="17"/>
  <c r="BB21" i="17"/>
  <c r="AR21" i="17"/>
  <c r="AT21" i="17"/>
  <c r="AU18" i="17"/>
  <c r="BC18" i="17"/>
  <c r="AU22" i="17"/>
  <c r="BC22" i="17"/>
  <c r="BG19" i="17"/>
  <c r="AY19" i="17"/>
  <c r="BF23" i="17"/>
  <c r="AX23" i="17"/>
  <c r="BF28" i="17"/>
  <c r="AX28" i="17"/>
  <c r="BG35" i="17"/>
  <c r="AY35" i="17"/>
  <c r="AY21" i="17"/>
  <c r="BG21" i="17"/>
  <c r="AV17" i="17"/>
  <c r="BD17" i="17"/>
  <c r="BD25" i="17"/>
  <c r="AV25" i="17"/>
  <c r="BD22" i="17"/>
  <c r="AV22" i="17"/>
  <c r="AR17" i="17"/>
  <c r="BB17" i="17"/>
  <c r="AT17" i="17"/>
  <c r="AT31" i="17"/>
  <c r="BB31" i="17"/>
  <c r="AR31" i="17"/>
  <c r="AU36" i="17"/>
  <c r="BC36" i="17"/>
  <c r="AY24" i="17"/>
  <c r="BG24" i="17"/>
  <c r="BF35" i="17"/>
  <c r="AX35" i="17"/>
  <c r="BF34" i="17"/>
  <c r="AX34" i="17"/>
  <c r="AW25" i="17"/>
  <c r="BE25" i="17"/>
  <c r="AV18" i="17"/>
  <c r="BD18" i="17"/>
  <c r="AT15" i="17"/>
  <c r="AR15" i="17"/>
  <c r="BB15" i="17"/>
  <c r="BF27" i="17"/>
  <c r="AX27" i="17"/>
  <c r="AW23" i="17"/>
  <c r="BE23" i="17"/>
  <c r="AT24" i="17"/>
  <c r="BB24" i="17"/>
  <c r="AR24" i="17"/>
  <c r="AU28" i="17"/>
  <c r="BC28" i="17"/>
  <c r="BF31" i="17"/>
  <c r="AX31" i="17"/>
  <c r="BF33" i="17"/>
  <c r="AX33" i="17"/>
  <c r="BC20" i="17"/>
  <c r="AU20" i="17"/>
  <c r="AW19" i="17"/>
  <c r="BE19" i="17"/>
  <c r="AX19" i="17"/>
  <c r="BF19" i="17"/>
  <c r="BB20" i="17"/>
  <c r="AR20" i="17"/>
  <c r="AT20" i="17"/>
  <c r="AY27" i="17"/>
  <c r="BG27" i="17"/>
  <c r="AT19" i="17"/>
  <c r="BB19" i="17"/>
  <c r="AR19" i="17"/>
  <c r="AT36" i="17"/>
  <c r="BB36" i="17"/>
  <c r="AT35" i="17"/>
  <c r="BB35" i="17"/>
  <c r="AU32" i="17"/>
  <c r="BC32" i="17"/>
  <c r="AY34" i="17"/>
  <c r="BG34" i="17"/>
  <c r="AY26" i="17"/>
  <c r="BG26" i="17"/>
  <c r="BF32" i="17"/>
  <c r="AX32" i="17"/>
  <c r="AX20" i="17"/>
  <c r="BF20" i="17"/>
  <c r="AY20" i="17"/>
  <c r="BG20" i="17"/>
  <c r="BF24" i="17"/>
  <c r="AX24" i="17"/>
  <c r="AT22" i="17"/>
  <c r="AR22" i="17"/>
  <c r="BB22" i="17"/>
  <c r="AT30" i="17"/>
  <c r="AR30" i="17"/>
  <c r="BB30" i="17"/>
  <c r="AT18" i="17"/>
  <c r="AR18" i="17"/>
  <c r="BB18" i="17"/>
  <c r="AT27" i="17"/>
  <c r="AR27" i="17"/>
  <c r="BB27" i="17"/>
  <c r="BC27" i="17"/>
  <c r="AU27" i="17"/>
  <c r="AU30" i="17"/>
  <c r="BC30" i="17"/>
  <c r="BG36" i="17"/>
  <c r="AY36" i="17"/>
  <c r="BG29" i="17"/>
  <c r="AY29" i="17"/>
  <c r="BF30" i="17"/>
  <c r="AX30" i="17"/>
  <c r="AX18" i="17"/>
  <c r="BF18" i="17"/>
  <c r="AT23" i="17"/>
  <c r="BB23" i="17"/>
  <c r="AR23" i="17"/>
  <c r="AT26" i="17"/>
  <c r="BB26" i="17"/>
  <c r="AR26" i="17"/>
  <c r="AY23" i="17"/>
  <c r="BG23" i="17"/>
  <c r="AW26" i="17"/>
  <c r="BE26" i="17"/>
  <c r="AU23" i="17"/>
  <c r="BC23" i="17"/>
  <c r="AT28" i="17"/>
  <c r="AR28" i="17"/>
  <c r="BB28" i="17"/>
  <c r="AT25" i="17"/>
  <c r="AR25" i="17"/>
  <c r="BB25" i="17"/>
  <c r="AU26" i="17"/>
  <c r="BC26" i="17"/>
  <c r="AU29" i="17"/>
  <c r="BC29" i="17"/>
  <c r="AY31" i="17"/>
  <c r="BG31" i="17"/>
  <c r="AY30" i="17"/>
  <c r="BG30" i="17"/>
  <c r="BG32" i="17"/>
  <c r="AY32" i="17"/>
  <c r="BF25" i="17"/>
  <c r="AX25" i="17"/>
  <c r="AX21" i="17"/>
  <c r="BF21" i="17"/>
  <c r="D30" i="28" l="1"/>
  <c r="AT34" i="17"/>
  <c r="BB34" i="17"/>
  <c r="AZ49" i="18"/>
  <c r="AX41" i="17"/>
  <c r="BF41" i="17"/>
  <c r="AU43" i="17"/>
  <c r="BC43" i="17"/>
  <c r="BJ49" i="17"/>
  <c r="BE41" i="17"/>
  <c r="AW41" i="17"/>
  <c r="BH49" i="18"/>
  <c r="AW37" i="17"/>
  <c r="BE37" i="17"/>
  <c r="BF43" i="17"/>
  <c r="AX43" i="17"/>
  <c r="BB40" i="17"/>
  <c r="AT40" i="17"/>
  <c r="BE39" i="17"/>
  <c r="AW39" i="17"/>
  <c r="BE34" i="17"/>
  <c r="AY43" i="17"/>
  <c r="BG43" i="17"/>
  <c r="BG36" i="27"/>
  <c r="AT37" i="17"/>
  <c r="BB37" i="17"/>
  <c r="BF46" i="17"/>
  <c r="BH46" i="17" s="1"/>
  <c r="BJ46" i="17" s="1"/>
  <c r="AX46" i="17"/>
  <c r="AZ46" i="17" s="1"/>
  <c r="AZ44" i="18"/>
  <c r="BC37" i="17"/>
  <c r="AU37" i="17"/>
  <c r="BD41" i="17"/>
  <c r="AV41" i="17"/>
  <c r="AY45" i="17"/>
  <c r="BG45" i="17"/>
  <c r="AU41" i="17"/>
  <c r="AZ41" i="17" s="1"/>
  <c r="BC41" i="17"/>
  <c r="BH41" i="17" s="1"/>
  <c r="AV44" i="17"/>
  <c r="AZ44" i="17" s="1"/>
  <c r="BD44" i="17"/>
  <c r="AY39" i="17"/>
  <c r="BG39" i="17"/>
  <c r="BG22" i="27"/>
  <c r="BJ48" i="17"/>
  <c r="AV39" i="17"/>
  <c r="BD39" i="17"/>
  <c r="AT42" i="17"/>
  <c r="BB42" i="17"/>
  <c r="AZ48" i="18"/>
  <c r="BJ48" i="18" s="1"/>
  <c r="BH49" i="17"/>
  <c r="BH44" i="18"/>
  <c r="BJ44" i="18" s="1"/>
  <c r="AX40" i="17"/>
  <c r="BF40" i="17"/>
  <c r="BC40" i="17"/>
  <c r="AU40" i="17"/>
  <c r="AW43" i="17"/>
  <c r="BE43" i="17"/>
  <c r="BC39" i="17"/>
  <c r="AU39" i="17"/>
  <c r="BF44" i="17"/>
  <c r="AX44" i="17"/>
  <c r="AZ48" i="17"/>
  <c r="BC38" i="17"/>
  <c r="AU38" i="17"/>
  <c r="AY47" i="17"/>
  <c r="AZ47" i="17" s="1"/>
  <c r="BG47" i="17"/>
  <c r="AX42" i="17"/>
  <c r="BF42" i="17"/>
  <c r="AY37" i="17"/>
  <c r="BG37" i="17"/>
  <c r="BH45" i="18"/>
  <c r="BG44" i="17"/>
  <c r="AY44" i="17"/>
  <c r="BD42" i="17"/>
  <c r="AV42" i="17"/>
  <c r="BE40" i="17"/>
  <c r="AW40" i="17"/>
  <c r="AV38" i="17"/>
  <c r="BD38" i="17"/>
  <c r="BD33" i="17"/>
  <c r="BH48" i="17"/>
  <c r="AZ46" i="18"/>
  <c r="BG42" i="17"/>
  <c r="AY42" i="17"/>
  <c r="AW45" i="17"/>
  <c r="AZ45" i="17" s="1"/>
  <c r="BE45" i="17"/>
  <c r="BH45" i="17" s="1"/>
  <c r="AR45" i="17"/>
  <c r="BH47" i="18"/>
  <c r="BJ47" i="18" s="1"/>
  <c r="AV40" i="17"/>
  <c r="BD40" i="17"/>
  <c r="AZ45" i="18"/>
  <c r="BE42" i="17"/>
  <c r="AW42" i="17"/>
  <c r="BH47" i="17"/>
  <c r="BD36" i="17"/>
  <c r="AZ49" i="17"/>
  <c r="AT38" i="17"/>
  <c r="BB38" i="17"/>
  <c r="AY41" i="17"/>
  <c r="BG41" i="17"/>
  <c r="AX38" i="17"/>
  <c r="BF38" i="17"/>
  <c r="AZ47" i="18"/>
  <c r="BB39" i="17"/>
  <c r="AT39" i="17"/>
  <c r="BH46" i="18"/>
  <c r="BJ46" i="18" s="1"/>
  <c r="BC34" i="17"/>
  <c r="AY29" i="27"/>
  <c r="BG31" i="27"/>
  <c r="BG38" i="27"/>
  <c r="BG33" i="27"/>
  <c r="AY41" i="27"/>
  <c r="BG32" i="27"/>
  <c r="AY26" i="27"/>
  <c r="AY25" i="27"/>
  <c r="AY32" i="27"/>
  <c r="AY33" i="27"/>
  <c r="AY22" i="27"/>
  <c r="BG42" i="27"/>
  <c r="BG25" i="27"/>
  <c r="AY36" i="27"/>
  <c r="AY42" i="27"/>
  <c r="BG27" i="27"/>
  <c r="BI27" i="27" s="1"/>
  <c r="BG37" i="27"/>
  <c r="BI37" i="27" s="1"/>
  <c r="BG26" i="27"/>
  <c r="BG34" i="27"/>
  <c r="BG28" i="27"/>
  <c r="AY27" i="27"/>
  <c r="AY37" i="27"/>
  <c r="AY34" i="27"/>
  <c r="BG41" i="27"/>
  <c r="BI41" i="27" s="1"/>
  <c r="AY28" i="27"/>
  <c r="BG43" i="27"/>
  <c r="AY40" i="27"/>
  <c r="AY23" i="27"/>
  <c r="AY24" i="27"/>
  <c r="AY30" i="27"/>
  <c r="AY39" i="27"/>
  <c r="AY43" i="27"/>
  <c r="BG40" i="27"/>
  <c r="BI40" i="27" s="1"/>
  <c r="BG23" i="27"/>
  <c r="BI23" i="27" s="1"/>
  <c r="BG24" i="27"/>
  <c r="BG30" i="27"/>
  <c r="BI30" i="27" s="1"/>
  <c r="BG39" i="27"/>
  <c r="BG35" i="27"/>
  <c r="BG29" i="27"/>
  <c r="AY31" i="27"/>
  <c r="AY38" i="27"/>
  <c r="AY35" i="27"/>
  <c r="AR41" i="17"/>
  <c r="AR32" i="17"/>
  <c r="BD34" i="17"/>
  <c r="AR34" i="17"/>
  <c r="BB32" i="17"/>
  <c r="BH32" i="17" s="1"/>
  <c r="BC33" i="17"/>
  <c r="AR38" i="17"/>
  <c r="AW36" i="17"/>
  <c r="AR36" i="17"/>
  <c r="AR35" i="17"/>
  <c r="AR43" i="17"/>
  <c r="BD35" i="17"/>
  <c r="BC35" i="17"/>
  <c r="AR42" i="17"/>
  <c r="AT33" i="17"/>
  <c r="AZ33" i="17" s="1"/>
  <c r="AX36" i="17"/>
  <c r="AU35" i="17"/>
  <c r="AZ35" i="17" s="1"/>
  <c r="AR33" i="17"/>
  <c r="BF36" i="17"/>
  <c r="AY16" i="27"/>
  <c r="BG16" i="27"/>
  <c r="AY20" i="27"/>
  <c r="BG19" i="27"/>
  <c r="BI19" i="27" s="1"/>
  <c r="BG18" i="27"/>
  <c r="BI18" i="27" s="1"/>
  <c r="AY19" i="27"/>
  <c r="AY18" i="27"/>
  <c r="BG17" i="27"/>
  <c r="AY15" i="27"/>
  <c r="BI14" i="27"/>
  <c r="BJ14" i="27" s="1"/>
  <c r="AY21" i="27"/>
  <c r="BI21" i="27" s="1"/>
  <c r="BG15" i="27"/>
  <c r="AY17" i="27"/>
  <c r="BG20" i="27"/>
  <c r="AK27" i="19"/>
  <c r="AR27" i="19" s="1"/>
  <c r="AI43" i="19"/>
  <c r="AP43" i="19" s="1"/>
  <c r="AJ39" i="19"/>
  <c r="AQ39" i="19" s="1"/>
  <c r="AJ36" i="19"/>
  <c r="AQ36" i="19" s="1"/>
  <c r="AG26" i="19"/>
  <c r="AN26" i="19" s="1"/>
  <c r="AL32" i="19"/>
  <c r="AS32" i="19" s="1"/>
  <c r="AK22" i="19"/>
  <c r="AR22" i="19" s="1"/>
  <c r="AI21" i="19"/>
  <c r="AP21" i="19" s="1"/>
  <c r="AL24" i="19"/>
  <c r="AS24" i="19" s="1"/>
  <c r="BH16" i="18"/>
  <c r="AZ17" i="18"/>
  <c r="BH41" i="18"/>
  <c r="AZ25" i="18"/>
  <c r="BJ14" i="18"/>
  <c r="BK14" i="18" s="1"/>
  <c r="BH17" i="18"/>
  <c r="BH38" i="18"/>
  <c r="BH26" i="18"/>
  <c r="BH24" i="18"/>
  <c r="AZ27" i="18"/>
  <c r="BH21" i="18"/>
  <c r="BH19" i="18"/>
  <c r="BH32" i="18"/>
  <c r="AZ41" i="18"/>
  <c r="BH25" i="18"/>
  <c r="AZ38" i="18"/>
  <c r="BH27" i="18"/>
  <c r="BH29" i="18"/>
  <c r="BH23" i="18"/>
  <c r="BH15" i="18"/>
  <c r="AZ21" i="18"/>
  <c r="AZ32" i="18"/>
  <c r="AZ36" i="18"/>
  <c r="BH36" i="18"/>
  <c r="BH39" i="18"/>
  <c r="AZ29" i="18"/>
  <c r="AZ37" i="18"/>
  <c r="AZ16" i="18"/>
  <c r="AZ15" i="18"/>
  <c r="AZ39" i="18"/>
  <c r="AZ43" i="18"/>
  <c r="BH37" i="18"/>
  <c r="BH33" i="18"/>
  <c r="BH30" i="18"/>
  <c r="BH43" i="18"/>
  <c r="AZ33" i="18"/>
  <c r="AZ30" i="18"/>
  <c r="BH28" i="18"/>
  <c r="AZ34" i="18"/>
  <c r="BH42" i="18"/>
  <c r="BH40" i="18"/>
  <c r="AZ22" i="18"/>
  <c r="AZ28" i="18"/>
  <c r="BH34" i="18"/>
  <c r="AZ20" i="18"/>
  <c r="AZ42" i="18"/>
  <c r="AZ40" i="18"/>
  <c r="BH18" i="18"/>
  <c r="BH31" i="18"/>
  <c r="BH22" i="18"/>
  <c r="BH35" i="18"/>
  <c r="AZ18" i="18"/>
  <c r="AZ26" i="18"/>
  <c r="AZ24" i="18"/>
  <c r="AZ23" i="18"/>
  <c r="BH20" i="18"/>
  <c r="AZ19" i="18"/>
  <c r="AZ31" i="18"/>
  <c r="AZ35" i="18"/>
  <c r="AZ19" i="17"/>
  <c r="AZ17" i="17"/>
  <c r="AZ15" i="17"/>
  <c r="BH22" i="17"/>
  <c r="BH21" i="17"/>
  <c r="BH18" i="17"/>
  <c r="BH17" i="17"/>
  <c r="AZ16" i="17"/>
  <c r="AZ18" i="17"/>
  <c r="AZ20" i="17"/>
  <c r="AZ25" i="17"/>
  <c r="BH27" i="17"/>
  <c r="AZ30" i="17"/>
  <c r="BH31" i="17"/>
  <c r="BH28" i="17"/>
  <c r="AZ31" i="17"/>
  <c r="AZ34" i="17"/>
  <c r="BH29" i="17"/>
  <c r="AZ27" i="17"/>
  <c r="AZ29" i="17"/>
  <c r="BH16" i="17"/>
  <c r="AZ23" i="17"/>
  <c r="BH20" i="17"/>
  <c r="AZ28" i="17"/>
  <c r="BH26" i="17"/>
  <c r="AZ22" i="17"/>
  <c r="BH15" i="17"/>
  <c r="AZ26" i="17"/>
  <c r="AZ32" i="17"/>
  <c r="BJ14" i="17"/>
  <c r="BK14" i="17" s="1"/>
  <c r="BH24" i="17"/>
  <c r="AZ21" i="17"/>
  <c r="BH25" i="17"/>
  <c r="BH23" i="17"/>
  <c r="BH30" i="17"/>
  <c r="BH19" i="17"/>
  <c r="AZ24" i="17"/>
  <c r="D31" i="28" l="1"/>
  <c r="BJ47" i="17"/>
  <c r="BJ45" i="17"/>
  <c r="BJ49" i="18"/>
  <c r="BI35" i="27"/>
  <c r="BI32" i="27"/>
  <c r="AZ39" i="17"/>
  <c r="AZ38" i="17"/>
  <c r="BJ38" i="17" s="1"/>
  <c r="BI22" i="27"/>
  <c r="BH37" i="17"/>
  <c r="AZ40" i="17"/>
  <c r="BH36" i="17"/>
  <c r="BH34" i="17"/>
  <c r="BI25" i="27"/>
  <c r="BH39" i="17"/>
  <c r="BJ39" i="17" s="1"/>
  <c r="AZ37" i="17"/>
  <c r="BH40" i="17"/>
  <c r="BI29" i="27"/>
  <c r="BI39" i="27"/>
  <c r="BI28" i="27"/>
  <c r="BI42" i="27"/>
  <c r="BI33" i="27"/>
  <c r="BJ45" i="18"/>
  <c r="BI36" i="27"/>
  <c r="BH33" i="17"/>
  <c r="BJ43" i="17"/>
  <c r="BI20" i="27"/>
  <c r="BJ41" i="17"/>
  <c r="BI24" i="27"/>
  <c r="BI34" i="27"/>
  <c r="BI38" i="27"/>
  <c r="BH38" i="17"/>
  <c r="BH42" i="17"/>
  <c r="BJ42" i="17" s="1"/>
  <c r="BH44" i="17"/>
  <c r="BJ44" i="17" s="1"/>
  <c r="BH43" i="17"/>
  <c r="BI43" i="27"/>
  <c r="BI26" i="27"/>
  <c r="BI31" i="27"/>
  <c r="AZ42" i="17"/>
  <c r="AZ43" i="17"/>
  <c r="AZ36" i="17"/>
  <c r="BH35" i="17"/>
  <c r="BI16" i="27"/>
  <c r="BI15" i="27"/>
  <c r="BJ15" i="27" s="1"/>
  <c r="BI17" i="27"/>
  <c r="BJ25" i="17"/>
  <c r="BJ19" i="17"/>
  <c r="BJ41" i="18"/>
  <c r="BJ21" i="18"/>
  <c r="BJ19" i="18"/>
  <c r="BJ17" i="18"/>
  <c r="BJ25" i="18"/>
  <c r="BJ16" i="18"/>
  <c r="BJ26" i="18"/>
  <c r="BJ38" i="18"/>
  <c r="BJ32" i="18"/>
  <c r="BJ27" i="18"/>
  <c r="BJ39" i="18"/>
  <c r="BJ15" i="18"/>
  <c r="BK15" i="18" s="1"/>
  <c r="BJ24" i="18"/>
  <c r="BJ36" i="18"/>
  <c r="BJ23" i="18"/>
  <c r="BJ22" i="18"/>
  <c r="BJ40" i="18"/>
  <c r="BJ29" i="18"/>
  <c r="BJ18" i="18"/>
  <c r="BJ34" i="18"/>
  <c r="BJ17" i="17"/>
  <c r="BJ35" i="18"/>
  <c r="BJ43" i="18"/>
  <c r="BK44" i="18" s="1"/>
  <c r="BK45" i="18" s="1"/>
  <c r="BK46" i="18" s="1"/>
  <c r="BK47" i="18" s="1"/>
  <c r="BK48" i="18" s="1"/>
  <c r="BK49" i="18" s="1"/>
  <c r="BJ20" i="18"/>
  <c r="BJ31" i="18"/>
  <c r="BJ42" i="18"/>
  <c r="BJ30" i="18"/>
  <c r="BJ33" i="18"/>
  <c r="BJ28" i="18"/>
  <c r="BJ37" i="18"/>
  <c r="BJ20" i="17"/>
  <c r="BJ30" i="17"/>
  <c r="BJ21" i="17"/>
  <c r="BJ15" i="17"/>
  <c r="BK15" i="17" s="1"/>
  <c r="BJ18" i="17"/>
  <c r="BJ32" i="17"/>
  <c r="BJ31" i="17"/>
  <c r="BJ16" i="17"/>
  <c r="BJ22" i="17"/>
  <c r="BJ24" i="17"/>
  <c r="BJ23" i="17"/>
  <c r="BJ26" i="17"/>
  <c r="BJ35" i="17"/>
  <c r="BJ28" i="17"/>
  <c r="BJ27" i="17"/>
  <c r="BJ33" i="17"/>
  <c r="BJ29" i="17"/>
  <c r="BJ34" i="17"/>
  <c r="D32" i="28" l="1"/>
  <c r="BJ36" i="17"/>
  <c r="BJ40" i="17"/>
  <c r="BJ37" i="17"/>
  <c r="BK16" i="18"/>
  <c r="BJ16" i="27"/>
  <c r="BJ17" i="27" s="1"/>
  <c r="BJ18" i="27" s="1"/>
  <c r="BJ19" i="27" s="1"/>
  <c r="BJ20" i="27" s="1"/>
  <c r="BJ21" i="27" s="1"/>
  <c r="BJ22" i="27" s="1"/>
  <c r="BJ23" i="27" s="1"/>
  <c r="BJ24" i="27" s="1"/>
  <c r="BJ25" i="27" s="1"/>
  <c r="BJ26" i="27" s="1"/>
  <c r="BJ27" i="27" s="1"/>
  <c r="BJ28" i="27" s="1"/>
  <c r="BJ29" i="27" s="1"/>
  <c r="BJ30" i="27" s="1"/>
  <c r="BJ31" i="27" s="1"/>
  <c r="BJ32" i="27" s="1"/>
  <c r="BJ33" i="27" s="1"/>
  <c r="BJ34" i="27" s="1"/>
  <c r="BJ35" i="27" s="1"/>
  <c r="BJ36" i="27" s="1"/>
  <c r="BJ37" i="27" s="1"/>
  <c r="BJ38" i="27" s="1"/>
  <c r="BJ39" i="27" s="1"/>
  <c r="BJ40" i="27" s="1"/>
  <c r="BJ41" i="27" s="1"/>
  <c r="BJ42" i="27" s="1"/>
  <c r="BJ43" i="27" s="1"/>
  <c r="BJ44" i="27" s="1"/>
  <c r="BJ45" i="27" s="1"/>
  <c r="BJ46" i="27" s="1"/>
  <c r="BJ47" i="27" s="1"/>
  <c r="BJ48" i="27" s="1"/>
  <c r="BJ49" i="27" s="1"/>
  <c r="BK17" i="18"/>
  <c r="BK18" i="18" s="1"/>
  <c r="BK19" i="18" s="1"/>
  <c r="BK20" i="18" s="1"/>
  <c r="BK21" i="18" s="1"/>
  <c r="BK22" i="18" s="1"/>
  <c r="BK23" i="18" s="1"/>
  <c r="BK24" i="18" s="1"/>
  <c r="BK25" i="18" s="1"/>
  <c r="BK26" i="18" s="1"/>
  <c r="BK27" i="18" s="1"/>
  <c r="BK28" i="18" s="1"/>
  <c r="BK29" i="18" s="1"/>
  <c r="BK30" i="18" s="1"/>
  <c r="BK31" i="18" s="1"/>
  <c r="BK32" i="18" s="1"/>
  <c r="BK33" i="18" s="1"/>
  <c r="BK34" i="18" s="1"/>
  <c r="BK35" i="18" s="1"/>
  <c r="BK36" i="18" s="1"/>
  <c r="BK37" i="18" s="1"/>
  <c r="BK38" i="18" s="1"/>
  <c r="BK39" i="18" s="1"/>
  <c r="BK40" i="18" s="1"/>
  <c r="BK41" i="18" s="1"/>
  <c r="BK42" i="18" s="1"/>
  <c r="BK43" i="18" s="1"/>
  <c r="BK16" i="17"/>
  <c r="BK17" i="17" s="1"/>
  <c r="BK18" i="17" s="1"/>
  <c r="BK19" i="17" s="1"/>
  <c r="BK20" i="17" s="1"/>
  <c r="BK21" i="17" s="1"/>
  <c r="BK22" i="17" s="1"/>
  <c r="BK23" i="17" s="1"/>
  <c r="BK24" i="17" s="1"/>
  <c r="BK25" i="17" s="1"/>
  <c r="BK26" i="17" s="1"/>
  <c r="BK27" i="17" s="1"/>
  <c r="BK28" i="17" s="1"/>
  <c r="BK29" i="17" s="1"/>
  <c r="BK30" i="17" s="1"/>
  <c r="BK31" i="17" s="1"/>
  <c r="BK32" i="17" s="1"/>
  <c r="BK33" i="17" s="1"/>
  <c r="D33" i="28" l="1"/>
  <c r="BK34" i="17"/>
  <c r="K40" i="14"/>
  <c r="K42" i="14"/>
  <c r="K22" i="14"/>
  <c r="K30" i="14"/>
  <c r="K38" i="14"/>
  <c r="K20" i="14"/>
  <c r="K21" i="14"/>
  <c r="K23" i="14"/>
  <c r="K24" i="14"/>
  <c r="K25" i="14"/>
  <c r="K26" i="14"/>
  <c r="K27" i="14"/>
  <c r="K28" i="14"/>
  <c r="L28" i="14" s="1"/>
  <c r="K29" i="14"/>
  <c r="K31" i="14"/>
  <c r="L31" i="14" s="1"/>
  <c r="K32" i="14"/>
  <c r="K33" i="14"/>
  <c r="K34" i="14"/>
  <c r="K35" i="14"/>
  <c r="K36" i="14"/>
  <c r="K37" i="14"/>
  <c r="K39" i="14"/>
  <c r="K41" i="14"/>
  <c r="K43" i="14"/>
  <c r="N4" i="13"/>
  <c r="D43" i="14"/>
  <c r="E43" i="14" s="1"/>
  <c r="B43" i="14"/>
  <c r="D42" i="14"/>
  <c r="E42" i="14" s="1"/>
  <c r="B42" i="14"/>
  <c r="D41" i="14"/>
  <c r="E41" i="14" s="1"/>
  <c r="B41" i="14"/>
  <c r="D40" i="14"/>
  <c r="E40" i="14" s="1"/>
  <c r="B40" i="14"/>
  <c r="D39" i="14"/>
  <c r="E39" i="14" s="1"/>
  <c r="B39" i="14"/>
  <c r="D38" i="14"/>
  <c r="E38" i="14" s="1"/>
  <c r="B38" i="14"/>
  <c r="D37" i="14"/>
  <c r="E37" i="14" s="1"/>
  <c r="B37" i="14"/>
  <c r="D36" i="14"/>
  <c r="E36" i="14" s="1"/>
  <c r="B36" i="14"/>
  <c r="D35" i="14"/>
  <c r="E35" i="14" s="1"/>
  <c r="B35" i="14"/>
  <c r="D34" i="14"/>
  <c r="E34" i="14" s="1"/>
  <c r="B34" i="14"/>
  <c r="D33" i="14"/>
  <c r="E33" i="14" s="1"/>
  <c r="B33" i="14"/>
  <c r="D32" i="14"/>
  <c r="E32" i="14" s="1"/>
  <c r="B32" i="14"/>
  <c r="D31" i="14"/>
  <c r="E31" i="14" s="1"/>
  <c r="B31" i="14"/>
  <c r="D30" i="14"/>
  <c r="E30" i="14" s="1"/>
  <c r="B30" i="14"/>
  <c r="D29" i="14"/>
  <c r="E29" i="14" s="1"/>
  <c r="B29" i="14"/>
  <c r="D28" i="14"/>
  <c r="E28" i="14" s="1"/>
  <c r="B28" i="14"/>
  <c r="D27" i="14"/>
  <c r="E27" i="14" s="1"/>
  <c r="B27" i="14"/>
  <c r="D26" i="14"/>
  <c r="E26" i="14" s="1"/>
  <c r="B26" i="14"/>
  <c r="D25" i="14"/>
  <c r="E25" i="14" s="1"/>
  <c r="B25" i="14"/>
  <c r="D24" i="14"/>
  <c r="E24" i="14" s="1"/>
  <c r="B24" i="14"/>
  <c r="D23" i="14"/>
  <c r="E23" i="14" s="1"/>
  <c r="B23" i="14"/>
  <c r="D22" i="14"/>
  <c r="E22" i="14" s="1"/>
  <c r="B22" i="14"/>
  <c r="D21" i="14"/>
  <c r="E21" i="14" s="1"/>
  <c r="B21" i="14"/>
  <c r="D20" i="14"/>
  <c r="E20" i="14" s="1"/>
  <c r="B20" i="14"/>
  <c r="B19" i="14"/>
  <c r="B18" i="14"/>
  <c r="B17" i="14"/>
  <c r="B16" i="14"/>
  <c r="B15" i="14"/>
  <c r="B14" i="14"/>
  <c r="U12" i="14"/>
  <c r="AC12" i="14" s="1"/>
  <c r="AJ12" i="14" s="1"/>
  <c r="AQ12" i="14" s="1"/>
  <c r="AX12" i="14" s="1"/>
  <c r="BF12" i="14" s="1"/>
  <c r="BN12" i="14" s="1"/>
  <c r="T12" i="14"/>
  <c r="AB12" i="14" s="1"/>
  <c r="AI12" i="14" s="1"/>
  <c r="AP12" i="14" s="1"/>
  <c r="AW12" i="14" s="1"/>
  <c r="BE12" i="14" s="1"/>
  <c r="BM12" i="14" s="1"/>
  <c r="S12" i="14"/>
  <c r="AA12" i="14" s="1"/>
  <c r="AH12" i="14" s="1"/>
  <c r="AO12" i="14" s="1"/>
  <c r="AV12" i="14" s="1"/>
  <c r="BD12" i="14" s="1"/>
  <c r="BL12" i="14" s="1"/>
  <c r="R12" i="14"/>
  <c r="Z12" i="14" s="1"/>
  <c r="AG12" i="14" s="1"/>
  <c r="AN12" i="14" s="1"/>
  <c r="AU12" i="14" s="1"/>
  <c r="BC12" i="14" s="1"/>
  <c r="BK12" i="14" s="1"/>
  <c r="Q12" i="14"/>
  <c r="Y12" i="14" s="1"/>
  <c r="AF12" i="14" s="1"/>
  <c r="AM12" i="14" s="1"/>
  <c r="AT12" i="14" s="1"/>
  <c r="BB12" i="14" s="1"/>
  <c r="BJ12" i="14" s="1"/>
  <c r="P12" i="14"/>
  <c r="X12" i="14" s="1"/>
  <c r="AE12" i="14" s="1"/>
  <c r="AL12" i="14" s="1"/>
  <c r="AS12" i="14" s="1"/>
  <c r="BA12" i="14" s="1"/>
  <c r="BI12" i="14" s="1"/>
  <c r="N21" i="1"/>
  <c r="N7" i="14" s="1"/>
  <c r="N5" i="14"/>
  <c r="Q12" i="13"/>
  <c r="Y12" i="13" s="1"/>
  <c r="AF12" i="13" s="1"/>
  <c r="AM12" i="13" s="1"/>
  <c r="AT12" i="13" s="1"/>
  <c r="BB12" i="13" s="1"/>
  <c r="BJ12" i="13" s="1"/>
  <c r="R12" i="13"/>
  <c r="Z12" i="13" s="1"/>
  <c r="AG12" i="13" s="1"/>
  <c r="AN12" i="13" s="1"/>
  <c r="AU12" i="13" s="1"/>
  <c r="BC12" i="13" s="1"/>
  <c r="BK12" i="13" s="1"/>
  <c r="S12" i="13"/>
  <c r="AA12" i="13" s="1"/>
  <c r="AH12" i="13" s="1"/>
  <c r="AO12" i="13" s="1"/>
  <c r="AV12" i="13" s="1"/>
  <c r="BD12" i="13" s="1"/>
  <c r="BL12" i="13" s="1"/>
  <c r="T12" i="13"/>
  <c r="AB12" i="13" s="1"/>
  <c r="AI12" i="13" s="1"/>
  <c r="AP12" i="13" s="1"/>
  <c r="AW12" i="13" s="1"/>
  <c r="BE12" i="13" s="1"/>
  <c r="BM12" i="13" s="1"/>
  <c r="U12" i="13"/>
  <c r="AC12" i="13" s="1"/>
  <c r="AJ12" i="13" s="1"/>
  <c r="AQ12" i="13" s="1"/>
  <c r="AX12" i="13" s="1"/>
  <c r="BF12" i="13" s="1"/>
  <c r="BN12" i="13" s="1"/>
  <c r="P12" i="13"/>
  <c r="X12" i="13" s="1"/>
  <c r="AE12" i="13" s="1"/>
  <c r="AL12" i="13" s="1"/>
  <c r="AS12" i="13" s="1"/>
  <c r="BA12" i="13" s="1"/>
  <c r="BI12" i="13" s="1"/>
  <c r="P6" i="13"/>
  <c r="P5" i="13"/>
  <c r="L7" i="13"/>
  <c r="L6" i="13"/>
  <c r="L5" i="13"/>
  <c r="L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14" i="13"/>
  <c r="D40" i="13"/>
  <c r="E40" i="13" s="1"/>
  <c r="D36" i="13"/>
  <c r="E36" i="13" s="1"/>
  <c r="D34" i="13"/>
  <c r="E34" i="13" s="1"/>
  <c r="D33" i="13"/>
  <c r="D32" i="13"/>
  <c r="E32" i="13" s="1"/>
  <c r="D31" i="13"/>
  <c r="D30" i="13"/>
  <c r="D29" i="13"/>
  <c r="D27" i="13"/>
  <c r="E27" i="13" s="1"/>
  <c r="I41" i="13"/>
  <c r="K41" i="13" s="1"/>
  <c r="D26" i="13"/>
  <c r="E26" i="13" s="1"/>
  <c r="K40" i="13"/>
  <c r="L40" i="13" s="1"/>
  <c r="D25" i="13"/>
  <c r="I39" i="13"/>
  <c r="K39" i="13" s="1"/>
  <c r="D24" i="13"/>
  <c r="D22" i="13"/>
  <c r="D21" i="13"/>
  <c r="I35" i="13"/>
  <c r="K35" i="13" s="1"/>
  <c r="D20" i="13"/>
  <c r="I33" i="13"/>
  <c r="I32" i="13"/>
  <c r="K32" i="13" s="1"/>
  <c r="I31" i="13"/>
  <c r="I30" i="13"/>
  <c r="I29" i="13"/>
  <c r="G4" i="13"/>
  <c r="D34" i="28" l="1"/>
  <c r="BK35" i="17"/>
  <c r="L41" i="13"/>
  <c r="L29" i="14"/>
  <c r="L32" i="14"/>
  <c r="I36" i="13"/>
  <c r="K36" i="13" s="1"/>
  <c r="L36" i="13" s="1"/>
  <c r="K21" i="13"/>
  <c r="I37" i="13"/>
  <c r="K37" i="13" s="1"/>
  <c r="K22" i="13"/>
  <c r="L30" i="14"/>
  <c r="L41" i="14"/>
  <c r="L14" i="14"/>
  <c r="L38" i="14"/>
  <c r="L33" i="14"/>
  <c r="L17" i="14"/>
  <c r="L16" i="14"/>
  <c r="L37" i="14"/>
  <c r="L26" i="14"/>
  <c r="L34" i="14"/>
  <c r="L39" i="14"/>
  <c r="L24" i="14"/>
  <c r="L35" i="14"/>
  <c r="L20" i="14"/>
  <c r="L18" i="14"/>
  <c r="L42" i="14"/>
  <c r="L43" i="14"/>
  <c r="K18" i="13"/>
  <c r="K26" i="13"/>
  <c r="K17" i="13"/>
  <c r="K24" i="13"/>
  <c r="E29" i="13"/>
  <c r="K25" i="13"/>
  <c r="K20" i="13"/>
  <c r="E33" i="13"/>
  <c r="D41" i="13"/>
  <c r="E41" i="13" s="1"/>
  <c r="E21" i="13"/>
  <c r="D39" i="13"/>
  <c r="E39" i="13" s="1"/>
  <c r="K14" i="13"/>
  <c r="L14" i="13" s="1"/>
  <c r="D23" i="13"/>
  <c r="E23" i="13" s="1"/>
  <c r="K30" i="13"/>
  <c r="K31" i="13"/>
  <c r="I43" i="13"/>
  <c r="K43" i="13" s="1"/>
  <c r="K28" i="13"/>
  <c r="K33" i="13"/>
  <c r="L33" i="13" s="1"/>
  <c r="K15" i="13"/>
  <c r="K16" i="13"/>
  <c r="I42" i="13"/>
  <c r="K42" i="13" s="1"/>
  <c r="K27" i="13"/>
  <c r="K29" i="13"/>
  <c r="L29" i="13" s="1"/>
  <c r="E22" i="13"/>
  <c r="D28" i="13"/>
  <c r="E28" i="13" s="1"/>
  <c r="D35" i="13"/>
  <c r="E35" i="13" s="1"/>
  <c r="E24" i="13"/>
  <c r="D43" i="13"/>
  <c r="E43" i="13" s="1"/>
  <c r="E25" i="13"/>
  <c r="E30" i="13"/>
  <c r="D37" i="13"/>
  <c r="E37" i="13" s="1"/>
  <c r="E20" i="13"/>
  <c r="I38" i="13"/>
  <c r="K38" i="13" s="1"/>
  <c r="K23" i="13"/>
  <c r="I34" i="13"/>
  <c r="K34" i="13" s="1"/>
  <c r="K19" i="13"/>
  <c r="D42" i="13"/>
  <c r="E42" i="13" s="1"/>
  <c r="D38" i="13"/>
  <c r="E38" i="13" s="1"/>
  <c r="E31" i="13"/>
  <c r="D35" i="28" l="1"/>
  <c r="L30" i="13"/>
  <c r="L25" i="13"/>
  <c r="BK36" i="17"/>
  <c r="BK37" i="17" s="1"/>
  <c r="BK38" i="17" s="1"/>
  <c r="BK39" i="17" s="1"/>
  <c r="BK40" i="17" s="1"/>
  <c r="BK41" i="17" s="1"/>
  <c r="BK42" i="17" s="1"/>
  <c r="BK43" i="17" s="1"/>
  <c r="BK44" i="17" s="1"/>
  <c r="BK45" i="17" s="1"/>
  <c r="BK46" i="17" s="1"/>
  <c r="BK47" i="17" s="1"/>
  <c r="BK48" i="17" s="1"/>
  <c r="BK49" i="17" s="1"/>
  <c r="L42" i="13"/>
  <c r="L43" i="13"/>
  <c r="L22" i="13"/>
  <c r="L37" i="13"/>
  <c r="L27" i="13"/>
  <c r="L34" i="13"/>
  <c r="L38" i="13"/>
  <c r="L35" i="13"/>
  <c r="L39" i="13"/>
  <c r="L23" i="13"/>
  <c r="L31" i="13"/>
  <c r="L21" i="13"/>
  <c r="L32" i="13"/>
  <c r="L19" i="13"/>
  <c r="L24" i="13"/>
  <c r="L25" i="14"/>
  <c r="L22" i="14"/>
  <c r="L40" i="14"/>
  <c r="L36" i="14"/>
  <c r="L19" i="14"/>
  <c r="L15" i="14"/>
  <c r="L27" i="14"/>
  <c r="L23" i="14"/>
  <c r="L21" i="14"/>
  <c r="L28" i="13"/>
  <c r="L20" i="13"/>
  <c r="L18" i="13"/>
  <c r="L26" i="13"/>
  <c r="L15" i="13"/>
  <c r="L16" i="13"/>
  <c r="L17" i="13"/>
  <c r="D36" i="28" l="1"/>
  <c r="S33" i="13"/>
  <c r="AA33" i="13" s="1"/>
  <c r="AH33" i="13" s="1"/>
  <c r="AO33" i="13" s="1"/>
  <c r="S22" i="13"/>
  <c r="AA22" i="13" s="1"/>
  <c r="U30" i="13"/>
  <c r="AC30" i="13" s="1"/>
  <c r="S41" i="13"/>
  <c r="AA41" i="13" s="1"/>
  <c r="P38" i="13"/>
  <c r="X38" i="13" s="1"/>
  <c r="S30" i="13"/>
  <c r="AA30" i="13" s="1"/>
  <c r="U31" i="13"/>
  <c r="AC31" i="13" s="1"/>
  <c r="U26" i="13"/>
  <c r="AC26" i="13" s="1"/>
  <c r="P37" i="13"/>
  <c r="X37" i="13" s="1"/>
  <c r="U40" i="13"/>
  <c r="AC40" i="13" s="1"/>
  <c r="U29" i="13"/>
  <c r="AC29" i="13" s="1"/>
  <c r="S34" i="13"/>
  <c r="AA34" i="13" s="1"/>
  <c r="S25" i="13"/>
  <c r="AA25" i="13" s="1"/>
  <c r="S26" i="13"/>
  <c r="AA26" i="13" s="1"/>
  <c r="S46" i="13"/>
  <c r="AA46" i="13" s="1"/>
  <c r="S31" i="13"/>
  <c r="AA31" i="13" s="1"/>
  <c r="S42" i="13"/>
  <c r="AA42" i="13" s="1"/>
  <c r="U44" i="13"/>
  <c r="AC44" i="13" s="1"/>
  <c r="P42" i="13"/>
  <c r="X42" i="13" s="1"/>
  <c r="U47" i="13"/>
  <c r="AC47" i="13" s="1"/>
  <c r="S45" i="13"/>
  <c r="AA45" i="13" s="1"/>
  <c r="D17" i="13"/>
  <c r="E17" i="13" s="1"/>
  <c r="S37" i="13" s="1"/>
  <c r="AA37" i="13" s="1"/>
  <c r="D14" i="13"/>
  <c r="E14" i="13" s="1"/>
  <c r="D14" i="14"/>
  <c r="E14" i="14" s="1"/>
  <c r="D19" i="14"/>
  <c r="E19" i="14" s="1"/>
  <c r="D19" i="13"/>
  <c r="E19" i="13" s="1"/>
  <c r="D37" i="28" l="1"/>
  <c r="AH37" i="13"/>
  <c r="AO37" i="13" s="1"/>
  <c r="AH46" i="13"/>
  <c r="AO46" i="13" s="1"/>
  <c r="AJ47" i="13"/>
  <c r="AQ47" i="13" s="1"/>
  <c r="AX47" i="13" s="1"/>
  <c r="AJ31" i="13"/>
  <c r="AQ31" i="13" s="1"/>
  <c r="U49" i="13"/>
  <c r="AC49" i="13" s="1"/>
  <c r="U45" i="13"/>
  <c r="AC45" i="13" s="1"/>
  <c r="U34" i="13"/>
  <c r="AC34" i="13" s="1"/>
  <c r="U46" i="13"/>
  <c r="AC46" i="13" s="1"/>
  <c r="U38" i="13"/>
  <c r="AC38" i="13" s="1"/>
  <c r="U41" i="13"/>
  <c r="AC41" i="13" s="1"/>
  <c r="AH42" i="13"/>
  <c r="AO42" i="13" s="1"/>
  <c r="AO26" i="13"/>
  <c r="AH26" i="13"/>
  <c r="U23" i="13"/>
  <c r="AC23" i="13" s="1"/>
  <c r="U32" i="13"/>
  <c r="AC32" i="13" s="1"/>
  <c r="U24" i="13"/>
  <c r="AC24" i="13" s="1"/>
  <c r="AJ29" i="13"/>
  <c r="AQ29" i="13"/>
  <c r="AJ30" i="13"/>
  <c r="AQ30" i="13" s="1"/>
  <c r="U48" i="13"/>
  <c r="AC48" i="13" s="1"/>
  <c r="S23" i="13"/>
  <c r="AA23" i="13" s="1"/>
  <c r="U27" i="13"/>
  <c r="AC27" i="13" s="1"/>
  <c r="S27" i="13"/>
  <c r="AA27" i="13" s="1"/>
  <c r="S38" i="13"/>
  <c r="AA38" i="13" s="1"/>
  <c r="S24" i="13"/>
  <c r="AA24" i="13" s="1"/>
  <c r="S29" i="13"/>
  <c r="AA29" i="13" s="1"/>
  <c r="U37" i="13"/>
  <c r="AC37" i="13" s="1"/>
  <c r="AH25" i="13"/>
  <c r="AO25" i="13" s="1"/>
  <c r="AH30" i="13"/>
  <c r="AO30" i="13" s="1"/>
  <c r="AH34" i="13"/>
  <c r="AO34" i="13" s="1"/>
  <c r="AL37" i="13"/>
  <c r="AS37" i="13" s="1"/>
  <c r="AE37" i="13"/>
  <c r="AE38" i="13"/>
  <c r="AL38" i="13" s="1"/>
  <c r="AS38" i="13" s="1"/>
  <c r="AE42" i="13"/>
  <c r="AL42" i="13"/>
  <c r="AS42" i="13" s="1"/>
  <c r="AH31" i="13"/>
  <c r="AO31" i="13" s="1"/>
  <c r="U25" i="13"/>
  <c r="AC25" i="13" s="1"/>
  <c r="U42" i="13"/>
  <c r="AC42" i="13" s="1"/>
  <c r="P44" i="13"/>
  <c r="X44" i="13" s="1"/>
  <c r="P47" i="13"/>
  <c r="X47" i="13" s="1"/>
  <c r="P48" i="13"/>
  <c r="X48" i="13" s="1"/>
  <c r="P49" i="13"/>
  <c r="X49" i="13" s="1"/>
  <c r="P45" i="13"/>
  <c r="X45" i="13" s="1"/>
  <c r="P46" i="13"/>
  <c r="X46" i="13" s="1"/>
  <c r="P40" i="13"/>
  <c r="X40" i="13" s="1"/>
  <c r="P41" i="13"/>
  <c r="X41" i="13" s="1"/>
  <c r="P39" i="13"/>
  <c r="X39" i="13" s="1"/>
  <c r="P43" i="13"/>
  <c r="X43" i="13" s="1"/>
  <c r="U43" i="13"/>
  <c r="AC43" i="13" s="1"/>
  <c r="AJ26" i="13"/>
  <c r="AQ26" i="13" s="1"/>
  <c r="AH41" i="13"/>
  <c r="AO41" i="13" s="1"/>
  <c r="S47" i="13"/>
  <c r="AA47" i="13" s="1"/>
  <c r="S48" i="13"/>
  <c r="AA48" i="13" s="1"/>
  <c r="S49" i="13"/>
  <c r="AA49" i="13" s="1"/>
  <c r="S43" i="13"/>
  <c r="AA43" i="13" s="1"/>
  <c r="S44" i="13"/>
  <c r="AA44" i="13" s="1"/>
  <c r="S39" i="13"/>
  <c r="AA39" i="13" s="1"/>
  <c r="S32" i="13"/>
  <c r="AA32" i="13" s="1"/>
  <c r="AH32" i="13" s="1"/>
  <c r="AO32" i="13" s="1"/>
  <c r="S36" i="13"/>
  <c r="AA36" i="13" s="1"/>
  <c r="U33" i="13"/>
  <c r="AC33" i="13" s="1"/>
  <c r="U36" i="13"/>
  <c r="AC36" i="13" s="1"/>
  <c r="S28" i="13"/>
  <c r="AA28" i="13" s="1"/>
  <c r="U39" i="13"/>
  <c r="AC39" i="13" s="1"/>
  <c r="AJ44" i="13"/>
  <c r="AQ44" i="13" s="1"/>
  <c r="AJ40" i="13"/>
  <c r="AQ40" i="13"/>
  <c r="AH22" i="13"/>
  <c r="AO22" i="13" s="1"/>
  <c r="AH45" i="13"/>
  <c r="AO45" i="13" s="1"/>
  <c r="U28" i="13"/>
  <c r="AC28" i="13" s="1"/>
  <c r="U22" i="13"/>
  <c r="AC22" i="13" s="1"/>
  <c r="S40" i="13"/>
  <c r="AA40" i="13" s="1"/>
  <c r="S35" i="13"/>
  <c r="AA35" i="13" s="1"/>
  <c r="U35" i="13"/>
  <c r="AC35" i="13" s="1"/>
  <c r="AJ35" i="13" s="1"/>
  <c r="AQ35" i="13" s="1"/>
  <c r="P43" i="14"/>
  <c r="X43" i="14" s="1"/>
  <c r="AE43" i="14" s="1"/>
  <c r="AL43" i="14" s="1"/>
  <c r="P31" i="14"/>
  <c r="X31" i="14" s="1"/>
  <c r="AE31" i="14" s="1"/>
  <c r="AL31" i="14" s="1"/>
  <c r="P29" i="14"/>
  <c r="X29" i="14" s="1"/>
  <c r="AE29" i="14" s="1"/>
  <c r="AL29" i="14" s="1"/>
  <c r="P32" i="14"/>
  <c r="X32" i="14" s="1"/>
  <c r="AE32" i="14" s="1"/>
  <c r="AL32" i="14" s="1"/>
  <c r="P26" i="14"/>
  <c r="X26" i="14" s="1"/>
  <c r="AE26" i="14" s="1"/>
  <c r="AL26" i="14" s="1"/>
  <c r="P16" i="14"/>
  <c r="X16" i="14" s="1"/>
  <c r="AE16" i="14" s="1"/>
  <c r="AL16" i="14" s="1"/>
  <c r="P17" i="14"/>
  <c r="X17" i="14" s="1"/>
  <c r="AE17" i="14" s="1"/>
  <c r="AL17" i="14" s="1"/>
  <c r="P14" i="14"/>
  <c r="X14" i="14" s="1"/>
  <c r="AE14" i="14" s="1"/>
  <c r="AL14" i="14" s="1"/>
  <c r="P30" i="14"/>
  <c r="X30" i="14" s="1"/>
  <c r="AE30" i="14" s="1"/>
  <c r="AL30" i="14" s="1"/>
  <c r="P24" i="14"/>
  <c r="X24" i="14" s="1"/>
  <c r="AE24" i="14" s="1"/>
  <c r="AL24" i="14" s="1"/>
  <c r="P34" i="14"/>
  <c r="X34" i="14" s="1"/>
  <c r="AE34" i="14" s="1"/>
  <c r="AL34" i="14" s="1"/>
  <c r="P39" i="14"/>
  <c r="X39" i="14" s="1"/>
  <c r="AE39" i="14" s="1"/>
  <c r="AL39" i="14" s="1"/>
  <c r="P38" i="14"/>
  <c r="X38" i="14" s="1"/>
  <c r="AE38" i="14" s="1"/>
  <c r="AL38" i="14" s="1"/>
  <c r="P42" i="14"/>
  <c r="X42" i="14" s="1"/>
  <c r="AE42" i="14" s="1"/>
  <c r="AL42" i="14" s="1"/>
  <c r="P18" i="14"/>
  <c r="X18" i="14" s="1"/>
  <c r="AE18" i="14" s="1"/>
  <c r="AL18" i="14" s="1"/>
  <c r="P37" i="14"/>
  <c r="X37" i="14" s="1"/>
  <c r="AE37" i="14" s="1"/>
  <c r="AL37" i="14" s="1"/>
  <c r="P33" i="14"/>
  <c r="X33" i="14" s="1"/>
  <c r="AE33" i="14" s="1"/>
  <c r="AL33" i="14" s="1"/>
  <c r="P41" i="14"/>
  <c r="X41" i="14" s="1"/>
  <c r="AE41" i="14" s="1"/>
  <c r="AL41" i="14" s="1"/>
  <c r="P35" i="14"/>
  <c r="X35" i="14" s="1"/>
  <c r="AE35" i="14" s="1"/>
  <c r="AL35" i="14" s="1"/>
  <c r="P20" i="14"/>
  <c r="X20" i="14" s="1"/>
  <c r="AE20" i="14" s="1"/>
  <c r="AL20" i="14" s="1"/>
  <c r="P40" i="14"/>
  <c r="X40" i="14" s="1"/>
  <c r="AE40" i="14" s="1"/>
  <c r="AL40" i="14" s="1"/>
  <c r="P19" i="14"/>
  <c r="X19" i="14" s="1"/>
  <c r="AE19" i="14" s="1"/>
  <c r="AL19" i="14" s="1"/>
  <c r="P27" i="14"/>
  <c r="X27" i="14" s="1"/>
  <c r="AE27" i="14" s="1"/>
  <c r="AL27" i="14" s="1"/>
  <c r="P28" i="14"/>
  <c r="X28" i="14" s="1"/>
  <c r="AE28" i="14" s="1"/>
  <c r="AL28" i="14" s="1"/>
  <c r="P22" i="14"/>
  <c r="X22" i="14" s="1"/>
  <c r="AE22" i="14" s="1"/>
  <c r="AL22" i="14" s="1"/>
  <c r="P21" i="14"/>
  <c r="X21" i="14" s="1"/>
  <c r="AE21" i="14" s="1"/>
  <c r="AL21" i="14" s="1"/>
  <c r="P15" i="14"/>
  <c r="X15" i="14" s="1"/>
  <c r="AE15" i="14" s="1"/>
  <c r="AL15" i="14" s="1"/>
  <c r="P25" i="14"/>
  <c r="X25" i="14" s="1"/>
  <c r="AE25" i="14" s="1"/>
  <c r="AL25" i="14" s="1"/>
  <c r="P36" i="14"/>
  <c r="X36" i="14" s="1"/>
  <c r="AE36" i="14" s="1"/>
  <c r="AL36" i="14" s="1"/>
  <c r="P23" i="14"/>
  <c r="X23" i="14" s="1"/>
  <c r="AE23" i="14" s="1"/>
  <c r="AL23" i="14" s="1"/>
  <c r="P14" i="13"/>
  <c r="X14" i="13" s="1"/>
  <c r="AE14" i="13" s="1"/>
  <c r="AL14" i="13" s="1"/>
  <c r="AS14" i="13" s="1"/>
  <c r="P28" i="13"/>
  <c r="X28" i="13" s="1"/>
  <c r="P21" i="13"/>
  <c r="X21" i="13" s="1"/>
  <c r="P34" i="13"/>
  <c r="X34" i="13" s="1"/>
  <c r="P27" i="13"/>
  <c r="X27" i="13" s="1"/>
  <c r="P33" i="13"/>
  <c r="X33" i="13" s="1"/>
  <c r="P36" i="13"/>
  <c r="X36" i="13" s="1"/>
  <c r="P19" i="13"/>
  <c r="X19" i="13" s="1"/>
  <c r="P20" i="13"/>
  <c r="X20" i="13" s="1"/>
  <c r="P22" i="13"/>
  <c r="X22" i="13" s="1"/>
  <c r="P31" i="13"/>
  <c r="X31" i="13" s="1"/>
  <c r="P23" i="13"/>
  <c r="X23" i="13" s="1"/>
  <c r="P24" i="13"/>
  <c r="X24" i="13" s="1"/>
  <c r="P25" i="13"/>
  <c r="X25" i="13" s="1"/>
  <c r="P15" i="13"/>
  <c r="X15" i="13" s="1"/>
  <c r="P30" i="13"/>
  <c r="X30" i="13" s="1"/>
  <c r="P35" i="13"/>
  <c r="X35" i="13" s="1"/>
  <c r="P16" i="13"/>
  <c r="X16" i="13" s="1"/>
  <c r="P26" i="13"/>
  <c r="X26" i="13" s="1"/>
  <c r="P17" i="13"/>
  <c r="X17" i="13" s="1"/>
  <c r="P18" i="13"/>
  <c r="X18" i="13" s="1"/>
  <c r="P29" i="13"/>
  <c r="X29" i="13" s="1"/>
  <c r="P32" i="13"/>
  <c r="X32" i="13" s="1"/>
  <c r="S18" i="13"/>
  <c r="AA18" i="13" s="1"/>
  <c r="S21" i="13"/>
  <c r="AA21" i="13" s="1"/>
  <c r="S17" i="13"/>
  <c r="AA17" i="13" s="1"/>
  <c r="S19" i="13"/>
  <c r="AA19" i="13" s="1"/>
  <c r="S20" i="13"/>
  <c r="AA20" i="13" s="1"/>
  <c r="D17" i="14"/>
  <c r="E17" i="14" s="1"/>
  <c r="U20" i="13"/>
  <c r="AC20" i="13" s="1"/>
  <c r="U19" i="13"/>
  <c r="AC19" i="13" s="1"/>
  <c r="U21" i="13"/>
  <c r="AC21" i="13" s="1"/>
  <c r="D18" i="13"/>
  <c r="E18" i="13" s="1"/>
  <c r="U35" i="14"/>
  <c r="AC35" i="14" s="1"/>
  <c r="AJ35" i="14" s="1"/>
  <c r="AQ35" i="14" s="1"/>
  <c r="U23" i="14"/>
  <c r="AC23" i="14" s="1"/>
  <c r="AJ23" i="14" s="1"/>
  <c r="AQ23" i="14" s="1"/>
  <c r="U42" i="14"/>
  <c r="AC42" i="14" s="1"/>
  <c r="AJ42" i="14" s="1"/>
  <c r="AQ42" i="14" s="1"/>
  <c r="U25" i="14"/>
  <c r="AC25" i="14" s="1"/>
  <c r="AJ25" i="14" s="1"/>
  <c r="AQ25" i="14" s="1"/>
  <c r="U36" i="14"/>
  <c r="AC36" i="14" s="1"/>
  <c r="AJ36" i="14" s="1"/>
  <c r="AQ36" i="14" s="1"/>
  <c r="U40" i="14"/>
  <c r="AC40" i="14" s="1"/>
  <c r="AJ40" i="14" s="1"/>
  <c r="AQ40" i="14" s="1"/>
  <c r="U34" i="14"/>
  <c r="AC34" i="14" s="1"/>
  <c r="AJ34" i="14" s="1"/>
  <c r="AQ34" i="14" s="1"/>
  <c r="U39" i="14"/>
  <c r="AC39" i="14" s="1"/>
  <c r="AJ39" i="14" s="1"/>
  <c r="AQ39" i="14" s="1"/>
  <c r="U21" i="14"/>
  <c r="AC21" i="14" s="1"/>
  <c r="AJ21" i="14" s="1"/>
  <c r="AQ21" i="14" s="1"/>
  <c r="U38" i="14"/>
  <c r="AC38" i="14" s="1"/>
  <c r="AJ38" i="14" s="1"/>
  <c r="AQ38" i="14" s="1"/>
  <c r="U19" i="14"/>
  <c r="AC19" i="14" s="1"/>
  <c r="AJ19" i="14" s="1"/>
  <c r="AQ19" i="14" s="1"/>
  <c r="U31" i="14"/>
  <c r="AC31" i="14" s="1"/>
  <c r="AJ31" i="14" s="1"/>
  <c r="AQ31" i="14" s="1"/>
  <c r="U29" i="14"/>
  <c r="AC29" i="14" s="1"/>
  <c r="AJ29" i="14" s="1"/>
  <c r="AQ29" i="14" s="1"/>
  <c r="U43" i="14"/>
  <c r="AC43" i="14" s="1"/>
  <c r="AJ43" i="14" s="1"/>
  <c r="AQ43" i="14" s="1"/>
  <c r="U22" i="14"/>
  <c r="AC22" i="14" s="1"/>
  <c r="AJ22" i="14" s="1"/>
  <c r="AQ22" i="14" s="1"/>
  <c r="U37" i="14"/>
  <c r="AC37" i="14" s="1"/>
  <c r="AJ37" i="14" s="1"/>
  <c r="AQ37" i="14" s="1"/>
  <c r="U41" i="14"/>
  <c r="AC41" i="14" s="1"/>
  <c r="AJ41" i="14" s="1"/>
  <c r="AQ41" i="14" s="1"/>
  <c r="U27" i="14"/>
  <c r="AC27" i="14" s="1"/>
  <c r="AJ27" i="14" s="1"/>
  <c r="AQ27" i="14" s="1"/>
  <c r="U26" i="14"/>
  <c r="AC26" i="14" s="1"/>
  <c r="AJ26" i="14" s="1"/>
  <c r="AQ26" i="14" s="1"/>
  <c r="U28" i="14"/>
  <c r="AC28" i="14" s="1"/>
  <c r="AJ28" i="14" s="1"/>
  <c r="AQ28" i="14" s="1"/>
  <c r="U30" i="14"/>
  <c r="AC30" i="14" s="1"/>
  <c r="AJ30" i="14" s="1"/>
  <c r="AQ30" i="14" s="1"/>
  <c r="U20" i="14"/>
  <c r="AC20" i="14" s="1"/>
  <c r="AJ20" i="14" s="1"/>
  <c r="AQ20" i="14" s="1"/>
  <c r="U32" i="14"/>
  <c r="AC32" i="14" s="1"/>
  <c r="AJ32" i="14" s="1"/>
  <c r="AQ32" i="14" s="1"/>
  <c r="U24" i="14"/>
  <c r="AC24" i="14" s="1"/>
  <c r="AJ24" i="14" s="1"/>
  <c r="AQ24" i="14" s="1"/>
  <c r="U33" i="14"/>
  <c r="AC33" i="14" s="1"/>
  <c r="AJ33" i="14" s="1"/>
  <c r="AQ33" i="14" s="1"/>
  <c r="D18" i="14"/>
  <c r="E18" i="14" s="1"/>
  <c r="D15" i="13"/>
  <c r="E15" i="13" s="1"/>
  <c r="D16" i="13"/>
  <c r="E16" i="13" s="1"/>
  <c r="D15" i="14"/>
  <c r="E15" i="14" s="1"/>
  <c r="D16" i="14"/>
  <c r="E16" i="14" s="1"/>
  <c r="D38" i="28" l="1"/>
  <c r="AJ21" i="13"/>
  <c r="AQ21" i="13"/>
  <c r="AH18" i="13"/>
  <c r="AO18" i="13" s="1"/>
  <c r="AV18" i="13" s="1"/>
  <c r="BL18" i="13" s="1"/>
  <c r="AL19" i="13"/>
  <c r="AS19" i="13" s="1"/>
  <c r="AE19" i="13"/>
  <c r="AJ24" i="13"/>
  <c r="AQ24" i="13" s="1"/>
  <c r="AX24" i="13" s="1"/>
  <c r="BN24" i="13" s="1"/>
  <c r="AH19" i="13"/>
  <c r="AO19" i="13" s="1"/>
  <c r="AV19" i="13" s="1"/>
  <c r="BL19" i="13" s="1"/>
  <c r="AE21" i="13"/>
  <c r="AL21" i="13"/>
  <c r="AS21" i="13" s="1"/>
  <c r="AO35" i="13"/>
  <c r="AH35" i="13"/>
  <c r="AE40" i="13"/>
  <c r="AL40" i="13" s="1"/>
  <c r="AS40" i="13" s="1"/>
  <c r="AH29" i="13"/>
  <c r="AO29" i="13" s="1"/>
  <c r="AV29" i="13" s="1"/>
  <c r="BL29" i="13" s="1"/>
  <c r="AE16" i="13"/>
  <c r="AL16" i="13"/>
  <c r="AS16" i="13" s="1"/>
  <c r="AL22" i="13"/>
  <c r="AS22" i="13" s="1"/>
  <c r="AE22" i="13"/>
  <c r="AE28" i="13"/>
  <c r="AL28" i="13"/>
  <c r="AS28" i="13" s="1"/>
  <c r="AH40" i="13"/>
  <c r="AO40" i="13"/>
  <c r="AE46" i="13"/>
  <c r="AL46" i="13"/>
  <c r="AS46" i="13" s="1"/>
  <c r="AO24" i="13"/>
  <c r="AV24" i="13" s="1"/>
  <c r="BL24" i="13" s="1"/>
  <c r="AH24" i="13"/>
  <c r="AH27" i="13"/>
  <c r="AO27" i="13"/>
  <c r="AV27" i="13" s="1"/>
  <c r="BL27" i="13" s="1"/>
  <c r="AE26" i="13"/>
  <c r="AL26" i="13" s="1"/>
  <c r="AS26" i="13" s="1"/>
  <c r="AE31" i="13"/>
  <c r="AL31" i="13" s="1"/>
  <c r="AS31" i="13" s="1"/>
  <c r="AO36" i="13"/>
  <c r="AH36" i="13"/>
  <c r="AJ25" i="13"/>
  <c r="AQ25" i="13"/>
  <c r="AX25" i="13" s="1"/>
  <c r="BN25" i="13" s="1"/>
  <c r="T48" i="13"/>
  <c r="AB48" i="13" s="1"/>
  <c r="T49" i="13"/>
  <c r="AB49" i="13" s="1"/>
  <c r="T44" i="13"/>
  <c r="AB44" i="13" s="1"/>
  <c r="T40" i="13"/>
  <c r="AB40" i="13" s="1"/>
  <c r="T33" i="13"/>
  <c r="AB33" i="13" s="1"/>
  <c r="AI33" i="13" s="1"/>
  <c r="AP33" i="13" s="1"/>
  <c r="T45" i="13"/>
  <c r="AB45" i="13" s="1"/>
  <c r="T37" i="13"/>
  <c r="AB37" i="13" s="1"/>
  <c r="T38" i="13"/>
  <c r="AB38" i="13" s="1"/>
  <c r="T28" i="13"/>
  <c r="AB28" i="13" s="1"/>
  <c r="T43" i="13"/>
  <c r="AB43" i="13" s="1"/>
  <c r="T41" i="13"/>
  <c r="AB41" i="13" s="1"/>
  <c r="T31" i="13"/>
  <c r="AB31" i="13" s="1"/>
  <c r="T27" i="13"/>
  <c r="AB27" i="13" s="1"/>
  <c r="T30" i="13"/>
  <c r="AB30" i="13" s="1"/>
  <c r="T25" i="13"/>
  <c r="AB25" i="13" s="1"/>
  <c r="T39" i="13"/>
  <c r="AB39" i="13" s="1"/>
  <c r="T35" i="13"/>
  <c r="AB35" i="13" s="1"/>
  <c r="T24" i="13"/>
  <c r="AB24" i="13" s="1"/>
  <c r="T36" i="13"/>
  <c r="AB36" i="13" s="1"/>
  <c r="T22" i="13"/>
  <c r="AB22" i="13" s="1"/>
  <c r="T23" i="13"/>
  <c r="AB23" i="13" s="1"/>
  <c r="T34" i="13"/>
  <c r="AB34" i="13" s="1"/>
  <c r="T42" i="13"/>
  <c r="AB42" i="13" s="1"/>
  <c r="T32" i="13"/>
  <c r="AB32" i="13" s="1"/>
  <c r="T46" i="13"/>
  <c r="AB46" i="13" s="1"/>
  <c r="T26" i="13"/>
  <c r="AB26" i="13" s="1"/>
  <c r="T47" i="13"/>
  <c r="AB47" i="13" s="1"/>
  <c r="T29" i="13"/>
  <c r="AB29" i="13" s="1"/>
  <c r="AO21" i="13"/>
  <c r="AV21" i="13" s="1"/>
  <c r="BL21" i="13" s="1"/>
  <c r="AH21" i="13"/>
  <c r="AE35" i="13"/>
  <c r="AL35" i="13" s="1"/>
  <c r="AS35" i="13" s="1"/>
  <c r="AE20" i="13"/>
  <c r="AL20" i="13" s="1"/>
  <c r="AS20" i="13" s="1"/>
  <c r="AJ22" i="13"/>
  <c r="AQ22" i="13"/>
  <c r="AH39" i="13"/>
  <c r="AO39" i="13" s="1"/>
  <c r="AV39" i="13" s="1"/>
  <c r="BL39" i="13" s="1"/>
  <c r="AE45" i="13"/>
  <c r="AL45" i="13" s="1"/>
  <c r="AS45" i="13" s="1"/>
  <c r="AH38" i="13"/>
  <c r="AO38" i="13" s="1"/>
  <c r="AV38" i="13" s="1"/>
  <c r="BL38" i="13" s="1"/>
  <c r="AJ41" i="13"/>
  <c r="AQ41" i="13"/>
  <c r="AL32" i="13"/>
  <c r="AS32" i="13" s="1"/>
  <c r="AE32" i="13"/>
  <c r="AE15" i="13"/>
  <c r="AL15" i="13"/>
  <c r="AS15" i="13" s="1"/>
  <c r="AE36" i="13"/>
  <c r="AL36" i="13" s="1"/>
  <c r="AS36" i="13" s="1"/>
  <c r="AJ39" i="13"/>
  <c r="AQ39" i="13"/>
  <c r="AO43" i="13"/>
  <c r="AV43" i="13" s="1"/>
  <c r="BL43" i="13" s="1"/>
  <c r="AH43" i="13"/>
  <c r="AJ43" i="13"/>
  <c r="AQ43" i="13" s="1"/>
  <c r="AE48" i="13"/>
  <c r="AL48" i="13" s="1"/>
  <c r="AS48" i="13" s="1"/>
  <c r="AJ27" i="13"/>
  <c r="AQ27" i="13"/>
  <c r="AQ32" i="13"/>
  <c r="AX32" i="13" s="1"/>
  <c r="BN32" i="13" s="1"/>
  <c r="AJ32" i="13"/>
  <c r="AJ46" i="13"/>
  <c r="AQ46" i="13" s="1"/>
  <c r="AX46" i="13" s="1"/>
  <c r="AO44" i="13"/>
  <c r="AH44" i="13"/>
  <c r="AJ38" i="13"/>
  <c r="AQ38" i="13" s="1"/>
  <c r="AX38" i="13" s="1"/>
  <c r="BN38" i="13" s="1"/>
  <c r="AQ20" i="13"/>
  <c r="AX20" i="13" s="1"/>
  <c r="BN20" i="13" s="1"/>
  <c r="AJ20" i="13"/>
  <c r="AE25" i="13"/>
  <c r="AL25" i="13" s="1"/>
  <c r="AS25" i="13" s="1"/>
  <c r="AO49" i="13"/>
  <c r="AH49" i="13"/>
  <c r="AE43" i="13"/>
  <c r="AL43" i="13" s="1"/>
  <c r="AS43" i="13" s="1"/>
  <c r="BI43" i="13" s="1"/>
  <c r="AO23" i="13"/>
  <c r="AH23" i="13"/>
  <c r="AJ34" i="13"/>
  <c r="AQ34" i="13" s="1"/>
  <c r="AX34" i="13" s="1"/>
  <c r="BN34" i="13" s="1"/>
  <c r="R46" i="13"/>
  <c r="Z46" i="13" s="1"/>
  <c r="R47" i="13"/>
  <c r="Z47" i="13" s="1"/>
  <c r="R49" i="13"/>
  <c r="Z49" i="13" s="1"/>
  <c r="R48" i="13"/>
  <c r="Z48" i="13" s="1"/>
  <c r="R42" i="13"/>
  <c r="Z42" i="13" s="1"/>
  <c r="R43" i="13"/>
  <c r="Z43" i="13" s="1"/>
  <c r="R31" i="13"/>
  <c r="Z31" i="13" s="1"/>
  <c r="AG31" i="13" s="1"/>
  <c r="AN31" i="13" s="1"/>
  <c r="R38" i="13"/>
  <c r="Z38" i="13" s="1"/>
  <c r="R35" i="13"/>
  <c r="Z35" i="13" s="1"/>
  <c r="R27" i="13"/>
  <c r="Z27" i="13" s="1"/>
  <c r="R29" i="13"/>
  <c r="Z29" i="13" s="1"/>
  <c r="R23" i="13"/>
  <c r="Z23" i="13" s="1"/>
  <c r="R30" i="13"/>
  <c r="Z30" i="13" s="1"/>
  <c r="R40" i="13"/>
  <c r="Z40" i="13" s="1"/>
  <c r="R32" i="13"/>
  <c r="Z32" i="13" s="1"/>
  <c r="AG32" i="13" s="1"/>
  <c r="AN32" i="13" s="1"/>
  <c r="R34" i="13"/>
  <c r="Z34" i="13" s="1"/>
  <c r="R26" i="13"/>
  <c r="Z26" i="13" s="1"/>
  <c r="R22" i="13"/>
  <c r="Z22" i="13" s="1"/>
  <c r="R25" i="13"/>
  <c r="Z25" i="13" s="1"/>
  <c r="R36" i="13"/>
  <c r="Z36" i="13" s="1"/>
  <c r="R28" i="13"/>
  <c r="Z28" i="13" s="1"/>
  <c r="R37" i="13"/>
  <c r="Z37" i="13" s="1"/>
  <c r="R24" i="13"/>
  <c r="Z24" i="13" s="1"/>
  <c r="R45" i="13"/>
  <c r="Z45" i="13" s="1"/>
  <c r="R44" i="13"/>
  <c r="Z44" i="13" s="1"/>
  <c r="R41" i="13"/>
  <c r="Z41" i="13" s="1"/>
  <c r="R39" i="13"/>
  <c r="Z39" i="13" s="1"/>
  <c r="R33" i="13"/>
  <c r="Z33" i="13" s="1"/>
  <c r="AL18" i="13"/>
  <c r="AS18" i="13" s="1"/>
  <c r="AE18" i="13"/>
  <c r="AE24" i="13"/>
  <c r="AL24" i="13" s="1"/>
  <c r="AS24" i="13" s="1"/>
  <c r="BI24" i="13" s="1"/>
  <c r="AE27" i="13"/>
  <c r="AL27" i="13" s="1"/>
  <c r="AS27" i="13" s="1"/>
  <c r="AJ36" i="13"/>
  <c r="AQ36" i="13" s="1"/>
  <c r="AX36" i="13" s="1"/>
  <c r="BN36" i="13" s="1"/>
  <c r="AO48" i="13"/>
  <c r="AH48" i="13"/>
  <c r="AE39" i="13"/>
  <c r="AL39" i="13" s="1"/>
  <c r="AS39" i="13" s="1"/>
  <c r="AL44" i="13"/>
  <c r="AS44" i="13" s="1"/>
  <c r="AE44" i="13"/>
  <c r="AJ48" i="13"/>
  <c r="AQ48" i="13"/>
  <c r="AJ45" i="13"/>
  <c r="AQ45" i="13" s="1"/>
  <c r="AX45" i="13" s="1"/>
  <c r="AJ28" i="13"/>
  <c r="AQ28" i="13" s="1"/>
  <c r="AX28" i="13" s="1"/>
  <c r="BN28" i="13" s="1"/>
  <c r="AE49" i="13"/>
  <c r="AL49" i="13" s="1"/>
  <c r="AS49" i="13" s="1"/>
  <c r="AE33" i="13"/>
  <c r="AL33" i="13"/>
  <c r="AS33" i="13" s="1"/>
  <c r="AH28" i="13"/>
  <c r="AO28" i="13" s="1"/>
  <c r="AV28" i="13" s="1"/>
  <c r="BL28" i="13" s="1"/>
  <c r="AE47" i="13"/>
  <c r="AL47" i="13"/>
  <c r="AS47" i="13" s="1"/>
  <c r="AJ23" i="13"/>
  <c r="AQ23" i="13" s="1"/>
  <c r="AX23" i="13" s="1"/>
  <c r="BN23" i="13" s="1"/>
  <c r="Q47" i="13"/>
  <c r="Y47" i="13" s="1"/>
  <c r="Q48" i="13"/>
  <c r="Y48" i="13" s="1"/>
  <c r="Q49" i="13"/>
  <c r="Y49" i="13" s="1"/>
  <c r="Q45" i="13"/>
  <c r="Y45" i="13" s="1"/>
  <c r="Q46" i="13"/>
  <c r="Y46" i="13" s="1"/>
  <c r="Q41" i="13"/>
  <c r="Y41" i="13" s="1"/>
  <c r="Q37" i="13"/>
  <c r="Y37" i="13" s="1"/>
  <c r="Q34" i="13"/>
  <c r="Y34" i="13" s="1"/>
  <c r="Q30" i="13"/>
  <c r="Y30" i="13" s="1"/>
  <c r="Q42" i="13"/>
  <c r="Y42" i="13" s="1"/>
  <c r="Q32" i="13"/>
  <c r="Y32" i="13" s="1"/>
  <c r="Q43" i="13"/>
  <c r="Y43" i="13" s="1"/>
  <c r="Q24" i="13"/>
  <c r="Y24" i="13" s="1"/>
  <c r="Q22" i="13"/>
  <c r="Y22" i="13" s="1"/>
  <c r="Q38" i="13"/>
  <c r="Y38" i="13" s="1"/>
  <c r="Q40" i="13"/>
  <c r="Y40" i="13" s="1"/>
  <c r="Q31" i="13"/>
  <c r="Y31" i="13" s="1"/>
  <c r="AF31" i="13" s="1"/>
  <c r="AM31" i="13" s="1"/>
  <c r="Q33" i="13"/>
  <c r="Y33" i="13" s="1"/>
  <c r="Q25" i="13"/>
  <c r="Y25" i="13" s="1"/>
  <c r="Q29" i="13"/>
  <c r="Y29" i="13" s="1"/>
  <c r="Q44" i="13"/>
  <c r="Y44" i="13" s="1"/>
  <c r="Q35" i="13"/>
  <c r="Y35" i="13" s="1"/>
  <c r="Q26" i="13"/>
  <c r="Y26" i="13" s="1"/>
  <c r="Q39" i="13"/>
  <c r="Y39" i="13" s="1"/>
  <c r="Q27" i="13"/>
  <c r="Y27" i="13" s="1"/>
  <c r="Q36" i="13"/>
  <c r="Y36" i="13" s="1"/>
  <c r="Q23" i="13"/>
  <c r="Y23" i="13" s="1"/>
  <c r="Q28" i="13"/>
  <c r="Y28" i="13" s="1"/>
  <c r="AH20" i="13"/>
  <c r="AO20" i="13"/>
  <c r="AV20" i="13" s="1"/>
  <c r="BL20" i="13" s="1"/>
  <c r="AL17" i="13"/>
  <c r="AS17" i="13" s="1"/>
  <c r="AE17" i="13"/>
  <c r="AL23" i="13"/>
  <c r="AS23" i="13" s="1"/>
  <c r="AE23" i="13"/>
  <c r="AE34" i="13"/>
  <c r="AL34" i="13" s="1"/>
  <c r="AS34" i="13" s="1"/>
  <c r="AJ33" i="13"/>
  <c r="AQ33" i="13"/>
  <c r="AX33" i="13" s="1"/>
  <c r="BN33" i="13" s="1"/>
  <c r="AH47" i="13"/>
  <c r="AO47" i="13" s="1"/>
  <c r="AL41" i="13"/>
  <c r="AS41" i="13" s="1"/>
  <c r="AE41" i="13"/>
  <c r="AJ42" i="13"/>
  <c r="AQ42" i="13" s="1"/>
  <c r="AJ37" i="13"/>
  <c r="AQ37" i="13" s="1"/>
  <c r="AX37" i="13" s="1"/>
  <c r="BN37" i="13" s="1"/>
  <c r="AJ49" i="13"/>
  <c r="AQ49" i="13" s="1"/>
  <c r="AX49" i="13" s="1"/>
  <c r="AE29" i="13"/>
  <c r="AL29" i="13" s="1"/>
  <c r="AS29" i="13" s="1"/>
  <c r="AE30" i="13"/>
  <c r="AL30" i="13" s="1"/>
  <c r="AS30" i="13" s="1"/>
  <c r="AX44" i="13"/>
  <c r="AX48" i="13"/>
  <c r="AV49" i="13"/>
  <c r="AV48" i="13"/>
  <c r="R21" i="13"/>
  <c r="R16" i="13"/>
  <c r="Z16" i="13" s="1"/>
  <c r="AG16" i="13" s="1"/>
  <c r="AN16" i="13" s="1"/>
  <c r="AU16" i="13" s="1"/>
  <c r="BK16" i="13" s="1"/>
  <c r="R17" i="13"/>
  <c r="Z17" i="13" s="1"/>
  <c r="AU32" i="13"/>
  <c r="BK32" i="13" s="1"/>
  <c r="R19" i="13"/>
  <c r="AU31" i="13"/>
  <c r="BK31" i="13" s="1"/>
  <c r="R20" i="13"/>
  <c r="R18" i="13"/>
  <c r="T28" i="14"/>
  <c r="AB28" i="14" s="1"/>
  <c r="AI28" i="14" s="1"/>
  <c r="AP28" i="14" s="1"/>
  <c r="T41" i="14"/>
  <c r="AB41" i="14" s="1"/>
  <c r="AI41" i="14" s="1"/>
  <c r="AP41" i="14" s="1"/>
  <c r="T35" i="14"/>
  <c r="AB35" i="14" s="1"/>
  <c r="AI35" i="14" s="1"/>
  <c r="AP35" i="14" s="1"/>
  <c r="T38" i="14"/>
  <c r="AB38" i="14" s="1"/>
  <c r="AI38" i="14" s="1"/>
  <c r="AP38" i="14" s="1"/>
  <c r="T29" i="14"/>
  <c r="AB29" i="14" s="1"/>
  <c r="AI29" i="14" s="1"/>
  <c r="AP29" i="14" s="1"/>
  <c r="T18" i="14"/>
  <c r="AB18" i="14" s="1"/>
  <c r="AI18" i="14" s="1"/>
  <c r="AP18" i="14" s="1"/>
  <c r="T22" i="14"/>
  <c r="AB22" i="14" s="1"/>
  <c r="AI22" i="14" s="1"/>
  <c r="AP22" i="14" s="1"/>
  <c r="T20" i="14"/>
  <c r="AB20" i="14" s="1"/>
  <c r="AI20" i="14" s="1"/>
  <c r="AP20" i="14" s="1"/>
  <c r="T30" i="14"/>
  <c r="AB30" i="14" s="1"/>
  <c r="AI30" i="14" s="1"/>
  <c r="AP30" i="14" s="1"/>
  <c r="T43" i="14"/>
  <c r="AB43" i="14" s="1"/>
  <c r="AI43" i="14" s="1"/>
  <c r="AP43" i="14" s="1"/>
  <c r="T42" i="14"/>
  <c r="AB42" i="14" s="1"/>
  <c r="AI42" i="14" s="1"/>
  <c r="AP42" i="14" s="1"/>
  <c r="T21" i="14"/>
  <c r="AB21" i="14" s="1"/>
  <c r="AI21" i="14" s="1"/>
  <c r="AP21" i="14" s="1"/>
  <c r="T37" i="14"/>
  <c r="AB37" i="14" s="1"/>
  <c r="AI37" i="14" s="1"/>
  <c r="AP37" i="14" s="1"/>
  <c r="T34" i="14"/>
  <c r="AB34" i="14" s="1"/>
  <c r="AI34" i="14" s="1"/>
  <c r="AP34" i="14" s="1"/>
  <c r="T24" i="14"/>
  <c r="AB24" i="14" s="1"/>
  <c r="AI24" i="14" s="1"/>
  <c r="AP24" i="14" s="1"/>
  <c r="T36" i="14"/>
  <c r="AB36" i="14" s="1"/>
  <c r="AI36" i="14" s="1"/>
  <c r="AP36" i="14" s="1"/>
  <c r="T39" i="14"/>
  <c r="AB39" i="14" s="1"/>
  <c r="AI39" i="14" s="1"/>
  <c r="AP39" i="14" s="1"/>
  <c r="T33" i="14"/>
  <c r="AB33" i="14" s="1"/>
  <c r="AI33" i="14" s="1"/>
  <c r="AP33" i="14" s="1"/>
  <c r="T23" i="14"/>
  <c r="AB23" i="14" s="1"/>
  <c r="AI23" i="14" s="1"/>
  <c r="AP23" i="14" s="1"/>
  <c r="T32" i="14"/>
  <c r="AB32" i="14" s="1"/>
  <c r="AI32" i="14" s="1"/>
  <c r="AP32" i="14" s="1"/>
  <c r="T31" i="14"/>
  <c r="AB31" i="14" s="1"/>
  <c r="AI31" i="14" s="1"/>
  <c r="AP31" i="14" s="1"/>
  <c r="T26" i="14"/>
  <c r="AB26" i="14" s="1"/>
  <c r="AI26" i="14" s="1"/>
  <c r="AP26" i="14" s="1"/>
  <c r="T19" i="14"/>
  <c r="AB19" i="14" s="1"/>
  <c r="AI19" i="14" s="1"/>
  <c r="AP19" i="14" s="1"/>
  <c r="T25" i="14"/>
  <c r="AB25" i="14" s="1"/>
  <c r="AI25" i="14" s="1"/>
  <c r="AP25" i="14" s="1"/>
  <c r="T27" i="14"/>
  <c r="AB27" i="14" s="1"/>
  <c r="AI27" i="14" s="1"/>
  <c r="AP27" i="14" s="1"/>
  <c r="T40" i="14"/>
  <c r="AB40" i="14" s="1"/>
  <c r="AI40" i="14" s="1"/>
  <c r="AP40" i="14" s="1"/>
  <c r="R35" i="14"/>
  <c r="Z35" i="14" s="1"/>
  <c r="AG35" i="14" s="1"/>
  <c r="AN35" i="14" s="1"/>
  <c r="R36" i="14"/>
  <c r="Z36" i="14" s="1"/>
  <c r="AG36" i="14" s="1"/>
  <c r="AN36" i="14" s="1"/>
  <c r="R37" i="14"/>
  <c r="Z37" i="14" s="1"/>
  <c r="AG37" i="14" s="1"/>
  <c r="AN37" i="14" s="1"/>
  <c r="R32" i="14"/>
  <c r="Z32" i="14" s="1"/>
  <c r="AG32" i="14" s="1"/>
  <c r="AN32" i="14" s="1"/>
  <c r="R26" i="14"/>
  <c r="Z26" i="14" s="1"/>
  <c r="AG26" i="14" s="1"/>
  <c r="AN26" i="14" s="1"/>
  <c r="R40" i="14"/>
  <c r="Z40" i="14" s="1"/>
  <c r="AG40" i="14" s="1"/>
  <c r="AN40" i="14" s="1"/>
  <c r="R39" i="14"/>
  <c r="Z39" i="14" s="1"/>
  <c r="AG39" i="14" s="1"/>
  <c r="AN39" i="14" s="1"/>
  <c r="R31" i="14"/>
  <c r="Z31" i="14" s="1"/>
  <c r="AG31" i="14" s="1"/>
  <c r="AN31" i="14" s="1"/>
  <c r="R18" i="14"/>
  <c r="Z18" i="14" s="1"/>
  <c r="AG18" i="14" s="1"/>
  <c r="AN18" i="14" s="1"/>
  <c r="R20" i="14"/>
  <c r="Z20" i="14" s="1"/>
  <c r="AG20" i="14" s="1"/>
  <c r="AN20" i="14" s="1"/>
  <c r="R33" i="14"/>
  <c r="Z33" i="14" s="1"/>
  <c r="AG33" i="14" s="1"/>
  <c r="AN33" i="14" s="1"/>
  <c r="R28" i="14"/>
  <c r="Z28" i="14" s="1"/>
  <c r="AG28" i="14" s="1"/>
  <c r="AN28" i="14" s="1"/>
  <c r="R41" i="14"/>
  <c r="Z41" i="14" s="1"/>
  <c r="AG41" i="14" s="1"/>
  <c r="AN41" i="14" s="1"/>
  <c r="R19" i="14"/>
  <c r="Z19" i="14" s="1"/>
  <c r="AG19" i="14" s="1"/>
  <c r="AN19" i="14" s="1"/>
  <c r="R22" i="14"/>
  <c r="Z22" i="14" s="1"/>
  <c r="AG22" i="14" s="1"/>
  <c r="AN22" i="14" s="1"/>
  <c r="R34" i="14"/>
  <c r="Z34" i="14" s="1"/>
  <c r="AG34" i="14" s="1"/>
  <c r="AN34" i="14" s="1"/>
  <c r="R43" i="14"/>
  <c r="Z43" i="14" s="1"/>
  <c r="AG43" i="14" s="1"/>
  <c r="AN43" i="14" s="1"/>
  <c r="R16" i="14"/>
  <c r="Z16" i="14" s="1"/>
  <c r="AG16" i="14" s="1"/>
  <c r="AN16" i="14" s="1"/>
  <c r="R23" i="14"/>
  <c r="Z23" i="14" s="1"/>
  <c r="AG23" i="14" s="1"/>
  <c r="AN23" i="14" s="1"/>
  <c r="R30" i="14"/>
  <c r="Z30" i="14" s="1"/>
  <c r="AG30" i="14" s="1"/>
  <c r="AN30" i="14" s="1"/>
  <c r="R42" i="14"/>
  <c r="Z42" i="14" s="1"/>
  <c r="AG42" i="14" s="1"/>
  <c r="AN42" i="14" s="1"/>
  <c r="R21" i="14"/>
  <c r="Z21" i="14" s="1"/>
  <c r="AG21" i="14" s="1"/>
  <c r="AN21" i="14" s="1"/>
  <c r="R25" i="14"/>
  <c r="Z25" i="14" s="1"/>
  <c r="AG25" i="14" s="1"/>
  <c r="AN25" i="14" s="1"/>
  <c r="R27" i="14"/>
  <c r="Z27" i="14" s="1"/>
  <c r="AG27" i="14" s="1"/>
  <c r="AN27" i="14" s="1"/>
  <c r="R38" i="14"/>
  <c r="Z38" i="14" s="1"/>
  <c r="AG38" i="14" s="1"/>
  <c r="AN38" i="14" s="1"/>
  <c r="R17" i="14"/>
  <c r="Z17" i="14" s="1"/>
  <c r="AG17" i="14" s="1"/>
  <c r="AN17" i="14" s="1"/>
  <c r="R29" i="14"/>
  <c r="Z29" i="14" s="1"/>
  <c r="AG29" i="14" s="1"/>
  <c r="AN29" i="14" s="1"/>
  <c r="R24" i="14"/>
  <c r="Z24" i="14" s="1"/>
  <c r="AG24" i="14" s="1"/>
  <c r="AN24" i="14" s="1"/>
  <c r="T18" i="13"/>
  <c r="AB18" i="13" s="1"/>
  <c r="T20" i="13"/>
  <c r="AB20" i="13" s="1"/>
  <c r="T19" i="13"/>
  <c r="AB19" i="13" s="1"/>
  <c r="T21" i="13"/>
  <c r="AX29" i="13"/>
  <c r="BN29" i="13" s="1"/>
  <c r="AH17" i="13"/>
  <c r="AO17" i="13" s="1"/>
  <c r="AV17" i="13" s="1"/>
  <c r="BL17" i="13" s="1"/>
  <c r="AV35" i="13"/>
  <c r="BL35" i="13" s="1"/>
  <c r="AX21" i="13"/>
  <c r="BN21" i="13" s="1"/>
  <c r="AX26" i="13"/>
  <c r="BN26" i="13" s="1"/>
  <c r="AV30" i="13"/>
  <c r="BL30" i="13" s="1"/>
  <c r="AV42" i="13"/>
  <c r="BL42" i="13" s="1"/>
  <c r="BI14" i="13"/>
  <c r="BO14" i="13" s="1"/>
  <c r="AY14" i="13"/>
  <c r="AX27" i="13"/>
  <c r="BN27" i="13" s="1"/>
  <c r="AV22" i="13"/>
  <c r="BL22" i="13" s="1"/>
  <c r="AV31" i="13"/>
  <c r="BL31" i="13" s="1"/>
  <c r="AV26" i="13"/>
  <c r="BL26" i="13" s="1"/>
  <c r="Q39" i="14"/>
  <c r="Y39" i="14" s="1"/>
  <c r="AF39" i="14" s="1"/>
  <c r="AM39" i="14" s="1"/>
  <c r="Q25" i="14"/>
  <c r="Y25" i="14" s="1"/>
  <c r="AF25" i="14" s="1"/>
  <c r="AM25" i="14" s="1"/>
  <c r="Q21" i="14"/>
  <c r="Y21" i="14" s="1"/>
  <c r="AF21" i="14" s="1"/>
  <c r="AM21" i="14" s="1"/>
  <c r="Q18" i="14"/>
  <c r="Y18" i="14" s="1"/>
  <c r="AF18" i="14" s="1"/>
  <c r="AM18" i="14" s="1"/>
  <c r="Q30" i="14"/>
  <c r="Y30" i="14" s="1"/>
  <c r="AF30" i="14" s="1"/>
  <c r="AM30" i="14" s="1"/>
  <c r="Q36" i="14"/>
  <c r="Y36" i="14" s="1"/>
  <c r="AF36" i="14" s="1"/>
  <c r="AM36" i="14" s="1"/>
  <c r="Q19" i="14"/>
  <c r="Y19" i="14" s="1"/>
  <c r="AF19" i="14" s="1"/>
  <c r="AM19" i="14" s="1"/>
  <c r="Q35" i="14"/>
  <c r="Y35" i="14" s="1"/>
  <c r="AF35" i="14" s="1"/>
  <c r="AM35" i="14" s="1"/>
  <c r="Q42" i="14"/>
  <c r="Y42" i="14" s="1"/>
  <c r="AF42" i="14" s="1"/>
  <c r="AM42" i="14" s="1"/>
  <c r="Q43" i="14"/>
  <c r="Y43" i="14" s="1"/>
  <c r="AF43" i="14" s="1"/>
  <c r="AM43" i="14" s="1"/>
  <c r="Q38" i="14"/>
  <c r="Y38" i="14" s="1"/>
  <c r="AF38" i="14" s="1"/>
  <c r="AM38" i="14" s="1"/>
  <c r="Q33" i="14"/>
  <c r="Y33" i="14" s="1"/>
  <c r="AF33" i="14" s="1"/>
  <c r="AM33" i="14" s="1"/>
  <c r="Q31" i="14"/>
  <c r="Y31" i="14" s="1"/>
  <c r="AF31" i="14" s="1"/>
  <c r="AM31" i="14" s="1"/>
  <c r="Q34" i="14"/>
  <c r="Y34" i="14" s="1"/>
  <c r="AF34" i="14" s="1"/>
  <c r="AM34" i="14" s="1"/>
  <c r="Q15" i="14"/>
  <c r="Y15" i="14" s="1"/>
  <c r="AF15" i="14" s="1"/>
  <c r="AM15" i="14" s="1"/>
  <c r="Q27" i="14"/>
  <c r="Y27" i="14" s="1"/>
  <c r="AF27" i="14" s="1"/>
  <c r="AM27" i="14" s="1"/>
  <c r="Q40" i="14"/>
  <c r="Y40" i="14" s="1"/>
  <c r="AF40" i="14" s="1"/>
  <c r="AM40" i="14" s="1"/>
  <c r="Q17" i="14"/>
  <c r="Y17" i="14" s="1"/>
  <c r="AF17" i="14" s="1"/>
  <c r="AM17" i="14" s="1"/>
  <c r="Q32" i="14"/>
  <c r="Y32" i="14" s="1"/>
  <c r="AF32" i="14" s="1"/>
  <c r="AM32" i="14" s="1"/>
  <c r="Q16" i="14"/>
  <c r="Y16" i="14" s="1"/>
  <c r="AF16" i="14" s="1"/>
  <c r="AM16" i="14" s="1"/>
  <c r="Q23" i="14"/>
  <c r="Y23" i="14" s="1"/>
  <c r="AF23" i="14" s="1"/>
  <c r="AM23" i="14" s="1"/>
  <c r="Q24" i="14"/>
  <c r="Y24" i="14" s="1"/>
  <c r="AF24" i="14" s="1"/>
  <c r="AM24" i="14" s="1"/>
  <c r="Q20" i="14"/>
  <c r="Y20" i="14" s="1"/>
  <c r="AF20" i="14" s="1"/>
  <c r="AM20" i="14" s="1"/>
  <c r="Q29" i="14"/>
  <c r="Y29" i="14" s="1"/>
  <c r="AF29" i="14" s="1"/>
  <c r="AM29" i="14" s="1"/>
  <c r="Q28" i="14"/>
  <c r="Y28" i="14" s="1"/>
  <c r="AF28" i="14" s="1"/>
  <c r="AM28" i="14" s="1"/>
  <c r="Q37" i="14"/>
  <c r="Y37" i="14" s="1"/>
  <c r="AF37" i="14" s="1"/>
  <c r="AM37" i="14" s="1"/>
  <c r="Q41" i="14"/>
  <c r="Y41" i="14" s="1"/>
  <c r="AF41" i="14" s="1"/>
  <c r="AM41" i="14" s="1"/>
  <c r="Q26" i="14"/>
  <c r="Y26" i="14" s="1"/>
  <c r="AF26" i="14" s="1"/>
  <c r="AM26" i="14" s="1"/>
  <c r="Q22" i="14"/>
  <c r="Y22" i="14" s="1"/>
  <c r="AF22" i="14" s="1"/>
  <c r="AM22" i="14" s="1"/>
  <c r="AX39" i="13"/>
  <c r="BN39" i="13" s="1"/>
  <c r="AV23" i="13"/>
  <c r="BL23" i="13" s="1"/>
  <c r="AV34" i="13"/>
  <c r="BL34" i="13" s="1"/>
  <c r="AV40" i="13"/>
  <c r="BL40" i="13" s="1"/>
  <c r="AX35" i="13"/>
  <c r="BN35" i="13" s="1"/>
  <c r="AJ19" i="13"/>
  <c r="AQ19" i="13" s="1"/>
  <c r="AX19" i="13" s="1"/>
  <c r="BN19" i="13" s="1"/>
  <c r="AV36" i="13"/>
  <c r="BL36" i="13" s="1"/>
  <c r="AV25" i="13"/>
  <c r="BL25" i="13" s="1"/>
  <c r="AX30" i="13"/>
  <c r="BN30" i="13" s="1"/>
  <c r="AX31" i="13"/>
  <c r="BN31" i="13" s="1"/>
  <c r="AV37" i="13"/>
  <c r="BL37" i="13" s="1"/>
  <c r="AV41" i="13"/>
  <c r="BL41" i="13" s="1"/>
  <c r="AX40" i="13"/>
  <c r="BN40" i="13" s="1"/>
  <c r="AV32" i="13"/>
  <c r="BL32" i="13" s="1"/>
  <c r="BI18" i="13"/>
  <c r="Q15" i="13"/>
  <c r="Y15" i="13" s="1"/>
  <c r="Q21" i="13"/>
  <c r="Y21" i="13" s="1"/>
  <c r="Q20" i="13"/>
  <c r="Y20" i="13" s="1"/>
  <c r="Q18" i="13"/>
  <c r="Y18" i="13" s="1"/>
  <c r="Q19" i="13"/>
  <c r="Y19" i="13" s="1"/>
  <c r="Q16" i="13"/>
  <c r="Y16" i="13" s="1"/>
  <c r="Q17" i="13"/>
  <c r="Y17" i="13" s="1"/>
  <c r="AX22" i="13"/>
  <c r="BN22" i="13" s="1"/>
  <c r="AX41" i="13"/>
  <c r="BN41" i="13" s="1"/>
  <c r="S23" i="14"/>
  <c r="AA23" i="14" s="1"/>
  <c r="AH23" i="14" s="1"/>
  <c r="AO23" i="14" s="1"/>
  <c r="S35" i="14"/>
  <c r="AA35" i="14" s="1"/>
  <c r="AH35" i="14" s="1"/>
  <c r="AO35" i="14" s="1"/>
  <c r="S36" i="14"/>
  <c r="AA36" i="14" s="1"/>
  <c r="AH36" i="14" s="1"/>
  <c r="AO36" i="14" s="1"/>
  <c r="S19" i="14"/>
  <c r="AA19" i="14" s="1"/>
  <c r="AH19" i="14" s="1"/>
  <c r="AO19" i="14" s="1"/>
  <c r="S33" i="14"/>
  <c r="AA33" i="14" s="1"/>
  <c r="AH33" i="14" s="1"/>
  <c r="AO33" i="14" s="1"/>
  <c r="S42" i="14"/>
  <c r="AA42" i="14" s="1"/>
  <c r="AH42" i="14" s="1"/>
  <c r="AO42" i="14" s="1"/>
  <c r="S29" i="14"/>
  <c r="AA29" i="14" s="1"/>
  <c r="AH29" i="14" s="1"/>
  <c r="AO29" i="14" s="1"/>
  <c r="S32" i="14"/>
  <c r="AA32" i="14" s="1"/>
  <c r="AH32" i="14" s="1"/>
  <c r="AO32" i="14" s="1"/>
  <c r="S20" i="14"/>
  <c r="AA20" i="14" s="1"/>
  <c r="AH20" i="14" s="1"/>
  <c r="AO20" i="14" s="1"/>
  <c r="S37" i="14"/>
  <c r="AA37" i="14" s="1"/>
  <c r="AH37" i="14" s="1"/>
  <c r="AO37" i="14" s="1"/>
  <c r="S38" i="14"/>
  <c r="AA38" i="14" s="1"/>
  <c r="AH38" i="14" s="1"/>
  <c r="AO38" i="14" s="1"/>
  <c r="S17" i="14"/>
  <c r="AA17" i="14" s="1"/>
  <c r="AH17" i="14" s="1"/>
  <c r="AO17" i="14" s="1"/>
  <c r="S40" i="14"/>
  <c r="AA40" i="14" s="1"/>
  <c r="AH40" i="14" s="1"/>
  <c r="AO40" i="14" s="1"/>
  <c r="S27" i="14"/>
  <c r="AA27" i="14" s="1"/>
  <c r="AH27" i="14" s="1"/>
  <c r="AO27" i="14" s="1"/>
  <c r="S41" i="14"/>
  <c r="AA41" i="14" s="1"/>
  <c r="AH41" i="14" s="1"/>
  <c r="AO41" i="14" s="1"/>
  <c r="S21" i="14"/>
  <c r="AA21" i="14" s="1"/>
  <c r="AH21" i="14" s="1"/>
  <c r="AO21" i="14" s="1"/>
  <c r="S34" i="14"/>
  <c r="AA34" i="14" s="1"/>
  <c r="AH34" i="14" s="1"/>
  <c r="AO34" i="14" s="1"/>
  <c r="S43" i="14"/>
  <c r="AA43" i="14" s="1"/>
  <c r="AH43" i="14" s="1"/>
  <c r="AO43" i="14" s="1"/>
  <c r="S24" i="14"/>
  <c r="AA24" i="14" s="1"/>
  <c r="AH24" i="14" s="1"/>
  <c r="AO24" i="14" s="1"/>
  <c r="S26" i="14"/>
  <c r="AA26" i="14" s="1"/>
  <c r="AH26" i="14" s="1"/>
  <c r="AO26" i="14" s="1"/>
  <c r="S30" i="14"/>
  <c r="AA30" i="14" s="1"/>
  <c r="AH30" i="14" s="1"/>
  <c r="AO30" i="14" s="1"/>
  <c r="S28" i="14"/>
  <c r="AA28" i="14" s="1"/>
  <c r="AH28" i="14" s="1"/>
  <c r="AO28" i="14" s="1"/>
  <c r="S25" i="14"/>
  <c r="AA25" i="14" s="1"/>
  <c r="AH25" i="14" s="1"/>
  <c r="AO25" i="14" s="1"/>
  <c r="S22" i="14"/>
  <c r="AA22" i="14" s="1"/>
  <c r="AH22" i="14" s="1"/>
  <c r="AO22" i="14" s="1"/>
  <c r="S18" i="14"/>
  <c r="AA18" i="14" s="1"/>
  <c r="AH18" i="14" s="1"/>
  <c r="AO18" i="14" s="1"/>
  <c r="S39" i="14"/>
  <c r="AA39" i="14" s="1"/>
  <c r="AH39" i="14" s="1"/>
  <c r="AO39" i="14" s="1"/>
  <c r="S31" i="14"/>
  <c r="AA31" i="14" s="1"/>
  <c r="AH31" i="14" s="1"/>
  <c r="AO31" i="14" s="1"/>
  <c r="AV33" i="13"/>
  <c r="BL33" i="13" s="1"/>
  <c r="BI17" i="13"/>
  <c r="D39" i="28" l="1"/>
  <c r="AG45" i="13"/>
  <c r="AN45" i="13" s="1"/>
  <c r="AG34" i="13"/>
  <c r="AN34" i="13" s="1"/>
  <c r="AU34" i="13" s="1"/>
  <c r="BK34" i="13" s="1"/>
  <c r="AG38" i="13"/>
  <c r="AN38" i="13" s="1"/>
  <c r="AU38" i="13" s="1"/>
  <c r="BK38" i="13" s="1"/>
  <c r="AI32" i="13"/>
  <c r="AP32" i="13" s="1"/>
  <c r="AW32" i="13" s="1"/>
  <c r="BM32" i="13" s="1"/>
  <c r="AI39" i="13"/>
  <c r="AP39" i="13" s="1"/>
  <c r="AW39" i="13" s="1"/>
  <c r="BM39" i="13" s="1"/>
  <c r="AI38" i="13"/>
  <c r="AP38" i="13" s="1"/>
  <c r="AW38" i="13" s="1"/>
  <c r="BM38" i="13" s="1"/>
  <c r="AF21" i="13"/>
  <c r="AM21" i="13"/>
  <c r="AT21" i="13" s="1"/>
  <c r="AB21" i="13"/>
  <c r="AG17" i="13"/>
  <c r="AN17" i="13" s="1"/>
  <c r="AU17" i="13" s="1"/>
  <c r="BK17" i="13" s="1"/>
  <c r="Z21" i="13"/>
  <c r="AF44" i="13"/>
  <c r="AM44" i="13" s="1"/>
  <c r="AM24" i="13"/>
  <c r="AT24" i="13" s="1"/>
  <c r="AF24" i="13"/>
  <c r="AF46" i="13"/>
  <c r="AM46" i="13" s="1"/>
  <c r="AT46" i="13" s="1"/>
  <c r="AG24" i="13"/>
  <c r="AN24" i="13"/>
  <c r="AU24" i="13" s="1"/>
  <c r="BK24" i="13" s="1"/>
  <c r="AI42" i="13"/>
  <c r="AP42" i="13" s="1"/>
  <c r="AW42" i="13" s="1"/>
  <c r="BM42" i="13" s="1"/>
  <c r="AI25" i="13"/>
  <c r="AP25" i="13" s="1"/>
  <c r="AW25" i="13" s="1"/>
  <c r="BM25" i="13" s="1"/>
  <c r="AI37" i="13"/>
  <c r="AP37" i="13" s="1"/>
  <c r="AW37" i="13" s="1"/>
  <c r="AI19" i="13"/>
  <c r="AP19" i="13"/>
  <c r="AW19" i="13" s="1"/>
  <c r="BM19" i="13" s="1"/>
  <c r="AF28" i="13"/>
  <c r="AM28" i="13" s="1"/>
  <c r="AT28" i="13" s="1"/>
  <c r="BJ28" i="13" s="1"/>
  <c r="AF29" i="13"/>
  <c r="AM29" i="13" s="1"/>
  <c r="AT29" i="13" s="1"/>
  <c r="BJ29" i="13" s="1"/>
  <c r="AF43" i="13"/>
  <c r="AM43" i="13" s="1"/>
  <c r="AT43" i="13" s="1"/>
  <c r="AF45" i="13"/>
  <c r="AM45" i="13" s="1"/>
  <c r="AG37" i="13"/>
  <c r="AN37" i="13" s="1"/>
  <c r="AU37" i="13" s="1"/>
  <c r="BK37" i="13" s="1"/>
  <c r="AG40" i="13"/>
  <c r="AN40" i="13" s="1"/>
  <c r="AU40" i="13" s="1"/>
  <c r="BK40" i="13" s="1"/>
  <c r="AG43" i="13"/>
  <c r="AN43" i="13"/>
  <c r="AU43" i="13" s="1"/>
  <c r="BK43" i="13" s="1"/>
  <c r="AI34" i="13"/>
  <c r="AP34" i="13" s="1"/>
  <c r="AW34" i="13" s="1"/>
  <c r="BM34" i="13" s="1"/>
  <c r="AI30" i="13"/>
  <c r="AP30" i="13"/>
  <c r="AW30" i="13" s="1"/>
  <c r="BM30" i="13" s="1"/>
  <c r="AI45" i="13"/>
  <c r="AP45" i="13" s="1"/>
  <c r="AI23" i="13"/>
  <c r="AP23" i="13" s="1"/>
  <c r="AW23" i="13" s="1"/>
  <c r="BM23" i="13" s="1"/>
  <c r="AI27" i="13"/>
  <c r="AP27" i="13" s="1"/>
  <c r="AW27" i="13" s="1"/>
  <c r="BM27" i="13" s="1"/>
  <c r="AF22" i="13"/>
  <c r="AM22" i="13"/>
  <c r="AP20" i="13"/>
  <c r="AW20" i="13" s="1"/>
  <c r="AI20" i="13"/>
  <c r="Z18" i="13"/>
  <c r="AF25" i="13"/>
  <c r="AM25" i="13" s="1"/>
  <c r="AT25" i="13" s="1"/>
  <c r="Z20" i="13"/>
  <c r="AM36" i="13"/>
  <c r="AF36" i="13"/>
  <c r="AF33" i="13"/>
  <c r="AM33" i="13" s="1"/>
  <c r="AT33" i="13" s="1"/>
  <c r="BJ33" i="13" s="1"/>
  <c r="AF42" i="13"/>
  <c r="AM42" i="13" s="1"/>
  <c r="AT42" i="13" s="1"/>
  <c r="AF48" i="13"/>
  <c r="AM48" i="13" s="1"/>
  <c r="AT48" i="13" s="1"/>
  <c r="AN33" i="13"/>
  <c r="AU33" i="13" s="1"/>
  <c r="BK33" i="13" s="1"/>
  <c r="AG33" i="13"/>
  <c r="AG36" i="13"/>
  <c r="AN36" i="13" s="1"/>
  <c r="AU36" i="13" s="1"/>
  <c r="BK36" i="13" s="1"/>
  <c r="AG23" i="13"/>
  <c r="AN23" i="13" s="1"/>
  <c r="AU23" i="13" s="1"/>
  <c r="BK23" i="13" s="1"/>
  <c r="AG48" i="13"/>
  <c r="AN48" i="13" s="1"/>
  <c r="AU48" i="13" s="1"/>
  <c r="AI29" i="13"/>
  <c r="AP29" i="13" s="1"/>
  <c r="AW29" i="13" s="1"/>
  <c r="BM29" i="13" s="1"/>
  <c r="AI22" i="13"/>
  <c r="AP22" i="13" s="1"/>
  <c r="AW22" i="13" s="1"/>
  <c r="AI31" i="13"/>
  <c r="AP31" i="13" s="1"/>
  <c r="AW31" i="13" s="1"/>
  <c r="BM31" i="13" s="1"/>
  <c r="AI40" i="13"/>
  <c r="AP40" i="13"/>
  <c r="AM20" i="13"/>
  <c r="AT20" i="13" s="1"/>
  <c r="BJ20" i="13" s="1"/>
  <c r="AF20" i="13"/>
  <c r="AF32" i="13"/>
  <c r="AM32" i="13" s="1"/>
  <c r="AT32" i="13" s="1"/>
  <c r="BJ32" i="13" s="1"/>
  <c r="AG30" i="13"/>
  <c r="AN30" i="13" s="1"/>
  <c r="AU30" i="13" s="1"/>
  <c r="BK30" i="13" s="1"/>
  <c r="AG42" i="13"/>
  <c r="AN42" i="13" s="1"/>
  <c r="AU42" i="13" s="1"/>
  <c r="BK42" i="13" s="1"/>
  <c r="AF16" i="13"/>
  <c r="AM16" i="13" s="1"/>
  <c r="AT16" i="13" s="1"/>
  <c r="AF27" i="13"/>
  <c r="AM27" i="13" s="1"/>
  <c r="AT27" i="13" s="1"/>
  <c r="AF30" i="13"/>
  <c r="AM30" i="13" s="1"/>
  <c r="AT30" i="13" s="1"/>
  <c r="BJ30" i="13" s="1"/>
  <c r="AF47" i="13"/>
  <c r="AM47" i="13"/>
  <c r="AT47" i="13" s="1"/>
  <c r="AN39" i="13"/>
  <c r="AU39" i="13" s="1"/>
  <c r="BK39" i="13" s="1"/>
  <c r="AG39" i="13"/>
  <c r="AG25" i="13"/>
  <c r="AN25" i="13" s="1"/>
  <c r="AU25" i="13" s="1"/>
  <c r="BK25" i="13" s="1"/>
  <c r="AG29" i="13"/>
  <c r="AN29" i="13"/>
  <c r="AU29" i="13" s="1"/>
  <c r="BK29" i="13" s="1"/>
  <c r="AG49" i="13"/>
  <c r="AN49" i="13" s="1"/>
  <c r="AU49" i="13" s="1"/>
  <c r="AI47" i="13"/>
  <c r="AP47" i="13" s="1"/>
  <c r="AI36" i="13"/>
  <c r="AP36" i="13" s="1"/>
  <c r="AW36" i="13" s="1"/>
  <c r="BM36" i="13" s="1"/>
  <c r="AI41" i="13"/>
  <c r="AP41" i="13" s="1"/>
  <c r="AW41" i="13" s="1"/>
  <c r="BM41" i="13" s="1"/>
  <c r="AI44" i="13"/>
  <c r="AP44" i="13"/>
  <c r="AM49" i="13"/>
  <c r="AT49" i="13" s="1"/>
  <c r="AY49" i="13" s="1"/>
  <c r="AF49" i="13"/>
  <c r="AG28" i="13"/>
  <c r="AN28" i="13"/>
  <c r="AU28" i="13" s="1"/>
  <c r="BK28" i="13" s="1"/>
  <c r="AF19" i="13"/>
  <c r="AM19" i="13" s="1"/>
  <c r="AT19" i="13" s="1"/>
  <c r="Z19" i="13"/>
  <c r="AM39" i="13"/>
  <c r="AT39" i="13" s="1"/>
  <c r="AF39" i="13"/>
  <c r="AF40" i="13"/>
  <c r="AM40" i="13"/>
  <c r="AT40" i="13" s="1"/>
  <c r="AF34" i="13"/>
  <c r="AM34" i="13" s="1"/>
  <c r="AT34" i="13" s="1"/>
  <c r="AG41" i="13"/>
  <c r="AN41" i="13"/>
  <c r="AU41" i="13" s="1"/>
  <c r="BK41" i="13" s="1"/>
  <c r="AN22" i="13"/>
  <c r="AU22" i="13" s="1"/>
  <c r="BK22" i="13" s="1"/>
  <c r="AG22" i="13"/>
  <c r="AG27" i="13"/>
  <c r="AN27" i="13" s="1"/>
  <c r="AU27" i="13" s="1"/>
  <c r="BK27" i="13" s="1"/>
  <c r="AG47" i="13"/>
  <c r="AN47" i="13"/>
  <c r="AU47" i="13" s="1"/>
  <c r="AI26" i="13"/>
  <c r="AP26" i="13"/>
  <c r="AI24" i="13"/>
  <c r="AP24" i="13" s="1"/>
  <c r="AW24" i="13" s="1"/>
  <c r="BM24" i="13" s="1"/>
  <c r="AI43" i="13"/>
  <c r="AP43" i="13"/>
  <c r="AI49" i="13"/>
  <c r="AP49" i="13" s="1"/>
  <c r="AW49" i="13" s="1"/>
  <c r="AF35" i="13"/>
  <c r="AM35" i="13" s="1"/>
  <c r="AT35" i="13" s="1"/>
  <c r="AF41" i="13"/>
  <c r="AM41" i="13" s="1"/>
  <c r="AT41" i="13" s="1"/>
  <c r="BJ41" i="13" s="1"/>
  <c r="AF23" i="13"/>
  <c r="AM23" i="13" s="1"/>
  <c r="AT23" i="13" s="1"/>
  <c r="BJ23" i="13" s="1"/>
  <c r="AF17" i="13"/>
  <c r="AM17" i="13"/>
  <c r="AF18" i="13"/>
  <c r="AM18" i="13" s="1"/>
  <c r="AT18" i="13" s="1"/>
  <c r="AM26" i="13"/>
  <c r="AT26" i="13" s="1"/>
  <c r="BJ26" i="13" s="1"/>
  <c r="AF26" i="13"/>
  <c r="AF38" i="13"/>
  <c r="AM38" i="13"/>
  <c r="AT38" i="13" s="1"/>
  <c r="BJ38" i="13" s="1"/>
  <c r="AF37" i="13"/>
  <c r="AM37" i="13" s="1"/>
  <c r="AT37" i="13" s="1"/>
  <c r="BJ37" i="13" s="1"/>
  <c r="AG44" i="13"/>
  <c r="AN44" i="13" s="1"/>
  <c r="AU44" i="13" s="1"/>
  <c r="AN26" i="13"/>
  <c r="AU26" i="13" s="1"/>
  <c r="BK26" i="13" s="1"/>
  <c r="AG26" i="13"/>
  <c r="AG35" i="13"/>
  <c r="AN35" i="13"/>
  <c r="AU35" i="13" s="1"/>
  <c r="BK35" i="13" s="1"/>
  <c r="AG46" i="13"/>
  <c r="AN46" i="13" s="1"/>
  <c r="AU46" i="13" s="1"/>
  <c r="AI46" i="13"/>
  <c r="AP46" i="13" s="1"/>
  <c r="AI35" i="13"/>
  <c r="AP35" i="13" s="1"/>
  <c r="AW35" i="13" s="1"/>
  <c r="BM35" i="13" s="1"/>
  <c r="AI28" i="13"/>
  <c r="AP28" i="13" s="1"/>
  <c r="AW28" i="13" s="1"/>
  <c r="BM28" i="13" s="1"/>
  <c r="AI48" i="13"/>
  <c r="AP48" i="13"/>
  <c r="AW48" i="13" s="1"/>
  <c r="BM48" i="13" s="1"/>
  <c r="AX42" i="13"/>
  <c r="BN42" i="13" s="1"/>
  <c r="AX43" i="13"/>
  <c r="BN43" i="13" s="1"/>
  <c r="BL49" i="13"/>
  <c r="BL48" i="13"/>
  <c r="BI49" i="13"/>
  <c r="BI47" i="13"/>
  <c r="BI45" i="13"/>
  <c r="BI46" i="13"/>
  <c r="BI48" i="13"/>
  <c r="BN49" i="13"/>
  <c r="AV44" i="13"/>
  <c r="AV45" i="13"/>
  <c r="BI16" i="13"/>
  <c r="BI36" i="13"/>
  <c r="BI28" i="13"/>
  <c r="BI21" i="13"/>
  <c r="BI35" i="13"/>
  <c r="BI33" i="13"/>
  <c r="BI40" i="13"/>
  <c r="BI30" i="13"/>
  <c r="AT17" i="13"/>
  <c r="BI26" i="13"/>
  <c r="AW26" i="13"/>
  <c r="BM26" i="13" s="1"/>
  <c r="BI41" i="13"/>
  <c r="BI19" i="13"/>
  <c r="BI20" i="13"/>
  <c r="BI15" i="13"/>
  <c r="BI42" i="13"/>
  <c r="BI31" i="13"/>
  <c r="AT22" i="13"/>
  <c r="BJ22" i="13" s="1"/>
  <c r="AF15" i="13"/>
  <c r="AM15" i="13" s="1"/>
  <c r="AT15" i="13" s="1"/>
  <c r="BI37" i="13"/>
  <c r="BI38" i="13"/>
  <c r="AT36" i="13"/>
  <c r="BI25" i="13"/>
  <c r="BI39" i="13"/>
  <c r="BI32" i="13"/>
  <c r="BI27" i="13"/>
  <c r="BI22" i="13"/>
  <c r="AI18" i="13"/>
  <c r="AP18" i="13" s="1"/>
  <c r="AW18" i="13" s="1"/>
  <c r="BM18" i="13" s="1"/>
  <c r="BI29" i="13"/>
  <c r="BI34" i="13"/>
  <c r="AW43" i="13"/>
  <c r="BM43" i="13" s="1"/>
  <c r="AW40" i="13"/>
  <c r="BM40" i="13" s="1"/>
  <c r="BI23" i="13"/>
  <c r="AW33" i="13"/>
  <c r="BM33" i="13" s="1"/>
  <c r="AT31" i="13"/>
  <c r="D40" i="28" l="1"/>
  <c r="BM49" i="13"/>
  <c r="BK48" i="13"/>
  <c r="BK49" i="13"/>
  <c r="BK46" i="13"/>
  <c r="AG19" i="13"/>
  <c r="AN19" i="13" s="1"/>
  <c r="AU19" i="13" s="1"/>
  <c r="AG20" i="13"/>
  <c r="AN20" i="13" s="1"/>
  <c r="AU20" i="13" s="1"/>
  <c r="BK47" i="13"/>
  <c r="AG21" i="13"/>
  <c r="AN21" i="13"/>
  <c r="AU21" i="13" s="1"/>
  <c r="BK21" i="13" s="1"/>
  <c r="AG18" i="13"/>
  <c r="AN18" i="13" s="1"/>
  <c r="AU18" i="13" s="1"/>
  <c r="AI21" i="13"/>
  <c r="AP21" i="13"/>
  <c r="AW21" i="13" s="1"/>
  <c r="BM21" i="13" s="1"/>
  <c r="AW45" i="13"/>
  <c r="BL44" i="13"/>
  <c r="BL45" i="13"/>
  <c r="BK44" i="13"/>
  <c r="AW44" i="13"/>
  <c r="AT45" i="13"/>
  <c r="AV47" i="13"/>
  <c r="AV46" i="13"/>
  <c r="BI44" i="13"/>
  <c r="BO23" i="13"/>
  <c r="BO41" i="13"/>
  <c r="BJ39" i="13"/>
  <c r="BO39" i="13" s="1"/>
  <c r="AY39" i="13"/>
  <c r="BJ18" i="13"/>
  <c r="BJ27" i="13"/>
  <c r="BO27" i="13" s="1"/>
  <c r="AY27" i="13"/>
  <c r="BJ19" i="13"/>
  <c r="BJ35" i="13"/>
  <c r="BO35" i="13" s="1"/>
  <c r="AY35" i="13"/>
  <c r="BJ31" i="13"/>
  <c r="BO31" i="13" s="1"/>
  <c r="AY31" i="13"/>
  <c r="BM20" i="13"/>
  <c r="BJ42" i="13"/>
  <c r="BO42" i="13" s="1"/>
  <c r="AY42" i="13"/>
  <c r="BJ34" i="13"/>
  <c r="BO34" i="13" s="1"/>
  <c r="AY34" i="13"/>
  <c r="BM22" i="13"/>
  <c r="BO22" i="13" s="1"/>
  <c r="AY22" i="13"/>
  <c r="BJ43" i="13"/>
  <c r="BO43" i="13" s="1"/>
  <c r="AY43" i="13"/>
  <c r="BJ21" i="13"/>
  <c r="AY21" i="13"/>
  <c r="BJ15" i="13"/>
  <c r="BO15" i="13" s="1"/>
  <c r="AY15" i="13"/>
  <c r="BM37" i="13"/>
  <c r="BO37" i="13" s="1"/>
  <c r="AY37" i="13"/>
  <c r="BJ16" i="13"/>
  <c r="BO16" i="13" s="1"/>
  <c r="AY16" i="13"/>
  <c r="BJ25" i="13"/>
  <c r="BO25" i="13" s="1"/>
  <c r="AY25" i="13"/>
  <c r="BJ36" i="13"/>
  <c r="BO36" i="13" s="1"/>
  <c r="AY36" i="13"/>
  <c r="BJ40" i="13"/>
  <c r="BO40" i="13" s="1"/>
  <c r="AY40" i="13"/>
  <c r="AY17" i="13"/>
  <c r="BJ17" i="13"/>
  <c r="BO17" i="13" s="1"/>
  <c r="BO30" i="13"/>
  <c r="AY33" i="13"/>
  <c r="AY28" i="13"/>
  <c r="AY30" i="13"/>
  <c r="BO33" i="13"/>
  <c r="BO28" i="13"/>
  <c r="AY38" i="13"/>
  <c r="AY29" i="13"/>
  <c r="BJ24" i="13"/>
  <c r="BO24" i="13" s="1"/>
  <c r="AY24" i="13"/>
  <c r="AY32" i="13"/>
  <c r="BO38" i="13"/>
  <c r="AY23" i="13"/>
  <c r="BO29" i="13"/>
  <c r="BO32" i="13"/>
  <c r="AY26" i="13"/>
  <c r="AY41" i="13"/>
  <c r="BO26" i="13"/>
  <c r="BK20" i="13" l="1"/>
  <c r="AY20" i="13"/>
  <c r="BK19" i="13"/>
  <c r="AY19" i="13"/>
  <c r="BK18" i="13"/>
  <c r="BO18" i="13" s="1"/>
  <c r="AY18" i="13"/>
  <c r="BO19" i="13"/>
  <c r="BO21" i="13"/>
  <c r="BO20" i="13"/>
  <c r="BN48" i="13"/>
  <c r="AY48" i="13"/>
  <c r="AW46" i="13"/>
  <c r="AY46" i="13"/>
  <c r="AU45" i="13"/>
  <c r="BK45" i="13" s="1"/>
  <c r="BM45" i="13"/>
  <c r="BM44" i="13"/>
  <c r="AT44" i="13"/>
  <c r="AW47" i="13"/>
  <c r="AY47" i="13"/>
  <c r="BL47" i="13"/>
  <c r="BL46" i="13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BN46" i="13" l="1"/>
  <c r="BN45" i="13"/>
  <c r="AY45" i="13"/>
  <c r="BM46" i="13"/>
  <c r="AY44" i="13"/>
  <c r="BN47" i="13"/>
  <c r="BM47" i="13"/>
  <c r="BN44" i="13"/>
  <c r="I14" i="12"/>
  <c r="I29" i="12" s="1"/>
  <c r="I15" i="12"/>
  <c r="I30" i="12" s="1"/>
  <c r="I16" i="12"/>
  <c r="I31" i="12" s="1"/>
  <c r="I17" i="12"/>
  <c r="I32" i="12" s="1"/>
  <c r="I18" i="12"/>
  <c r="I33" i="12" s="1"/>
  <c r="I19" i="12"/>
  <c r="I34" i="12" s="1"/>
  <c r="K34" i="12" s="1"/>
  <c r="I20" i="12"/>
  <c r="I35" i="12" s="1"/>
  <c r="K35" i="12" s="1"/>
  <c r="I21" i="12"/>
  <c r="I36" i="12" s="1"/>
  <c r="K36" i="12" s="1"/>
  <c r="I22" i="12"/>
  <c r="I37" i="12" s="1"/>
  <c r="K37" i="12" s="1"/>
  <c r="K23" i="12"/>
  <c r="K33" i="12"/>
  <c r="K38" i="12"/>
  <c r="K39" i="12"/>
  <c r="K40" i="12"/>
  <c r="K41" i="12"/>
  <c r="K42" i="12"/>
  <c r="K43" i="12"/>
  <c r="BJ44" i="13" l="1"/>
  <c r="BJ45" i="13" s="1"/>
  <c r="BJ46" i="13" s="1"/>
  <c r="K6" i="12"/>
  <c r="K5" i="12"/>
  <c r="K4" i="12"/>
  <c r="I7" i="12"/>
  <c r="I6" i="12"/>
  <c r="I5" i="12"/>
  <c r="I4" i="12"/>
  <c r="K13" i="1"/>
  <c r="K7" i="12" s="1"/>
  <c r="N43" i="12"/>
  <c r="L43" i="12"/>
  <c r="D43" i="12"/>
  <c r="E43" i="12" s="1"/>
  <c r="N42" i="12"/>
  <c r="L42" i="12"/>
  <c r="D42" i="12"/>
  <c r="E42" i="12" s="1"/>
  <c r="N41" i="12"/>
  <c r="L41" i="12"/>
  <c r="D41" i="12"/>
  <c r="E41" i="12" s="1"/>
  <c r="N40" i="12"/>
  <c r="D40" i="12"/>
  <c r="E40" i="12" s="1"/>
  <c r="N39" i="12"/>
  <c r="D39" i="12"/>
  <c r="E39" i="12" s="1"/>
  <c r="N38" i="12"/>
  <c r="L38" i="12"/>
  <c r="D38" i="12"/>
  <c r="E38" i="12" s="1"/>
  <c r="N37" i="12"/>
  <c r="L37" i="12"/>
  <c r="D37" i="12"/>
  <c r="E37" i="12" s="1"/>
  <c r="N36" i="12"/>
  <c r="L36" i="12"/>
  <c r="D36" i="12"/>
  <c r="E36" i="12" s="1"/>
  <c r="N35" i="12"/>
  <c r="L35" i="12"/>
  <c r="D35" i="12"/>
  <c r="E35" i="12" s="1"/>
  <c r="N34" i="12"/>
  <c r="L34" i="12"/>
  <c r="D34" i="12"/>
  <c r="E34" i="12" s="1"/>
  <c r="N33" i="12"/>
  <c r="D33" i="12"/>
  <c r="E33" i="12" s="1"/>
  <c r="N32" i="12"/>
  <c r="D32" i="12"/>
  <c r="E32" i="12" s="1"/>
  <c r="N31" i="12"/>
  <c r="D31" i="12"/>
  <c r="E31" i="12" s="1"/>
  <c r="N30" i="12"/>
  <c r="D30" i="12"/>
  <c r="E30" i="12" s="1"/>
  <c r="N29" i="12"/>
  <c r="D29" i="12"/>
  <c r="E29" i="12" s="1"/>
  <c r="N28" i="12"/>
  <c r="K28" i="12"/>
  <c r="D28" i="12"/>
  <c r="E28" i="12" s="1"/>
  <c r="N27" i="12"/>
  <c r="K27" i="12"/>
  <c r="D27" i="12"/>
  <c r="E27" i="12" s="1"/>
  <c r="N26" i="12"/>
  <c r="D26" i="12"/>
  <c r="E26" i="12" s="1"/>
  <c r="N25" i="12"/>
  <c r="D25" i="12"/>
  <c r="E25" i="12" s="1"/>
  <c r="N24" i="12"/>
  <c r="K24" i="12"/>
  <c r="L24" i="12" s="1"/>
  <c r="D24" i="12"/>
  <c r="E24" i="12" s="1"/>
  <c r="N23" i="12"/>
  <c r="D23" i="12"/>
  <c r="E23" i="12" s="1"/>
  <c r="N22" i="12"/>
  <c r="K22" i="12"/>
  <c r="L23" i="12" s="1"/>
  <c r="D22" i="12"/>
  <c r="E22" i="12" s="1"/>
  <c r="N21" i="12"/>
  <c r="K21" i="12"/>
  <c r="D21" i="12"/>
  <c r="E21" i="12" s="1"/>
  <c r="N20" i="12"/>
  <c r="K20" i="12"/>
  <c r="D20" i="12"/>
  <c r="E20" i="12" s="1"/>
  <c r="N19" i="12"/>
  <c r="N18" i="12"/>
  <c r="N17" i="12"/>
  <c r="N16" i="12"/>
  <c r="N15" i="12"/>
  <c r="N14" i="12"/>
  <c r="L14" i="12"/>
  <c r="K6" i="11"/>
  <c r="K5" i="11"/>
  <c r="K4" i="11"/>
  <c r="I7" i="11"/>
  <c r="I6" i="11"/>
  <c r="I5" i="11"/>
  <c r="I4" i="11"/>
  <c r="N43" i="11"/>
  <c r="D43" i="11"/>
  <c r="E43" i="11" s="1"/>
  <c r="N42" i="11"/>
  <c r="D42" i="11"/>
  <c r="E42" i="11" s="1"/>
  <c r="N41" i="11"/>
  <c r="D41" i="11"/>
  <c r="E41" i="11" s="1"/>
  <c r="N40" i="11"/>
  <c r="D40" i="11"/>
  <c r="E40" i="11" s="1"/>
  <c r="N39" i="11"/>
  <c r="D39" i="11"/>
  <c r="E39" i="11" s="1"/>
  <c r="N38" i="11"/>
  <c r="D38" i="11"/>
  <c r="E38" i="11" s="1"/>
  <c r="N37" i="11"/>
  <c r="D37" i="11"/>
  <c r="E37" i="11" s="1"/>
  <c r="N36" i="11"/>
  <c r="D36" i="11"/>
  <c r="E36" i="11" s="1"/>
  <c r="N35" i="11"/>
  <c r="D35" i="11"/>
  <c r="E35" i="11" s="1"/>
  <c r="N34" i="11"/>
  <c r="D34" i="11"/>
  <c r="E34" i="11" s="1"/>
  <c r="N33" i="11"/>
  <c r="D33" i="11"/>
  <c r="E33" i="11" s="1"/>
  <c r="N32" i="11"/>
  <c r="D32" i="11"/>
  <c r="E32" i="11" s="1"/>
  <c r="N31" i="11"/>
  <c r="D31" i="11"/>
  <c r="E31" i="11" s="1"/>
  <c r="N30" i="11"/>
  <c r="D30" i="11"/>
  <c r="E30" i="11" s="1"/>
  <c r="N29" i="11"/>
  <c r="D29" i="11"/>
  <c r="E29" i="11" s="1"/>
  <c r="N28" i="11"/>
  <c r="D28" i="11"/>
  <c r="E28" i="11" s="1"/>
  <c r="N27" i="11"/>
  <c r="D27" i="11"/>
  <c r="E27" i="11" s="1"/>
  <c r="N26" i="11"/>
  <c r="D26" i="11"/>
  <c r="E26" i="11" s="1"/>
  <c r="N25" i="11"/>
  <c r="D25" i="11"/>
  <c r="E25" i="11" s="1"/>
  <c r="N24" i="11"/>
  <c r="D24" i="11"/>
  <c r="E24" i="11" s="1"/>
  <c r="N23" i="11"/>
  <c r="D23" i="11"/>
  <c r="E23" i="11" s="1"/>
  <c r="N22" i="11"/>
  <c r="D22" i="11"/>
  <c r="E22" i="11" s="1"/>
  <c r="N21" i="11"/>
  <c r="D21" i="11"/>
  <c r="E21" i="11" s="1"/>
  <c r="N20" i="11"/>
  <c r="D20" i="11"/>
  <c r="E20" i="11" s="1"/>
  <c r="N19" i="11"/>
  <c r="N18" i="11"/>
  <c r="N17" i="11"/>
  <c r="N16" i="11"/>
  <c r="N15" i="11"/>
  <c r="N14" i="11"/>
  <c r="D16" i="11"/>
  <c r="E16" i="11" s="1"/>
  <c r="K12" i="1"/>
  <c r="K7" i="11" s="1"/>
  <c r="U41" i="12" l="1"/>
  <c r="AB41" i="12" s="1"/>
  <c r="AI41" i="12" s="1"/>
  <c r="AP41" i="12" s="1"/>
  <c r="P42" i="12"/>
  <c r="W42" i="12" s="1"/>
  <c r="AD42" i="12" s="1"/>
  <c r="AK42" i="12" s="1"/>
  <c r="R44" i="12"/>
  <c r="Y44" i="12" s="1"/>
  <c r="AF44" i="12" s="1"/>
  <c r="AM44" i="12" s="1"/>
  <c r="R48" i="11"/>
  <c r="Y48" i="11" s="1"/>
  <c r="AF48" i="11" s="1"/>
  <c r="AM48" i="11" s="1"/>
  <c r="R49" i="11"/>
  <c r="Y49" i="11" s="1"/>
  <c r="AF49" i="11" s="1"/>
  <c r="AM49" i="11" s="1"/>
  <c r="R46" i="11"/>
  <c r="Y46" i="11" s="1"/>
  <c r="AF46" i="11" s="1"/>
  <c r="AM46" i="11" s="1"/>
  <c r="R47" i="11"/>
  <c r="Y47" i="11" s="1"/>
  <c r="AF47" i="11" s="1"/>
  <c r="AM47" i="11" s="1"/>
  <c r="U39" i="12"/>
  <c r="AB39" i="12" s="1"/>
  <c r="AI39" i="12" s="1"/>
  <c r="AP39" i="12" s="1"/>
  <c r="T41" i="12"/>
  <c r="AA41" i="12" s="1"/>
  <c r="AH41" i="12" s="1"/>
  <c r="AO41" i="12" s="1"/>
  <c r="U48" i="12"/>
  <c r="AB48" i="12" s="1"/>
  <c r="AI48" i="12" s="1"/>
  <c r="AP48" i="12" s="1"/>
  <c r="R45" i="12"/>
  <c r="Y45" i="12" s="1"/>
  <c r="AF45" i="12" s="1"/>
  <c r="AM45" i="12" s="1"/>
  <c r="T47" i="12"/>
  <c r="AA47" i="12" s="1"/>
  <c r="AH47" i="12" s="1"/>
  <c r="AO47" i="12" s="1"/>
  <c r="U40" i="12"/>
  <c r="AB40" i="12" s="1"/>
  <c r="AI40" i="12" s="1"/>
  <c r="AP40" i="12" s="1"/>
  <c r="T39" i="12"/>
  <c r="AA39" i="12" s="1"/>
  <c r="AH39" i="12" s="1"/>
  <c r="AO39" i="12" s="1"/>
  <c r="P41" i="12"/>
  <c r="W41" i="12" s="1"/>
  <c r="AD41" i="12" s="1"/>
  <c r="AK41" i="12" s="1"/>
  <c r="U46" i="12"/>
  <c r="AB46" i="12" s="1"/>
  <c r="AI46" i="12" s="1"/>
  <c r="AP46" i="12" s="1"/>
  <c r="U43" i="12"/>
  <c r="AB43" i="12" s="1"/>
  <c r="AI43" i="12" s="1"/>
  <c r="AP43" i="12" s="1"/>
  <c r="T42" i="12"/>
  <c r="AA42" i="12" s="1"/>
  <c r="AH42" i="12" s="1"/>
  <c r="AO42" i="12" s="1"/>
  <c r="R40" i="12"/>
  <c r="Y40" i="12" s="1"/>
  <c r="AF40" i="12" s="1"/>
  <c r="AM40" i="12" s="1"/>
  <c r="BO45" i="13"/>
  <c r="BO44" i="13"/>
  <c r="BJ47" i="13"/>
  <c r="BJ48" i="13" s="1"/>
  <c r="BO46" i="13"/>
  <c r="L21" i="12"/>
  <c r="D15" i="16"/>
  <c r="E15" i="16" s="1"/>
  <c r="D19" i="12"/>
  <c r="E19" i="12" s="1"/>
  <c r="U49" i="12" s="1"/>
  <c r="AB49" i="12" s="1"/>
  <c r="AI49" i="12" s="1"/>
  <c r="AP49" i="12" s="1"/>
  <c r="D19" i="16"/>
  <c r="E19" i="16" s="1"/>
  <c r="D16" i="12"/>
  <c r="E16" i="12" s="1"/>
  <c r="R39" i="12" s="1"/>
  <c r="Y39" i="12" s="1"/>
  <c r="AF39" i="12" s="1"/>
  <c r="AM39" i="12" s="1"/>
  <c r="D14" i="16"/>
  <c r="E14" i="16" s="1"/>
  <c r="D18" i="12"/>
  <c r="E18" i="12" s="1"/>
  <c r="T38" i="12" s="1"/>
  <c r="AA38" i="12" s="1"/>
  <c r="AH38" i="12" s="1"/>
  <c r="AO38" i="12" s="1"/>
  <c r="L31" i="12"/>
  <c r="L17" i="12"/>
  <c r="K26" i="12"/>
  <c r="L27" i="12" s="1"/>
  <c r="K18" i="12"/>
  <c r="L18" i="12" s="1"/>
  <c r="K19" i="12"/>
  <c r="K25" i="12"/>
  <c r="L25" i="12" s="1"/>
  <c r="D17" i="11"/>
  <c r="E17" i="11" s="1"/>
  <c r="D14" i="11"/>
  <c r="E14" i="11" s="1"/>
  <c r="D18" i="11"/>
  <c r="E18" i="11" s="1"/>
  <c r="L16" i="12"/>
  <c r="L15" i="12"/>
  <c r="L22" i="12"/>
  <c r="L20" i="12"/>
  <c r="L28" i="12"/>
  <c r="L29" i="12"/>
  <c r="D14" i="12"/>
  <c r="E14" i="12" s="1"/>
  <c r="P38" i="12" s="1"/>
  <c r="W38" i="12" s="1"/>
  <c r="AD38" i="12" s="1"/>
  <c r="AK38" i="12" s="1"/>
  <c r="L32" i="12"/>
  <c r="L33" i="12"/>
  <c r="U38" i="12" s="1"/>
  <c r="AB38" i="12" s="1"/>
  <c r="AI38" i="12" s="1"/>
  <c r="AP38" i="12" s="1"/>
  <c r="L30" i="12"/>
  <c r="L40" i="12"/>
  <c r="L39" i="12"/>
  <c r="D15" i="11"/>
  <c r="E15" i="11" s="1"/>
  <c r="D19" i="11"/>
  <c r="E19" i="11" s="1"/>
  <c r="U49" i="11" s="1"/>
  <c r="AB49" i="11" s="1"/>
  <c r="AI49" i="11" s="1"/>
  <c r="AP49" i="11" s="1"/>
  <c r="I14" i="10"/>
  <c r="I15" i="10"/>
  <c r="K15" i="10" s="1"/>
  <c r="I16" i="10"/>
  <c r="K16" i="10" s="1"/>
  <c r="I17" i="10"/>
  <c r="K17" i="10" s="1"/>
  <c r="I18" i="10"/>
  <c r="K18" i="10" s="1"/>
  <c r="I19" i="10"/>
  <c r="K19" i="10" s="1"/>
  <c r="I20" i="10"/>
  <c r="K20" i="10" s="1"/>
  <c r="I21" i="10"/>
  <c r="K21" i="10" s="1"/>
  <c r="I22" i="10"/>
  <c r="K22" i="10" s="1"/>
  <c r="K6" i="10"/>
  <c r="K5" i="10"/>
  <c r="K4" i="10"/>
  <c r="I7" i="10"/>
  <c r="I6" i="10"/>
  <c r="I5" i="10"/>
  <c r="I4" i="10"/>
  <c r="N43" i="10"/>
  <c r="D43" i="10"/>
  <c r="E43" i="10" s="1"/>
  <c r="N42" i="10"/>
  <c r="D42" i="10"/>
  <c r="E42" i="10" s="1"/>
  <c r="N41" i="10"/>
  <c r="D41" i="10"/>
  <c r="E41" i="10" s="1"/>
  <c r="N40" i="10"/>
  <c r="D40" i="10"/>
  <c r="E40" i="10" s="1"/>
  <c r="N39" i="10"/>
  <c r="D39" i="10"/>
  <c r="E39" i="10" s="1"/>
  <c r="N38" i="10"/>
  <c r="D38" i="10"/>
  <c r="E38" i="10" s="1"/>
  <c r="N37" i="10"/>
  <c r="D37" i="10"/>
  <c r="E37" i="10" s="1"/>
  <c r="N36" i="10"/>
  <c r="D36" i="10"/>
  <c r="E36" i="10" s="1"/>
  <c r="N35" i="10"/>
  <c r="D35" i="10"/>
  <c r="E35" i="10" s="1"/>
  <c r="N34" i="10"/>
  <c r="D34" i="10"/>
  <c r="E34" i="10" s="1"/>
  <c r="N33" i="10"/>
  <c r="D33" i="10"/>
  <c r="E33" i="10" s="1"/>
  <c r="N32" i="10"/>
  <c r="D32" i="10"/>
  <c r="E32" i="10" s="1"/>
  <c r="N31" i="10"/>
  <c r="D31" i="10"/>
  <c r="E31" i="10" s="1"/>
  <c r="N30" i="10"/>
  <c r="D30" i="10"/>
  <c r="E30" i="10" s="1"/>
  <c r="N29" i="10"/>
  <c r="D29" i="10"/>
  <c r="E29" i="10" s="1"/>
  <c r="N28" i="10"/>
  <c r="D28" i="10"/>
  <c r="E28" i="10" s="1"/>
  <c r="N27" i="10"/>
  <c r="D27" i="10"/>
  <c r="E27" i="10" s="1"/>
  <c r="N26" i="10"/>
  <c r="D26" i="10"/>
  <c r="E26" i="10" s="1"/>
  <c r="N25" i="10"/>
  <c r="D25" i="10"/>
  <c r="E25" i="10" s="1"/>
  <c r="N24" i="10"/>
  <c r="D24" i="10"/>
  <c r="E24" i="10" s="1"/>
  <c r="N23" i="10"/>
  <c r="D23" i="10"/>
  <c r="E23" i="10" s="1"/>
  <c r="N22" i="10"/>
  <c r="D22" i="10"/>
  <c r="E22" i="10" s="1"/>
  <c r="N21" i="10"/>
  <c r="D21" i="10"/>
  <c r="E21" i="10" s="1"/>
  <c r="N20" i="10"/>
  <c r="D20" i="10"/>
  <c r="E20" i="10" s="1"/>
  <c r="N19" i="10"/>
  <c r="N18" i="10"/>
  <c r="N17" i="10"/>
  <c r="N16" i="10"/>
  <c r="N15" i="10"/>
  <c r="N14" i="10"/>
  <c r="D19" i="10"/>
  <c r="D17" i="10"/>
  <c r="E17" i="10" s="1"/>
  <c r="D16" i="10"/>
  <c r="E16" i="10" s="1"/>
  <c r="D15" i="10"/>
  <c r="E15" i="10" s="1"/>
  <c r="Y15" i="10" s="1"/>
  <c r="K6" i="1"/>
  <c r="I21" i="9"/>
  <c r="I27" i="9" s="1"/>
  <c r="I33" i="9" s="1"/>
  <c r="I39" i="9" s="1"/>
  <c r="I22" i="9"/>
  <c r="I28" i="9" s="1"/>
  <c r="I34" i="9" s="1"/>
  <c r="I40" i="9" s="1"/>
  <c r="I23" i="9"/>
  <c r="I29" i="9" s="1"/>
  <c r="I35" i="9" s="1"/>
  <c r="I41" i="9" s="1"/>
  <c r="I24" i="9"/>
  <c r="I30" i="9" s="1"/>
  <c r="I36" i="9" s="1"/>
  <c r="I42" i="9" s="1"/>
  <c r="I25" i="9"/>
  <c r="I31" i="9" s="1"/>
  <c r="I37" i="9" s="1"/>
  <c r="I43" i="9" s="1"/>
  <c r="I20" i="9"/>
  <c r="I26" i="9" s="1"/>
  <c r="I32" i="9" s="1"/>
  <c r="I38" i="9" s="1"/>
  <c r="BE38" i="12" l="1"/>
  <c r="AW38" i="12"/>
  <c r="AS38" i="12"/>
  <c r="BA38" i="12"/>
  <c r="BC39" i="12"/>
  <c r="AU39" i="12"/>
  <c r="BA41" i="12"/>
  <c r="AS41" i="12"/>
  <c r="BF46" i="12"/>
  <c r="AX46" i="12"/>
  <c r="AU45" i="12"/>
  <c r="BC45" i="12"/>
  <c r="BC44" i="12"/>
  <c r="AU44" i="12"/>
  <c r="AX48" i="12"/>
  <c r="BF48" i="12"/>
  <c r="T48" i="11"/>
  <c r="AA48" i="11" s="1"/>
  <c r="AH48" i="11" s="1"/>
  <c r="AO48" i="11" s="1"/>
  <c r="T49" i="11"/>
  <c r="AA49" i="11" s="1"/>
  <c r="AH49" i="11" s="1"/>
  <c r="AO49" i="11" s="1"/>
  <c r="AW39" i="12"/>
  <c r="BE39" i="12"/>
  <c r="BC47" i="11"/>
  <c r="AU47" i="11"/>
  <c r="BE42" i="12"/>
  <c r="AW42" i="12"/>
  <c r="P49" i="12"/>
  <c r="W49" i="12" s="1"/>
  <c r="AD49" i="12" s="1"/>
  <c r="AK49" i="12" s="1"/>
  <c r="P45" i="12"/>
  <c r="W45" i="12" s="1"/>
  <c r="AD45" i="12" s="1"/>
  <c r="AK45" i="12" s="1"/>
  <c r="P46" i="12"/>
  <c r="W46" i="12" s="1"/>
  <c r="AD46" i="12" s="1"/>
  <c r="AK46" i="12" s="1"/>
  <c r="P44" i="12"/>
  <c r="W44" i="12" s="1"/>
  <c r="AD44" i="12" s="1"/>
  <c r="AK44" i="12" s="1"/>
  <c r="P47" i="12"/>
  <c r="W47" i="12" s="1"/>
  <c r="AD47" i="12" s="1"/>
  <c r="AK47" i="12" s="1"/>
  <c r="P48" i="12"/>
  <c r="W48" i="12" s="1"/>
  <c r="AD48" i="12" s="1"/>
  <c r="AK48" i="12" s="1"/>
  <c r="P45" i="11"/>
  <c r="W45" i="11" s="1"/>
  <c r="AD45" i="11" s="1"/>
  <c r="AK45" i="11" s="1"/>
  <c r="P46" i="11"/>
  <c r="W46" i="11" s="1"/>
  <c r="AD46" i="11" s="1"/>
  <c r="AK46" i="11" s="1"/>
  <c r="P47" i="11"/>
  <c r="W47" i="11" s="1"/>
  <c r="AD47" i="11" s="1"/>
  <c r="AK47" i="11" s="1"/>
  <c r="P44" i="11"/>
  <c r="W44" i="11" s="1"/>
  <c r="AD44" i="11" s="1"/>
  <c r="AK44" i="11" s="1"/>
  <c r="P48" i="11"/>
  <c r="W48" i="11" s="1"/>
  <c r="AD48" i="11" s="1"/>
  <c r="AK48" i="11" s="1"/>
  <c r="P49" i="11"/>
  <c r="W49" i="11" s="1"/>
  <c r="AD49" i="11" s="1"/>
  <c r="AK49" i="11" s="1"/>
  <c r="T49" i="12"/>
  <c r="AA49" i="12" s="1"/>
  <c r="AH49" i="12" s="1"/>
  <c r="AO49" i="12" s="1"/>
  <c r="T48" i="12"/>
  <c r="AA48" i="12" s="1"/>
  <c r="AH48" i="12" s="1"/>
  <c r="AO48" i="12" s="1"/>
  <c r="AX43" i="12"/>
  <c r="BF43" i="12"/>
  <c r="BF40" i="12"/>
  <c r="AX40" i="12"/>
  <c r="AU46" i="11"/>
  <c r="BC46" i="11"/>
  <c r="U47" i="12"/>
  <c r="AB47" i="12" s="1"/>
  <c r="AI47" i="12" s="1"/>
  <c r="AP47" i="12" s="1"/>
  <c r="BF39" i="12"/>
  <c r="AX39" i="12"/>
  <c r="BF49" i="11"/>
  <c r="AX49" i="11"/>
  <c r="S48" i="11"/>
  <c r="Z48" i="11" s="1"/>
  <c r="AG48" i="11" s="1"/>
  <c r="AN48" i="11" s="1"/>
  <c r="S49" i="11"/>
  <c r="Z49" i="11" s="1"/>
  <c r="AG49" i="11" s="1"/>
  <c r="AN49" i="11" s="1"/>
  <c r="S47" i="11"/>
  <c r="Z47" i="11" s="1"/>
  <c r="AG47" i="11" s="1"/>
  <c r="AN47" i="11" s="1"/>
  <c r="R43" i="12"/>
  <c r="Y43" i="12" s="1"/>
  <c r="AF43" i="12" s="1"/>
  <c r="AM43" i="12" s="1"/>
  <c r="BC49" i="11"/>
  <c r="AU49" i="11"/>
  <c r="Q48" i="11"/>
  <c r="X48" i="11" s="1"/>
  <c r="AE48" i="11" s="1"/>
  <c r="AL48" i="11" s="1"/>
  <c r="Q49" i="11"/>
  <c r="X49" i="11" s="1"/>
  <c r="AE49" i="11" s="1"/>
  <c r="AL49" i="11" s="1"/>
  <c r="Q45" i="11"/>
  <c r="X45" i="11" s="1"/>
  <c r="AE45" i="11" s="1"/>
  <c r="AL45" i="11" s="1"/>
  <c r="Q46" i="11"/>
  <c r="X46" i="11" s="1"/>
  <c r="AE46" i="11" s="1"/>
  <c r="AL46" i="11" s="1"/>
  <c r="Q47" i="11"/>
  <c r="X47" i="11" s="1"/>
  <c r="AE47" i="11" s="1"/>
  <c r="AL47" i="11" s="1"/>
  <c r="R49" i="12"/>
  <c r="Y49" i="12" s="1"/>
  <c r="AF49" i="12" s="1"/>
  <c r="AM49" i="12" s="1"/>
  <c r="R47" i="12"/>
  <c r="Y47" i="12" s="1"/>
  <c r="AF47" i="12" s="1"/>
  <c r="AM47" i="12" s="1"/>
  <c r="R48" i="12"/>
  <c r="Y48" i="12" s="1"/>
  <c r="AF48" i="12" s="1"/>
  <c r="AM48" i="12" s="1"/>
  <c r="R46" i="12"/>
  <c r="Y46" i="12" s="1"/>
  <c r="AF46" i="12" s="1"/>
  <c r="AM46" i="12" s="1"/>
  <c r="P43" i="12"/>
  <c r="W43" i="12" s="1"/>
  <c r="AD43" i="12" s="1"/>
  <c r="AK43" i="12" s="1"/>
  <c r="BC48" i="11"/>
  <c r="AU48" i="11"/>
  <c r="R38" i="12"/>
  <c r="Y38" i="12" s="1"/>
  <c r="AF38" i="12" s="1"/>
  <c r="AM38" i="12" s="1"/>
  <c r="BA42" i="12"/>
  <c r="AS42" i="12"/>
  <c r="AU40" i="12"/>
  <c r="BC40" i="12"/>
  <c r="BE41" i="12"/>
  <c r="AW41" i="12"/>
  <c r="AX41" i="12"/>
  <c r="BF41" i="12"/>
  <c r="R41" i="12"/>
  <c r="Y41" i="12" s="1"/>
  <c r="AF41" i="12" s="1"/>
  <c r="AM41" i="12" s="1"/>
  <c r="T43" i="12"/>
  <c r="AA43" i="12" s="1"/>
  <c r="AH43" i="12" s="1"/>
  <c r="AO43" i="12" s="1"/>
  <c r="P39" i="12"/>
  <c r="W39" i="12" s="1"/>
  <c r="AD39" i="12" s="1"/>
  <c r="AK39" i="12" s="1"/>
  <c r="U44" i="12"/>
  <c r="AB44" i="12" s="1"/>
  <c r="AI44" i="12" s="1"/>
  <c r="AP44" i="12" s="1"/>
  <c r="BE47" i="12"/>
  <c r="AW47" i="12"/>
  <c r="R42" i="12"/>
  <c r="Y42" i="12" s="1"/>
  <c r="AF42" i="12" s="1"/>
  <c r="AM42" i="12" s="1"/>
  <c r="T44" i="12"/>
  <c r="AA44" i="12" s="1"/>
  <c r="AH44" i="12" s="1"/>
  <c r="AO44" i="12" s="1"/>
  <c r="P40" i="12"/>
  <c r="W40" i="12" s="1"/>
  <c r="AD40" i="12" s="1"/>
  <c r="AK40" i="12" s="1"/>
  <c r="U45" i="12"/>
  <c r="AB45" i="12" s="1"/>
  <c r="AI45" i="12" s="1"/>
  <c r="AP45" i="12" s="1"/>
  <c r="AX49" i="12"/>
  <c r="BF49" i="12"/>
  <c r="T45" i="12"/>
  <c r="AA45" i="12" s="1"/>
  <c r="AH45" i="12" s="1"/>
  <c r="AO45" i="12" s="1"/>
  <c r="U42" i="12"/>
  <c r="AB42" i="12" s="1"/>
  <c r="AI42" i="12" s="1"/>
  <c r="AP42" i="12" s="1"/>
  <c r="T46" i="12"/>
  <c r="AA46" i="12" s="1"/>
  <c r="AH46" i="12" s="1"/>
  <c r="AO46" i="12" s="1"/>
  <c r="T40" i="12"/>
  <c r="AA40" i="12" s="1"/>
  <c r="AH40" i="12" s="1"/>
  <c r="AO40" i="12" s="1"/>
  <c r="BF38" i="12"/>
  <c r="AX38" i="12"/>
  <c r="BJ49" i="13"/>
  <c r="BO49" i="13" s="1"/>
  <c r="BO48" i="13"/>
  <c r="BO47" i="13"/>
  <c r="T27" i="12"/>
  <c r="AA27" i="12" s="1"/>
  <c r="AH27" i="12" s="1"/>
  <c r="R16" i="12"/>
  <c r="Y16" i="12" s="1"/>
  <c r="AF16" i="12" s="1"/>
  <c r="K14" i="10"/>
  <c r="L14" i="10" s="1"/>
  <c r="K7" i="10"/>
  <c r="O23" i="1"/>
  <c r="O4" i="19" s="1"/>
  <c r="L19" i="12"/>
  <c r="D17" i="12"/>
  <c r="E17" i="12" s="1"/>
  <c r="S43" i="12" s="1"/>
  <c r="Z43" i="12" s="1"/>
  <c r="AG43" i="12" s="1"/>
  <c r="AN43" i="12" s="1"/>
  <c r="D17" i="16"/>
  <c r="E17" i="16" s="1"/>
  <c r="D16" i="16"/>
  <c r="E16" i="16" s="1"/>
  <c r="D18" i="16"/>
  <c r="E18" i="16" s="1"/>
  <c r="U24" i="16"/>
  <c r="AB24" i="16" s="1"/>
  <c r="AI24" i="16" s="1"/>
  <c r="AP24" i="16" s="1"/>
  <c r="U43" i="16"/>
  <c r="AB43" i="16" s="1"/>
  <c r="AI43" i="16" s="1"/>
  <c r="AP43" i="16" s="1"/>
  <c r="U28" i="16"/>
  <c r="AB28" i="16" s="1"/>
  <c r="AI28" i="16" s="1"/>
  <c r="AP28" i="16" s="1"/>
  <c r="U32" i="16"/>
  <c r="AB32" i="16" s="1"/>
  <c r="AI32" i="16" s="1"/>
  <c r="AP32" i="16" s="1"/>
  <c r="U19" i="16"/>
  <c r="AB19" i="16" s="1"/>
  <c r="AI19" i="16" s="1"/>
  <c r="AP19" i="16" s="1"/>
  <c r="U21" i="16"/>
  <c r="AB21" i="16" s="1"/>
  <c r="AI21" i="16" s="1"/>
  <c r="AP21" i="16" s="1"/>
  <c r="U34" i="16"/>
  <c r="AB34" i="16" s="1"/>
  <c r="AI34" i="16" s="1"/>
  <c r="AP34" i="16" s="1"/>
  <c r="U29" i="16"/>
  <c r="AB29" i="16" s="1"/>
  <c r="AI29" i="16" s="1"/>
  <c r="AP29" i="16" s="1"/>
  <c r="U30" i="16"/>
  <c r="AB30" i="16" s="1"/>
  <c r="AI30" i="16" s="1"/>
  <c r="AP30" i="16" s="1"/>
  <c r="U25" i="16"/>
  <c r="AB25" i="16" s="1"/>
  <c r="AI25" i="16" s="1"/>
  <c r="AP25" i="16" s="1"/>
  <c r="U37" i="16"/>
  <c r="AB37" i="16" s="1"/>
  <c r="AI37" i="16" s="1"/>
  <c r="AP37" i="16" s="1"/>
  <c r="U42" i="16"/>
  <c r="AB42" i="16" s="1"/>
  <c r="AI42" i="16" s="1"/>
  <c r="AP42" i="16" s="1"/>
  <c r="U26" i="16"/>
  <c r="AB26" i="16" s="1"/>
  <c r="AI26" i="16" s="1"/>
  <c r="AP26" i="16" s="1"/>
  <c r="U22" i="16"/>
  <c r="AB22" i="16" s="1"/>
  <c r="AI22" i="16" s="1"/>
  <c r="AP22" i="16" s="1"/>
  <c r="U35" i="16"/>
  <c r="AB35" i="16" s="1"/>
  <c r="AI35" i="16" s="1"/>
  <c r="AP35" i="16" s="1"/>
  <c r="U41" i="16"/>
  <c r="AB41" i="16" s="1"/>
  <c r="AI41" i="16" s="1"/>
  <c r="AP41" i="16" s="1"/>
  <c r="U27" i="16"/>
  <c r="AB27" i="16" s="1"/>
  <c r="AI27" i="16" s="1"/>
  <c r="AP27" i="16" s="1"/>
  <c r="U39" i="16"/>
  <c r="AB39" i="16" s="1"/>
  <c r="AI39" i="16" s="1"/>
  <c r="AP39" i="16" s="1"/>
  <c r="U33" i="16"/>
  <c r="AB33" i="16" s="1"/>
  <c r="AI33" i="16" s="1"/>
  <c r="AP33" i="16" s="1"/>
  <c r="U36" i="16"/>
  <c r="AB36" i="16" s="1"/>
  <c r="AI36" i="16" s="1"/>
  <c r="AP36" i="16" s="1"/>
  <c r="U23" i="16"/>
  <c r="AB23" i="16" s="1"/>
  <c r="AI23" i="16" s="1"/>
  <c r="AP23" i="16" s="1"/>
  <c r="U20" i="16"/>
  <c r="AB20" i="16" s="1"/>
  <c r="AI20" i="16" s="1"/>
  <c r="AP20" i="16" s="1"/>
  <c r="U38" i="16"/>
  <c r="AB38" i="16" s="1"/>
  <c r="AI38" i="16" s="1"/>
  <c r="AP38" i="16" s="1"/>
  <c r="U40" i="16"/>
  <c r="AB40" i="16" s="1"/>
  <c r="AI40" i="16" s="1"/>
  <c r="AP40" i="16" s="1"/>
  <c r="U31" i="16"/>
  <c r="AB31" i="16" s="1"/>
  <c r="AI31" i="16" s="1"/>
  <c r="AP31" i="16" s="1"/>
  <c r="P36" i="16"/>
  <c r="W36" i="16" s="1"/>
  <c r="AD36" i="16" s="1"/>
  <c r="AK36" i="16" s="1"/>
  <c r="P38" i="16"/>
  <c r="W38" i="16" s="1"/>
  <c r="AD38" i="16" s="1"/>
  <c r="AK38" i="16" s="1"/>
  <c r="P43" i="16"/>
  <c r="W43" i="16" s="1"/>
  <c r="AD43" i="16" s="1"/>
  <c r="AK43" i="16" s="1"/>
  <c r="P31" i="16"/>
  <c r="W31" i="16" s="1"/>
  <c r="AD31" i="16" s="1"/>
  <c r="AK31" i="16" s="1"/>
  <c r="P14" i="16"/>
  <c r="W14" i="16" s="1"/>
  <c r="AD14" i="16" s="1"/>
  <c r="AK14" i="16" s="1"/>
  <c r="P21" i="16"/>
  <c r="W21" i="16" s="1"/>
  <c r="AD21" i="16" s="1"/>
  <c r="AK21" i="16" s="1"/>
  <c r="P39" i="16"/>
  <c r="W39" i="16" s="1"/>
  <c r="AD39" i="16" s="1"/>
  <c r="AK39" i="16" s="1"/>
  <c r="P42" i="16"/>
  <c r="W42" i="16" s="1"/>
  <c r="AD42" i="16" s="1"/>
  <c r="AK42" i="16" s="1"/>
  <c r="P18" i="16"/>
  <c r="W18" i="16" s="1"/>
  <c r="AD18" i="16" s="1"/>
  <c r="AK18" i="16" s="1"/>
  <c r="P32" i="16"/>
  <c r="W32" i="16" s="1"/>
  <c r="AD32" i="16" s="1"/>
  <c r="AK32" i="16" s="1"/>
  <c r="P24" i="16"/>
  <c r="W24" i="16" s="1"/>
  <c r="AD24" i="16" s="1"/>
  <c r="AK24" i="16" s="1"/>
  <c r="P26" i="16"/>
  <c r="W26" i="16" s="1"/>
  <c r="AD26" i="16" s="1"/>
  <c r="AK26" i="16" s="1"/>
  <c r="P41" i="16"/>
  <c r="W41" i="16" s="1"/>
  <c r="AD41" i="16" s="1"/>
  <c r="AK41" i="16" s="1"/>
  <c r="P17" i="16"/>
  <c r="W17" i="16" s="1"/>
  <c r="AD17" i="16" s="1"/>
  <c r="AK17" i="16" s="1"/>
  <c r="P28" i="16"/>
  <c r="W28" i="16" s="1"/>
  <c r="AD28" i="16" s="1"/>
  <c r="AK28" i="16" s="1"/>
  <c r="P29" i="16"/>
  <c r="W29" i="16" s="1"/>
  <c r="AD29" i="16" s="1"/>
  <c r="AK29" i="16" s="1"/>
  <c r="P33" i="16"/>
  <c r="W33" i="16" s="1"/>
  <c r="AD33" i="16" s="1"/>
  <c r="AK33" i="16" s="1"/>
  <c r="P15" i="16"/>
  <c r="W15" i="16" s="1"/>
  <c r="AD15" i="16" s="1"/>
  <c r="AK15" i="16" s="1"/>
  <c r="P16" i="16"/>
  <c r="W16" i="16" s="1"/>
  <c r="AD16" i="16" s="1"/>
  <c r="AK16" i="16" s="1"/>
  <c r="P37" i="16"/>
  <c r="W37" i="16" s="1"/>
  <c r="AD37" i="16" s="1"/>
  <c r="AK37" i="16" s="1"/>
  <c r="P40" i="16"/>
  <c r="W40" i="16" s="1"/>
  <c r="AD40" i="16" s="1"/>
  <c r="AK40" i="16" s="1"/>
  <c r="P30" i="16"/>
  <c r="W30" i="16" s="1"/>
  <c r="AD30" i="16" s="1"/>
  <c r="AK30" i="16" s="1"/>
  <c r="P19" i="16"/>
  <c r="W19" i="16" s="1"/>
  <c r="AD19" i="16" s="1"/>
  <c r="AK19" i="16" s="1"/>
  <c r="P23" i="16"/>
  <c r="W23" i="16" s="1"/>
  <c r="AD23" i="16" s="1"/>
  <c r="AK23" i="16" s="1"/>
  <c r="P20" i="16"/>
  <c r="W20" i="16" s="1"/>
  <c r="AD20" i="16" s="1"/>
  <c r="AK20" i="16" s="1"/>
  <c r="P27" i="16"/>
  <c r="W27" i="16" s="1"/>
  <c r="AD27" i="16" s="1"/>
  <c r="AK27" i="16" s="1"/>
  <c r="P34" i="16"/>
  <c r="W34" i="16" s="1"/>
  <c r="AD34" i="16" s="1"/>
  <c r="AK34" i="16" s="1"/>
  <c r="P25" i="16"/>
  <c r="W25" i="16" s="1"/>
  <c r="AD25" i="16" s="1"/>
  <c r="AK25" i="16" s="1"/>
  <c r="P35" i="16"/>
  <c r="W35" i="16" s="1"/>
  <c r="AD35" i="16" s="1"/>
  <c r="AK35" i="16" s="1"/>
  <c r="P22" i="16"/>
  <c r="W22" i="16" s="1"/>
  <c r="AD22" i="16" s="1"/>
  <c r="AK22" i="16" s="1"/>
  <c r="Q35" i="16"/>
  <c r="X35" i="16" s="1"/>
  <c r="AE35" i="16" s="1"/>
  <c r="AL35" i="16" s="1"/>
  <c r="Q30" i="16"/>
  <c r="X30" i="16" s="1"/>
  <c r="AE30" i="16" s="1"/>
  <c r="AL30" i="16" s="1"/>
  <c r="Q26" i="16"/>
  <c r="X26" i="16" s="1"/>
  <c r="AE26" i="16" s="1"/>
  <c r="AL26" i="16" s="1"/>
  <c r="Y15" i="16"/>
  <c r="Q32" i="16"/>
  <c r="X32" i="16" s="1"/>
  <c r="AE32" i="16" s="1"/>
  <c r="AL32" i="16" s="1"/>
  <c r="Q28" i="16"/>
  <c r="X28" i="16" s="1"/>
  <c r="AE28" i="16" s="1"/>
  <c r="AL28" i="16" s="1"/>
  <c r="Q23" i="16"/>
  <c r="X23" i="16" s="1"/>
  <c r="AE23" i="16" s="1"/>
  <c r="AL23" i="16" s="1"/>
  <c r="Q37" i="16"/>
  <c r="X37" i="16" s="1"/>
  <c r="AE37" i="16" s="1"/>
  <c r="AL37" i="16" s="1"/>
  <c r="Q18" i="16"/>
  <c r="X18" i="16" s="1"/>
  <c r="AE18" i="16" s="1"/>
  <c r="AL18" i="16" s="1"/>
  <c r="Q16" i="16"/>
  <c r="X16" i="16" s="1"/>
  <c r="AE16" i="16" s="1"/>
  <c r="AL16" i="16" s="1"/>
  <c r="Q41" i="16"/>
  <c r="X41" i="16" s="1"/>
  <c r="AE41" i="16" s="1"/>
  <c r="AL41" i="16" s="1"/>
  <c r="Q38" i="16"/>
  <c r="X38" i="16" s="1"/>
  <c r="AE38" i="16" s="1"/>
  <c r="AL38" i="16" s="1"/>
  <c r="Q31" i="16"/>
  <c r="X31" i="16" s="1"/>
  <c r="AE31" i="16" s="1"/>
  <c r="AL31" i="16" s="1"/>
  <c r="Q36" i="16"/>
  <c r="X36" i="16" s="1"/>
  <c r="AE36" i="16" s="1"/>
  <c r="AL36" i="16" s="1"/>
  <c r="Q40" i="16"/>
  <c r="X40" i="16" s="1"/>
  <c r="AE40" i="16" s="1"/>
  <c r="AL40" i="16" s="1"/>
  <c r="Q15" i="16"/>
  <c r="X15" i="16" s="1"/>
  <c r="AE15" i="16" s="1"/>
  <c r="AL15" i="16" s="1"/>
  <c r="Q42" i="16"/>
  <c r="X42" i="16" s="1"/>
  <c r="AE42" i="16" s="1"/>
  <c r="AL42" i="16" s="1"/>
  <c r="Q20" i="16"/>
  <c r="X20" i="16" s="1"/>
  <c r="AE20" i="16" s="1"/>
  <c r="AL20" i="16" s="1"/>
  <c r="Q39" i="16"/>
  <c r="X39" i="16" s="1"/>
  <c r="AE39" i="16" s="1"/>
  <c r="AL39" i="16" s="1"/>
  <c r="Q17" i="16"/>
  <c r="X17" i="16" s="1"/>
  <c r="AE17" i="16" s="1"/>
  <c r="AL17" i="16" s="1"/>
  <c r="Q33" i="16"/>
  <c r="X33" i="16" s="1"/>
  <c r="AE33" i="16" s="1"/>
  <c r="AL33" i="16" s="1"/>
  <c r="Q25" i="16"/>
  <c r="X25" i="16" s="1"/>
  <c r="AE25" i="16" s="1"/>
  <c r="AL25" i="16" s="1"/>
  <c r="Q27" i="16"/>
  <c r="X27" i="16" s="1"/>
  <c r="AE27" i="16" s="1"/>
  <c r="AL27" i="16" s="1"/>
  <c r="Q19" i="16"/>
  <c r="X19" i="16" s="1"/>
  <c r="AE19" i="16" s="1"/>
  <c r="AL19" i="16" s="1"/>
  <c r="Q34" i="16"/>
  <c r="X34" i="16" s="1"/>
  <c r="AE34" i="16" s="1"/>
  <c r="AL34" i="16" s="1"/>
  <c r="Q22" i="16"/>
  <c r="X22" i="16" s="1"/>
  <c r="AE22" i="16" s="1"/>
  <c r="AL22" i="16" s="1"/>
  <c r="Q29" i="16"/>
  <c r="X29" i="16" s="1"/>
  <c r="AE29" i="16" s="1"/>
  <c r="AL29" i="16" s="1"/>
  <c r="Q24" i="16"/>
  <c r="X24" i="16" s="1"/>
  <c r="AE24" i="16" s="1"/>
  <c r="AL24" i="16" s="1"/>
  <c r="Q43" i="16"/>
  <c r="X43" i="16" s="1"/>
  <c r="AE43" i="16" s="1"/>
  <c r="AL43" i="16" s="1"/>
  <c r="Q21" i="16"/>
  <c r="X21" i="16" s="1"/>
  <c r="AE21" i="16" s="1"/>
  <c r="AL21" i="16" s="1"/>
  <c r="T28" i="12"/>
  <c r="AA28" i="12" s="1"/>
  <c r="AH28" i="12" s="1"/>
  <c r="AO28" i="12" s="1"/>
  <c r="AW28" i="12" s="1"/>
  <c r="R36" i="12"/>
  <c r="Y36" i="12" s="1"/>
  <c r="AF36" i="12" s="1"/>
  <c r="AM36" i="12" s="1"/>
  <c r="AU36" i="12" s="1"/>
  <c r="T18" i="12"/>
  <c r="AA18" i="12" s="1"/>
  <c r="AH18" i="12" s="1"/>
  <c r="AO18" i="12" s="1"/>
  <c r="BE18" i="12" s="1"/>
  <c r="T21" i="12"/>
  <c r="AA21" i="12" s="1"/>
  <c r="AH21" i="12" s="1"/>
  <c r="AO21" i="12" s="1"/>
  <c r="BE21" i="12" s="1"/>
  <c r="R33" i="12"/>
  <c r="Y33" i="12" s="1"/>
  <c r="AF33" i="12" s="1"/>
  <c r="AM33" i="12" s="1"/>
  <c r="BC33" i="12" s="1"/>
  <c r="T25" i="12"/>
  <c r="AA25" i="12" s="1"/>
  <c r="AH25" i="12" s="1"/>
  <c r="AO25" i="12" s="1"/>
  <c r="BE25" i="12" s="1"/>
  <c r="T22" i="12"/>
  <c r="AA22" i="12" s="1"/>
  <c r="AH22" i="12" s="1"/>
  <c r="AO22" i="12" s="1"/>
  <c r="BE22" i="12" s="1"/>
  <c r="T35" i="12"/>
  <c r="AA35" i="12" s="1"/>
  <c r="AH35" i="12" s="1"/>
  <c r="AO35" i="12" s="1"/>
  <c r="AW35" i="12" s="1"/>
  <c r="T29" i="12"/>
  <c r="AA29" i="12" s="1"/>
  <c r="AH29" i="12" s="1"/>
  <c r="AO29" i="12" s="1"/>
  <c r="BE29" i="12" s="1"/>
  <c r="T23" i="12"/>
  <c r="AA23" i="12" s="1"/>
  <c r="AH23" i="12" s="1"/>
  <c r="AO23" i="12" s="1"/>
  <c r="BE23" i="12" s="1"/>
  <c r="L26" i="12"/>
  <c r="T30" i="12" s="1"/>
  <c r="AA30" i="12" s="1"/>
  <c r="AH30" i="12" s="1"/>
  <c r="AO30" i="12" s="1"/>
  <c r="AW30" i="12" s="1"/>
  <c r="R19" i="12"/>
  <c r="Y19" i="12" s="1"/>
  <c r="AF19" i="12" s="1"/>
  <c r="AM19" i="12" s="1"/>
  <c r="AU19" i="12" s="1"/>
  <c r="R37" i="12"/>
  <c r="Y37" i="12" s="1"/>
  <c r="AF37" i="12" s="1"/>
  <c r="AM37" i="12" s="1"/>
  <c r="BC37" i="12" s="1"/>
  <c r="R23" i="12"/>
  <c r="Y23" i="12" s="1"/>
  <c r="AF23" i="12" s="1"/>
  <c r="AM23" i="12" s="1"/>
  <c r="AU23" i="12" s="1"/>
  <c r="R27" i="12"/>
  <c r="Y27" i="12" s="1"/>
  <c r="AF27" i="12" s="1"/>
  <c r="AM27" i="12" s="1"/>
  <c r="R26" i="12"/>
  <c r="Y26" i="12" s="1"/>
  <c r="AF26" i="12" s="1"/>
  <c r="AM26" i="12" s="1"/>
  <c r="R21" i="12"/>
  <c r="Y21" i="12" s="1"/>
  <c r="AF21" i="12" s="1"/>
  <c r="AM21" i="12" s="1"/>
  <c r="BC21" i="12" s="1"/>
  <c r="R20" i="12"/>
  <c r="Y20" i="12" s="1"/>
  <c r="AF20" i="12" s="1"/>
  <c r="AM20" i="12" s="1"/>
  <c r="AU20" i="12" s="1"/>
  <c r="R25" i="12"/>
  <c r="Y25" i="12" s="1"/>
  <c r="AF25" i="12" s="1"/>
  <c r="AM25" i="12" s="1"/>
  <c r="D15" i="12"/>
  <c r="E15" i="12" s="1"/>
  <c r="AO27" i="12"/>
  <c r="BE27" i="12" s="1"/>
  <c r="AM16" i="12"/>
  <c r="P17" i="12"/>
  <c r="W17" i="12" s="1"/>
  <c r="AD17" i="12" s="1"/>
  <c r="AK17" i="12" s="1"/>
  <c r="P14" i="12"/>
  <c r="W14" i="12" s="1"/>
  <c r="AD14" i="12" s="1"/>
  <c r="AK14" i="12" s="1"/>
  <c r="P21" i="12"/>
  <c r="W21" i="12" s="1"/>
  <c r="AD21" i="12" s="1"/>
  <c r="AK21" i="12" s="1"/>
  <c r="P34" i="12"/>
  <c r="W34" i="12" s="1"/>
  <c r="AD34" i="12" s="1"/>
  <c r="AK34" i="12" s="1"/>
  <c r="P19" i="12"/>
  <c r="W19" i="12" s="1"/>
  <c r="AD19" i="12" s="1"/>
  <c r="AK19" i="12" s="1"/>
  <c r="P24" i="12"/>
  <c r="W24" i="12" s="1"/>
  <c r="AD24" i="12" s="1"/>
  <c r="AK24" i="12" s="1"/>
  <c r="P23" i="12"/>
  <c r="W23" i="12" s="1"/>
  <c r="AD23" i="12" s="1"/>
  <c r="AK23" i="12" s="1"/>
  <c r="P37" i="12"/>
  <c r="W37" i="12" s="1"/>
  <c r="AD37" i="12" s="1"/>
  <c r="AK37" i="12" s="1"/>
  <c r="BA37" i="12" s="1"/>
  <c r="P36" i="12"/>
  <c r="W36" i="12" s="1"/>
  <c r="AD36" i="12" s="1"/>
  <c r="AK36" i="12" s="1"/>
  <c r="P18" i="12"/>
  <c r="W18" i="12" s="1"/>
  <c r="AD18" i="12" s="1"/>
  <c r="AK18" i="12" s="1"/>
  <c r="P35" i="12"/>
  <c r="W35" i="12" s="1"/>
  <c r="AD35" i="12" s="1"/>
  <c r="AK35" i="12" s="1"/>
  <c r="P31" i="12"/>
  <c r="W31" i="12" s="1"/>
  <c r="AD31" i="12" s="1"/>
  <c r="AK31" i="12" s="1"/>
  <c r="P25" i="12"/>
  <c r="W25" i="12" s="1"/>
  <c r="AD25" i="12" s="1"/>
  <c r="AK25" i="12" s="1"/>
  <c r="U22" i="12"/>
  <c r="AB22" i="12" s="1"/>
  <c r="AI22" i="12" s="1"/>
  <c r="AP22" i="12" s="1"/>
  <c r="U19" i="12"/>
  <c r="AB19" i="12" s="1"/>
  <c r="AI19" i="12" s="1"/>
  <c r="AP19" i="12" s="1"/>
  <c r="U28" i="12"/>
  <c r="AB28" i="12" s="1"/>
  <c r="AI28" i="12" s="1"/>
  <c r="AP28" i="12" s="1"/>
  <c r="U23" i="12"/>
  <c r="AB23" i="12" s="1"/>
  <c r="AI23" i="12" s="1"/>
  <c r="AP23" i="12" s="1"/>
  <c r="U26" i="12"/>
  <c r="AB26" i="12" s="1"/>
  <c r="AI26" i="12" s="1"/>
  <c r="AP26" i="12" s="1"/>
  <c r="U36" i="12"/>
  <c r="AB36" i="12" s="1"/>
  <c r="AI36" i="12" s="1"/>
  <c r="AP36" i="12" s="1"/>
  <c r="U29" i="12"/>
  <c r="AB29" i="12" s="1"/>
  <c r="AI29" i="12" s="1"/>
  <c r="AP29" i="12" s="1"/>
  <c r="U30" i="12"/>
  <c r="AB30" i="12" s="1"/>
  <c r="AI30" i="12" s="1"/>
  <c r="AP30" i="12" s="1"/>
  <c r="U24" i="12"/>
  <c r="AB24" i="12" s="1"/>
  <c r="AI24" i="12" s="1"/>
  <c r="AP24" i="12" s="1"/>
  <c r="R31" i="12"/>
  <c r="Y31" i="12" s="1"/>
  <c r="AF31" i="12" s="1"/>
  <c r="AM31" i="12" s="1"/>
  <c r="U34" i="12"/>
  <c r="AB34" i="12" s="1"/>
  <c r="AI34" i="12" s="1"/>
  <c r="AP34" i="12" s="1"/>
  <c r="T33" i="12"/>
  <c r="AA33" i="12" s="1"/>
  <c r="AH33" i="12" s="1"/>
  <c r="AO33" i="12" s="1"/>
  <c r="P29" i="12"/>
  <c r="W29" i="12" s="1"/>
  <c r="AD29" i="12" s="1"/>
  <c r="AK29" i="12" s="1"/>
  <c r="T26" i="12"/>
  <c r="AA26" i="12" s="1"/>
  <c r="AH26" i="12" s="1"/>
  <c r="AO26" i="12" s="1"/>
  <c r="P22" i="12"/>
  <c r="W22" i="12" s="1"/>
  <c r="AD22" i="12" s="1"/>
  <c r="AK22" i="12" s="1"/>
  <c r="U27" i="12"/>
  <c r="AB27" i="12" s="1"/>
  <c r="AI27" i="12" s="1"/>
  <c r="AP27" i="12" s="1"/>
  <c r="R24" i="12"/>
  <c r="Y24" i="12" s="1"/>
  <c r="AF24" i="12" s="1"/>
  <c r="AM24" i="12" s="1"/>
  <c r="P33" i="12"/>
  <c r="W33" i="12" s="1"/>
  <c r="AD33" i="12" s="1"/>
  <c r="AK33" i="12" s="1"/>
  <c r="R35" i="12"/>
  <c r="Y35" i="12" s="1"/>
  <c r="AF35" i="12" s="1"/>
  <c r="AM35" i="12" s="1"/>
  <c r="T37" i="12"/>
  <c r="AA37" i="12" s="1"/>
  <c r="AH37" i="12" s="1"/>
  <c r="AO37" i="12" s="1"/>
  <c r="BE37" i="12" s="1"/>
  <c r="T19" i="12"/>
  <c r="AA19" i="12" s="1"/>
  <c r="AH19" i="12" s="1"/>
  <c r="AO19" i="12" s="1"/>
  <c r="P15" i="12"/>
  <c r="W15" i="12" s="1"/>
  <c r="AD15" i="12" s="1"/>
  <c r="AK15" i="12" s="1"/>
  <c r="R17" i="12"/>
  <c r="Y17" i="12" s="1"/>
  <c r="AF17" i="12" s="1"/>
  <c r="AM17" i="12" s="1"/>
  <c r="U20" i="12"/>
  <c r="AB20" i="12" s="1"/>
  <c r="AI20" i="12" s="1"/>
  <c r="AP20" i="12" s="1"/>
  <c r="R29" i="12"/>
  <c r="Y29" i="12" s="1"/>
  <c r="AF29" i="12" s="1"/>
  <c r="AM29" i="12" s="1"/>
  <c r="T31" i="12"/>
  <c r="AA31" i="12" s="1"/>
  <c r="AH31" i="12" s="1"/>
  <c r="AO31" i="12" s="1"/>
  <c r="P27" i="12"/>
  <c r="W27" i="12" s="1"/>
  <c r="AD27" i="12" s="1"/>
  <c r="AK27" i="12" s="1"/>
  <c r="U32" i="12"/>
  <c r="AB32" i="12" s="1"/>
  <c r="AI32" i="12" s="1"/>
  <c r="AP32" i="12" s="1"/>
  <c r="T20" i="12"/>
  <c r="AA20" i="12" s="1"/>
  <c r="AH20" i="12" s="1"/>
  <c r="AO20" i="12" s="1"/>
  <c r="U21" i="12"/>
  <c r="AB21" i="12" s="1"/>
  <c r="AI21" i="12" s="1"/>
  <c r="AP21" i="12" s="1"/>
  <c r="R18" i="12"/>
  <c r="Y18" i="12" s="1"/>
  <c r="AF18" i="12" s="1"/>
  <c r="AM18" i="12" s="1"/>
  <c r="P16" i="12"/>
  <c r="W16" i="12" s="1"/>
  <c r="AD16" i="12" s="1"/>
  <c r="AK16" i="12" s="1"/>
  <c r="P28" i="12"/>
  <c r="W28" i="12" s="1"/>
  <c r="AD28" i="12" s="1"/>
  <c r="AK28" i="12" s="1"/>
  <c r="T32" i="12"/>
  <c r="AA32" i="12" s="1"/>
  <c r="AH32" i="12" s="1"/>
  <c r="AO32" i="12" s="1"/>
  <c r="U33" i="12"/>
  <c r="AB33" i="12" s="1"/>
  <c r="AI33" i="12" s="1"/>
  <c r="AP33" i="12" s="1"/>
  <c r="R30" i="12"/>
  <c r="Y30" i="12" s="1"/>
  <c r="AF30" i="12" s="1"/>
  <c r="AM30" i="12" s="1"/>
  <c r="P32" i="12"/>
  <c r="W32" i="12" s="1"/>
  <c r="AD32" i="12" s="1"/>
  <c r="AK32" i="12" s="1"/>
  <c r="R34" i="12"/>
  <c r="Y34" i="12" s="1"/>
  <c r="AF34" i="12" s="1"/>
  <c r="AM34" i="12" s="1"/>
  <c r="T36" i="12"/>
  <c r="AA36" i="12" s="1"/>
  <c r="AH36" i="12" s="1"/>
  <c r="AO36" i="12" s="1"/>
  <c r="U37" i="12"/>
  <c r="AB37" i="12" s="1"/>
  <c r="AI37" i="12" s="1"/>
  <c r="AP37" i="12" s="1"/>
  <c r="R32" i="12"/>
  <c r="Y32" i="12" s="1"/>
  <c r="AF32" i="12" s="1"/>
  <c r="AM32" i="12" s="1"/>
  <c r="U35" i="12"/>
  <c r="AB35" i="12" s="1"/>
  <c r="AI35" i="12" s="1"/>
  <c r="AP35" i="12" s="1"/>
  <c r="T34" i="12"/>
  <c r="AA34" i="12" s="1"/>
  <c r="AH34" i="12" s="1"/>
  <c r="AO34" i="12" s="1"/>
  <c r="P30" i="12"/>
  <c r="W30" i="12" s="1"/>
  <c r="AD30" i="12" s="1"/>
  <c r="AK30" i="12" s="1"/>
  <c r="U25" i="12"/>
  <c r="AB25" i="12" s="1"/>
  <c r="AI25" i="12" s="1"/>
  <c r="AP25" i="12" s="1"/>
  <c r="T24" i="12"/>
  <c r="AA24" i="12" s="1"/>
  <c r="AH24" i="12" s="1"/>
  <c r="AO24" i="12" s="1"/>
  <c r="P20" i="12"/>
  <c r="W20" i="12" s="1"/>
  <c r="AD20" i="12" s="1"/>
  <c r="AK20" i="12" s="1"/>
  <c r="R22" i="12"/>
  <c r="Y22" i="12" s="1"/>
  <c r="AF22" i="12" s="1"/>
  <c r="AM22" i="12" s="1"/>
  <c r="Y15" i="11"/>
  <c r="L19" i="10"/>
  <c r="S22" i="10" s="1"/>
  <c r="Z22" i="10" s="1"/>
  <c r="AG22" i="10" s="1"/>
  <c r="AN22" i="10" s="1"/>
  <c r="L15" i="10"/>
  <c r="R17" i="10" s="1"/>
  <c r="Y17" i="10" s="1"/>
  <c r="AF17" i="10" s="1"/>
  <c r="AM17" i="10" s="1"/>
  <c r="L25" i="10"/>
  <c r="S28" i="10" s="1"/>
  <c r="Z28" i="10" s="1"/>
  <c r="AG28" i="10" s="1"/>
  <c r="AN28" i="10" s="1"/>
  <c r="AV28" i="10" s="1"/>
  <c r="L17" i="10"/>
  <c r="Q18" i="10" s="1"/>
  <c r="X18" i="10" s="1"/>
  <c r="AE18" i="10" s="1"/>
  <c r="AL18" i="10" s="1"/>
  <c r="L16" i="10"/>
  <c r="L24" i="10"/>
  <c r="D14" i="10"/>
  <c r="E14" i="10" s="1"/>
  <c r="E19" i="10"/>
  <c r="L20" i="10"/>
  <c r="L18" i="10"/>
  <c r="D18" i="10"/>
  <c r="E18" i="10" s="1"/>
  <c r="L23" i="10"/>
  <c r="BD43" i="12" l="1"/>
  <c r="AV43" i="12"/>
  <c r="AU49" i="12"/>
  <c r="BC49" i="12"/>
  <c r="AX45" i="12"/>
  <c r="BF45" i="12"/>
  <c r="S42" i="12"/>
  <c r="Z42" i="12" s="1"/>
  <c r="AG42" i="12" s="1"/>
  <c r="AN42" i="12" s="1"/>
  <c r="BB47" i="11"/>
  <c r="AT47" i="11"/>
  <c r="BE48" i="12"/>
  <c r="AW48" i="12"/>
  <c r="AS48" i="12"/>
  <c r="BA48" i="12"/>
  <c r="BC43" i="12"/>
  <c r="AU43" i="12"/>
  <c r="Q45" i="12"/>
  <c r="X45" i="12" s="1"/>
  <c r="AE45" i="12" s="1"/>
  <c r="AL45" i="12" s="1"/>
  <c r="Q46" i="12"/>
  <c r="X46" i="12" s="1"/>
  <c r="AE46" i="12" s="1"/>
  <c r="AL46" i="12" s="1"/>
  <c r="Q49" i="12"/>
  <c r="X49" i="12" s="1"/>
  <c r="AE49" i="12" s="1"/>
  <c r="AL49" i="12" s="1"/>
  <c r="Q48" i="12"/>
  <c r="X48" i="12" s="1"/>
  <c r="AE48" i="12" s="1"/>
  <c r="AL48" i="12" s="1"/>
  <c r="Q47" i="12"/>
  <c r="X47" i="12" s="1"/>
  <c r="AE47" i="12" s="1"/>
  <c r="AL47" i="12" s="1"/>
  <c r="Q44" i="12"/>
  <c r="X44" i="12" s="1"/>
  <c r="AE44" i="12" s="1"/>
  <c r="AL44" i="12" s="1"/>
  <c r="Q39" i="12"/>
  <c r="X39" i="12" s="1"/>
  <c r="AE39" i="12" s="1"/>
  <c r="AL39" i="12" s="1"/>
  <c r="Q43" i="12"/>
  <c r="X43" i="12" s="1"/>
  <c r="AE43" i="12" s="1"/>
  <c r="AL43" i="12" s="1"/>
  <c r="Q38" i="12"/>
  <c r="X38" i="12" s="1"/>
  <c r="AE38" i="12" s="1"/>
  <c r="AL38" i="12" s="1"/>
  <c r="Q42" i="12"/>
  <c r="X42" i="12" s="1"/>
  <c r="AE42" i="12" s="1"/>
  <c r="AL42" i="12" s="1"/>
  <c r="BA40" i="12"/>
  <c r="AS40" i="12"/>
  <c r="BF44" i="12"/>
  <c r="AX44" i="12"/>
  <c r="BB46" i="11"/>
  <c r="AT46" i="11"/>
  <c r="BD47" i="11"/>
  <c r="AV47" i="11"/>
  <c r="AX47" i="12"/>
  <c r="BF47" i="12"/>
  <c r="BE49" i="12"/>
  <c r="AW49" i="12"/>
  <c r="BA47" i="12"/>
  <c r="AS47" i="12"/>
  <c r="AQ47" i="12"/>
  <c r="BE40" i="12"/>
  <c r="AW40" i="12"/>
  <c r="AW44" i="12"/>
  <c r="BE44" i="12"/>
  <c r="Q40" i="12"/>
  <c r="X40" i="12" s="1"/>
  <c r="AE40" i="12" s="1"/>
  <c r="AL40" i="12" s="1"/>
  <c r="AQ43" i="12"/>
  <c r="AS43" i="12"/>
  <c r="BA43" i="12"/>
  <c r="BB45" i="11"/>
  <c r="AT45" i="11"/>
  <c r="AV49" i="11"/>
  <c r="BD49" i="11"/>
  <c r="BA49" i="11"/>
  <c r="AQ49" i="11"/>
  <c r="AS49" i="11"/>
  <c r="AY49" i="11" s="1"/>
  <c r="AS44" i="12"/>
  <c r="BA44" i="12"/>
  <c r="BE46" i="12"/>
  <c r="AW46" i="12"/>
  <c r="BA39" i="12"/>
  <c r="AS39" i="12"/>
  <c r="BB49" i="11"/>
  <c r="AT49" i="11"/>
  <c r="AV48" i="11"/>
  <c r="BD48" i="11"/>
  <c r="BA48" i="11"/>
  <c r="AS48" i="11"/>
  <c r="AS46" i="12"/>
  <c r="AQ46" i="12"/>
  <c r="BA46" i="12"/>
  <c r="BF42" i="12"/>
  <c r="AX42" i="12"/>
  <c r="Q41" i="12"/>
  <c r="X41" i="12" s="1"/>
  <c r="AE41" i="12" s="1"/>
  <c r="AL41" i="12" s="1"/>
  <c r="BE43" i="12"/>
  <c r="AW43" i="12"/>
  <c r="AU46" i="12"/>
  <c r="BC46" i="12"/>
  <c r="AT48" i="11"/>
  <c r="BB48" i="11"/>
  <c r="AS44" i="11"/>
  <c r="BA44" i="11"/>
  <c r="AS45" i="12"/>
  <c r="BA45" i="12"/>
  <c r="AQ45" i="12"/>
  <c r="AW49" i="11"/>
  <c r="BE49" i="11"/>
  <c r="AU38" i="12"/>
  <c r="BC38" i="12"/>
  <c r="AS45" i="11"/>
  <c r="BA45" i="11"/>
  <c r="S49" i="12"/>
  <c r="Z49" i="12" s="1"/>
  <c r="AG49" i="12" s="1"/>
  <c r="AN49" i="12" s="1"/>
  <c r="S47" i="12"/>
  <c r="Z47" i="12" s="1"/>
  <c r="AG47" i="12" s="1"/>
  <c r="AN47" i="12" s="1"/>
  <c r="S48" i="12"/>
  <c r="Z48" i="12" s="1"/>
  <c r="AG48" i="12" s="1"/>
  <c r="AN48" i="12" s="1"/>
  <c r="S44" i="12"/>
  <c r="Z44" i="12" s="1"/>
  <c r="AG44" i="12" s="1"/>
  <c r="AN44" i="12" s="1"/>
  <c r="S39" i="12"/>
  <c r="Z39" i="12" s="1"/>
  <c r="AG39" i="12" s="1"/>
  <c r="AN39" i="12" s="1"/>
  <c r="S38" i="12"/>
  <c r="Z38" i="12" s="1"/>
  <c r="AG38" i="12" s="1"/>
  <c r="AN38" i="12" s="1"/>
  <c r="S40" i="12"/>
  <c r="Z40" i="12" s="1"/>
  <c r="AG40" i="12" s="1"/>
  <c r="AN40" i="12" s="1"/>
  <c r="S46" i="12"/>
  <c r="Z46" i="12" s="1"/>
  <c r="AG46" i="12" s="1"/>
  <c r="AN46" i="12" s="1"/>
  <c r="S41" i="12"/>
  <c r="Z41" i="12" s="1"/>
  <c r="AG41" i="12" s="1"/>
  <c r="AN41" i="12" s="1"/>
  <c r="S45" i="12"/>
  <c r="Z45" i="12" s="1"/>
  <c r="AG45" i="12" s="1"/>
  <c r="AN45" i="12" s="1"/>
  <c r="BE45" i="12"/>
  <c r="AW45" i="12"/>
  <c r="BC42" i="12"/>
  <c r="AU42" i="12"/>
  <c r="AU41" i="12"/>
  <c r="BC41" i="12"/>
  <c r="BC48" i="12"/>
  <c r="AU48" i="12"/>
  <c r="BA47" i="11"/>
  <c r="AS47" i="11"/>
  <c r="BA49" i="12"/>
  <c r="AS49" i="12"/>
  <c r="AW48" i="11"/>
  <c r="BE48" i="11"/>
  <c r="BC47" i="12"/>
  <c r="AU47" i="12"/>
  <c r="BA46" i="11"/>
  <c r="AS46" i="11"/>
  <c r="BF37" i="12"/>
  <c r="BG37" i="12" s="1"/>
  <c r="AV32" i="19"/>
  <c r="AY37" i="19"/>
  <c r="AZ20" i="19"/>
  <c r="AX41" i="19"/>
  <c r="AU32" i="19"/>
  <c r="AY35" i="19"/>
  <c r="AV39" i="19"/>
  <c r="AZ29" i="19"/>
  <c r="AW24" i="19"/>
  <c r="AV37" i="19"/>
  <c r="AU16" i="19"/>
  <c r="AX37" i="19"/>
  <c r="AX19" i="19"/>
  <c r="AV33" i="19"/>
  <c r="AZ33" i="19"/>
  <c r="AW30" i="19"/>
  <c r="AV27" i="19"/>
  <c r="AY32" i="19"/>
  <c r="AX25" i="19"/>
  <c r="AW40" i="19"/>
  <c r="AY25" i="19"/>
  <c r="AV20" i="19"/>
  <c r="AU29" i="19"/>
  <c r="AW37" i="19"/>
  <c r="AV25" i="19"/>
  <c r="AZ31" i="19"/>
  <c r="AX18" i="19"/>
  <c r="AU33" i="19"/>
  <c r="AY30" i="19"/>
  <c r="AV41" i="19"/>
  <c r="AV43" i="19"/>
  <c r="AV16" i="19"/>
  <c r="AZ28" i="19"/>
  <c r="AX33" i="19"/>
  <c r="AV34" i="19"/>
  <c r="AV35" i="19"/>
  <c r="AZ36" i="19"/>
  <c r="AX42" i="19"/>
  <c r="AV38" i="19"/>
  <c r="AV36" i="19"/>
  <c r="AZ27" i="19"/>
  <c r="AX40" i="19"/>
  <c r="AV23" i="19"/>
  <c r="AY21" i="19"/>
  <c r="AX22" i="19"/>
  <c r="AU19" i="19"/>
  <c r="AW32" i="19"/>
  <c r="AY41" i="19"/>
  <c r="AY36" i="19"/>
  <c r="AU43" i="19"/>
  <c r="AY26" i="19"/>
  <c r="AZ26" i="19"/>
  <c r="AX28" i="19"/>
  <c r="AV18" i="19"/>
  <c r="AY38" i="19"/>
  <c r="AX29" i="19"/>
  <c r="AU28" i="19"/>
  <c r="AW42" i="19"/>
  <c r="AU37" i="19"/>
  <c r="AU14" i="19"/>
  <c r="AV19" i="19"/>
  <c r="AZ22" i="19"/>
  <c r="AX27" i="19"/>
  <c r="AU41" i="19"/>
  <c r="AV24" i="19"/>
  <c r="AZ40" i="19"/>
  <c r="AX34" i="19"/>
  <c r="AV28" i="19"/>
  <c r="AV22" i="19"/>
  <c r="AZ19" i="19"/>
  <c r="AX24" i="19"/>
  <c r="AU38" i="19"/>
  <c r="AY28" i="19"/>
  <c r="AU36" i="19"/>
  <c r="AY34" i="19"/>
  <c r="AU40" i="19"/>
  <c r="AY20" i="19"/>
  <c r="AU27" i="19"/>
  <c r="AW18" i="19"/>
  <c r="AZ43" i="19"/>
  <c r="AZ37" i="19"/>
  <c r="AV26" i="19"/>
  <c r="AY33" i="19"/>
  <c r="AX30" i="19"/>
  <c r="AU42" i="19"/>
  <c r="AV31" i="19"/>
  <c r="AY24" i="19"/>
  <c r="AX17" i="19"/>
  <c r="AU22" i="19"/>
  <c r="AV15" i="19"/>
  <c r="AY18" i="19"/>
  <c r="AX31" i="19"/>
  <c r="AU24" i="19"/>
  <c r="AW38" i="19"/>
  <c r="AZ39" i="19"/>
  <c r="AZ30" i="19"/>
  <c r="AV21" i="19"/>
  <c r="AU30" i="19"/>
  <c r="AU15" i="19"/>
  <c r="AV30" i="19"/>
  <c r="AX23" i="19"/>
  <c r="AX20" i="19"/>
  <c r="AY19" i="19"/>
  <c r="AU18" i="19"/>
  <c r="AW22" i="19"/>
  <c r="AX26" i="19"/>
  <c r="AZ42" i="19"/>
  <c r="AW19" i="19"/>
  <c r="AW16" i="19"/>
  <c r="AW39" i="19"/>
  <c r="AX43" i="19"/>
  <c r="AU17" i="19"/>
  <c r="AV29" i="19"/>
  <c r="AU35" i="19"/>
  <c r="AX38" i="19"/>
  <c r="AW31" i="19"/>
  <c r="AX32" i="19"/>
  <c r="AV42" i="19"/>
  <c r="AV17" i="19"/>
  <c r="AW36" i="19"/>
  <c r="AU31" i="19"/>
  <c r="AY23" i="19"/>
  <c r="AU20" i="19"/>
  <c r="AV40" i="19"/>
  <c r="AX21" i="19"/>
  <c r="AU23" i="19"/>
  <c r="AY43" i="19"/>
  <c r="AW23" i="19"/>
  <c r="AW41" i="19"/>
  <c r="AZ35" i="19"/>
  <c r="AW17" i="19"/>
  <c r="AU39" i="19"/>
  <c r="AW26" i="19"/>
  <c r="AW33" i="19"/>
  <c r="AU25" i="19"/>
  <c r="AZ34" i="19"/>
  <c r="AW35" i="19"/>
  <c r="AW25" i="19"/>
  <c r="AZ21" i="19"/>
  <c r="AY31" i="19"/>
  <c r="AY40" i="19"/>
  <c r="AW20" i="19"/>
  <c r="AY29" i="19"/>
  <c r="AW28" i="19"/>
  <c r="AW27" i="19"/>
  <c r="AW29" i="19"/>
  <c r="AZ25" i="19"/>
  <c r="AX35" i="19"/>
  <c r="AY39" i="19"/>
  <c r="AU21" i="19"/>
  <c r="AZ41" i="19"/>
  <c r="AZ38" i="19"/>
  <c r="AY42" i="19"/>
  <c r="AW34" i="19"/>
  <c r="AU34" i="19"/>
  <c r="AZ23" i="19"/>
  <c r="AW43" i="19"/>
  <c r="AX36" i="19"/>
  <c r="AY22" i="19"/>
  <c r="AY27" i="19"/>
  <c r="AZ32" i="19"/>
  <c r="AX39" i="19"/>
  <c r="AU26" i="19"/>
  <c r="AZ24" i="19"/>
  <c r="AW21" i="19"/>
  <c r="P26" i="12"/>
  <c r="W26" i="12" s="1"/>
  <c r="AD26" i="12" s="1"/>
  <c r="AK26" i="12" s="1"/>
  <c r="AS26" i="12" s="1"/>
  <c r="U31" i="12"/>
  <c r="AB31" i="12" s="1"/>
  <c r="AI31" i="12" s="1"/>
  <c r="AP31" i="12" s="1"/>
  <c r="BF31" i="12" s="1"/>
  <c r="R28" i="12"/>
  <c r="Y28" i="12" s="1"/>
  <c r="AF28" i="12" s="1"/>
  <c r="AM28" i="12" s="1"/>
  <c r="BC28" i="12" s="1"/>
  <c r="S17" i="10"/>
  <c r="Z17" i="10" s="1"/>
  <c r="AG17" i="10" s="1"/>
  <c r="AN17" i="10" s="1"/>
  <c r="BD17" i="10" s="1"/>
  <c r="Q15" i="10"/>
  <c r="X15" i="10" s="1"/>
  <c r="AE15" i="10" s="1"/>
  <c r="AL15" i="10" s="1"/>
  <c r="R16" i="10"/>
  <c r="Y16" i="10" s="1"/>
  <c r="AF16" i="10" s="1"/>
  <c r="AM16" i="10" s="1"/>
  <c r="BC16" i="10" s="1"/>
  <c r="P14" i="10"/>
  <c r="AW18" i="12"/>
  <c r="R21" i="10"/>
  <c r="Y21" i="10" s="1"/>
  <c r="AF21" i="10" s="1"/>
  <c r="AM21" i="10" s="1"/>
  <c r="AU21" i="10" s="1"/>
  <c r="S34" i="12"/>
  <c r="Z34" i="12" s="1"/>
  <c r="AG34" i="12" s="1"/>
  <c r="AN34" i="12" s="1"/>
  <c r="S17" i="12"/>
  <c r="Z17" i="12" s="1"/>
  <c r="AG17" i="12" s="1"/>
  <c r="AN17" i="12" s="1"/>
  <c r="S20" i="12"/>
  <c r="Z20" i="12" s="1"/>
  <c r="AG20" i="12" s="1"/>
  <c r="AN20" i="12" s="1"/>
  <c r="BD20" i="12" s="1"/>
  <c r="S24" i="12"/>
  <c r="Z24" i="12" s="1"/>
  <c r="AG24" i="12" s="1"/>
  <c r="AN24" i="12" s="1"/>
  <c r="AV24" i="12" s="1"/>
  <c r="S25" i="12"/>
  <c r="Z25" i="12" s="1"/>
  <c r="AG25" i="12" s="1"/>
  <c r="AN25" i="12" s="1"/>
  <c r="AV25" i="12" s="1"/>
  <c r="S18" i="12"/>
  <c r="Z18" i="12" s="1"/>
  <c r="AG18" i="12" s="1"/>
  <c r="AN18" i="12" s="1"/>
  <c r="BD18" i="12" s="1"/>
  <c r="S28" i="12"/>
  <c r="Z28" i="12" s="1"/>
  <c r="AG28" i="12" s="1"/>
  <c r="AN28" i="12" s="1"/>
  <c r="BD28" i="12" s="1"/>
  <c r="S37" i="12"/>
  <c r="Z37" i="12" s="1"/>
  <c r="AG37" i="12" s="1"/>
  <c r="AN37" i="12" s="1"/>
  <c r="BD37" i="12" s="1"/>
  <c r="S26" i="12"/>
  <c r="Z26" i="12" s="1"/>
  <c r="AG26" i="12" s="1"/>
  <c r="AN26" i="12" s="1"/>
  <c r="S33" i="12"/>
  <c r="Z33" i="12" s="1"/>
  <c r="AG33" i="12" s="1"/>
  <c r="AN33" i="12" s="1"/>
  <c r="BD33" i="12" s="1"/>
  <c r="S29" i="12"/>
  <c r="Z29" i="12" s="1"/>
  <c r="AG29" i="12" s="1"/>
  <c r="AN29" i="12" s="1"/>
  <c r="BD29" i="12" s="1"/>
  <c r="S19" i="12"/>
  <c r="Z19" i="12" s="1"/>
  <c r="AG19" i="12" s="1"/>
  <c r="AN19" i="12" s="1"/>
  <c r="BD19" i="12" s="1"/>
  <c r="S21" i="12"/>
  <c r="Z21" i="12" s="1"/>
  <c r="AG21" i="12" s="1"/>
  <c r="AN21" i="12" s="1"/>
  <c r="BD21" i="12" s="1"/>
  <c r="S32" i="12"/>
  <c r="Z32" i="12" s="1"/>
  <c r="AG32" i="12" s="1"/>
  <c r="AN32" i="12" s="1"/>
  <c r="AV32" i="12" s="1"/>
  <c r="S30" i="12"/>
  <c r="Z30" i="12" s="1"/>
  <c r="AG30" i="12" s="1"/>
  <c r="AN30" i="12" s="1"/>
  <c r="BD30" i="12" s="1"/>
  <c r="S35" i="12"/>
  <c r="Z35" i="12" s="1"/>
  <c r="AG35" i="12" s="1"/>
  <c r="AN35" i="12" s="1"/>
  <c r="AV35" i="12" s="1"/>
  <c r="S27" i="12"/>
  <c r="Z27" i="12" s="1"/>
  <c r="AG27" i="12" s="1"/>
  <c r="AN27" i="12" s="1"/>
  <c r="AV27" i="12" s="1"/>
  <c r="S22" i="12"/>
  <c r="Z22" i="12" s="1"/>
  <c r="AG22" i="12" s="1"/>
  <c r="AN22" i="12" s="1"/>
  <c r="BD22" i="12" s="1"/>
  <c r="S23" i="12"/>
  <c r="Z23" i="12" s="1"/>
  <c r="AG23" i="12" s="1"/>
  <c r="AN23" i="12" s="1"/>
  <c r="AV23" i="12" s="1"/>
  <c r="S36" i="12"/>
  <c r="Z36" i="12" s="1"/>
  <c r="AG36" i="12" s="1"/>
  <c r="AN36" i="12" s="1"/>
  <c r="AV36" i="12" s="1"/>
  <c r="S31" i="12"/>
  <c r="Z31" i="12" s="1"/>
  <c r="AG31" i="12" s="1"/>
  <c r="AN31" i="12" s="1"/>
  <c r="AV31" i="12" s="1"/>
  <c r="AW22" i="12"/>
  <c r="R19" i="16"/>
  <c r="Y19" i="16" s="1"/>
  <c r="AF19" i="16" s="1"/>
  <c r="AM19" i="16" s="1"/>
  <c r="R42" i="16"/>
  <c r="Y42" i="16" s="1"/>
  <c r="AF42" i="16" s="1"/>
  <c r="AM42" i="16" s="1"/>
  <c r="R20" i="16"/>
  <c r="Y20" i="16" s="1"/>
  <c r="AF20" i="16" s="1"/>
  <c r="AM20" i="16" s="1"/>
  <c r="R32" i="16"/>
  <c r="Y32" i="16" s="1"/>
  <c r="AF32" i="16" s="1"/>
  <c r="AM32" i="16" s="1"/>
  <c r="R23" i="16"/>
  <c r="Y23" i="16" s="1"/>
  <c r="AF23" i="16" s="1"/>
  <c r="AM23" i="16" s="1"/>
  <c r="R33" i="16"/>
  <c r="Y33" i="16" s="1"/>
  <c r="AF33" i="16" s="1"/>
  <c r="AM33" i="16" s="1"/>
  <c r="R31" i="16"/>
  <c r="Y31" i="16" s="1"/>
  <c r="AF31" i="16" s="1"/>
  <c r="AM31" i="16" s="1"/>
  <c r="R16" i="16"/>
  <c r="Y16" i="16" s="1"/>
  <c r="AF16" i="16" s="1"/>
  <c r="AM16" i="16" s="1"/>
  <c r="AQ16" i="16" s="1"/>
  <c r="R37" i="16"/>
  <c r="Y37" i="16" s="1"/>
  <c r="AF37" i="16" s="1"/>
  <c r="AM37" i="16" s="1"/>
  <c r="R17" i="16"/>
  <c r="Y17" i="16" s="1"/>
  <c r="AF17" i="16" s="1"/>
  <c r="AM17" i="16" s="1"/>
  <c r="R25" i="16"/>
  <c r="Y25" i="16" s="1"/>
  <c r="AF25" i="16" s="1"/>
  <c r="AM25" i="16" s="1"/>
  <c r="R40" i="16"/>
  <c r="Y40" i="16" s="1"/>
  <c r="AF40" i="16" s="1"/>
  <c r="AM40" i="16" s="1"/>
  <c r="R29" i="16"/>
  <c r="Y29" i="16" s="1"/>
  <c r="AF29" i="16" s="1"/>
  <c r="AM29" i="16" s="1"/>
  <c r="R43" i="16"/>
  <c r="Y43" i="16" s="1"/>
  <c r="AF43" i="16" s="1"/>
  <c r="AM43" i="16" s="1"/>
  <c r="R21" i="16"/>
  <c r="Y21" i="16" s="1"/>
  <c r="AF21" i="16" s="1"/>
  <c r="AM21" i="16" s="1"/>
  <c r="R38" i="16"/>
  <c r="Y38" i="16" s="1"/>
  <c r="AF38" i="16" s="1"/>
  <c r="AM38" i="16" s="1"/>
  <c r="R27" i="16"/>
  <c r="Y27" i="16" s="1"/>
  <c r="AF27" i="16" s="1"/>
  <c r="AM27" i="16" s="1"/>
  <c r="R28" i="16"/>
  <c r="Y28" i="16" s="1"/>
  <c r="AF28" i="16" s="1"/>
  <c r="AM28" i="16" s="1"/>
  <c r="R24" i="16"/>
  <c r="Y24" i="16" s="1"/>
  <c r="AF24" i="16" s="1"/>
  <c r="AM24" i="16" s="1"/>
  <c r="R34" i="16"/>
  <c r="Y34" i="16" s="1"/>
  <c r="AF34" i="16" s="1"/>
  <c r="AM34" i="16" s="1"/>
  <c r="R30" i="16"/>
  <c r="Y30" i="16" s="1"/>
  <c r="AF30" i="16" s="1"/>
  <c r="AM30" i="16" s="1"/>
  <c r="R36" i="16"/>
  <c r="Y36" i="16" s="1"/>
  <c r="AF36" i="16" s="1"/>
  <c r="AM36" i="16" s="1"/>
  <c r="R18" i="16"/>
  <c r="Y18" i="16" s="1"/>
  <c r="AF18" i="16" s="1"/>
  <c r="AM18" i="16" s="1"/>
  <c r="R39" i="16"/>
  <c r="Y39" i="16" s="1"/>
  <c r="AF39" i="16" s="1"/>
  <c r="AM39" i="16" s="1"/>
  <c r="R41" i="16"/>
  <c r="Y41" i="16" s="1"/>
  <c r="AF41" i="16" s="1"/>
  <c r="AM41" i="16" s="1"/>
  <c r="R22" i="16"/>
  <c r="Y22" i="16" s="1"/>
  <c r="AF22" i="16" s="1"/>
  <c r="AM22" i="16" s="1"/>
  <c r="R35" i="16"/>
  <c r="Y35" i="16" s="1"/>
  <c r="AF35" i="16" s="1"/>
  <c r="AM35" i="16" s="1"/>
  <c r="R26" i="16"/>
  <c r="Y26" i="16" s="1"/>
  <c r="AF26" i="16" s="1"/>
  <c r="AM26" i="16" s="1"/>
  <c r="S17" i="16"/>
  <c r="Z17" i="16" s="1"/>
  <c r="AG17" i="16" s="1"/>
  <c r="AN17" i="16" s="1"/>
  <c r="S32" i="16"/>
  <c r="Z32" i="16" s="1"/>
  <c r="AG32" i="16" s="1"/>
  <c r="AN32" i="16" s="1"/>
  <c r="S24" i="16"/>
  <c r="Z24" i="16" s="1"/>
  <c r="AG24" i="16" s="1"/>
  <c r="AN24" i="16" s="1"/>
  <c r="S34" i="16"/>
  <c r="Z34" i="16" s="1"/>
  <c r="AG34" i="16" s="1"/>
  <c r="AN34" i="16" s="1"/>
  <c r="S21" i="16"/>
  <c r="Z21" i="16" s="1"/>
  <c r="AG21" i="16" s="1"/>
  <c r="AN21" i="16" s="1"/>
  <c r="S39" i="16"/>
  <c r="Z39" i="16" s="1"/>
  <c r="AG39" i="16" s="1"/>
  <c r="AN39" i="16" s="1"/>
  <c r="S42" i="16"/>
  <c r="Z42" i="16" s="1"/>
  <c r="AG42" i="16" s="1"/>
  <c r="AN42" i="16" s="1"/>
  <c r="S37" i="16"/>
  <c r="Z37" i="16" s="1"/>
  <c r="AG37" i="16" s="1"/>
  <c r="AN37" i="16" s="1"/>
  <c r="S41" i="16"/>
  <c r="Z41" i="16" s="1"/>
  <c r="AG41" i="16" s="1"/>
  <c r="AN41" i="16" s="1"/>
  <c r="S18" i="16"/>
  <c r="Z18" i="16" s="1"/>
  <c r="AG18" i="16" s="1"/>
  <c r="AN18" i="16" s="1"/>
  <c r="S43" i="16"/>
  <c r="Z43" i="16" s="1"/>
  <c r="AG43" i="16" s="1"/>
  <c r="AN43" i="16" s="1"/>
  <c r="S31" i="16"/>
  <c r="Z31" i="16" s="1"/>
  <c r="AG31" i="16" s="1"/>
  <c r="AN31" i="16" s="1"/>
  <c r="S30" i="16"/>
  <c r="Z30" i="16" s="1"/>
  <c r="AG30" i="16" s="1"/>
  <c r="AN30" i="16" s="1"/>
  <c r="S22" i="16"/>
  <c r="Z22" i="16" s="1"/>
  <c r="AG22" i="16" s="1"/>
  <c r="AN22" i="16" s="1"/>
  <c r="S26" i="16"/>
  <c r="Z26" i="16" s="1"/>
  <c r="AG26" i="16" s="1"/>
  <c r="AN26" i="16" s="1"/>
  <c r="S19" i="16"/>
  <c r="Z19" i="16" s="1"/>
  <c r="AG19" i="16" s="1"/>
  <c r="AN19" i="16" s="1"/>
  <c r="S28" i="16"/>
  <c r="Z28" i="16" s="1"/>
  <c r="AG28" i="16" s="1"/>
  <c r="AN28" i="16" s="1"/>
  <c r="S25" i="16"/>
  <c r="Z25" i="16" s="1"/>
  <c r="AG25" i="16" s="1"/>
  <c r="AN25" i="16" s="1"/>
  <c r="S23" i="16"/>
  <c r="Z23" i="16" s="1"/>
  <c r="AG23" i="16" s="1"/>
  <c r="AN23" i="16" s="1"/>
  <c r="S20" i="16"/>
  <c r="Z20" i="16" s="1"/>
  <c r="AG20" i="16" s="1"/>
  <c r="AN20" i="16" s="1"/>
  <c r="S38" i="16"/>
  <c r="Z38" i="16" s="1"/>
  <c r="AG38" i="16" s="1"/>
  <c r="AN38" i="16" s="1"/>
  <c r="S40" i="16"/>
  <c r="Z40" i="16" s="1"/>
  <c r="AG40" i="16" s="1"/>
  <c r="AN40" i="16" s="1"/>
  <c r="S29" i="16"/>
  <c r="Z29" i="16" s="1"/>
  <c r="AG29" i="16" s="1"/>
  <c r="AN29" i="16" s="1"/>
  <c r="S36" i="16"/>
  <c r="Z36" i="16" s="1"/>
  <c r="AG36" i="16" s="1"/>
  <c r="AN36" i="16" s="1"/>
  <c r="S33" i="16"/>
  <c r="Z33" i="16" s="1"/>
  <c r="AG33" i="16" s="1"/>
  <c r="AN33" i="16" s="1"/>
  <c r="S35" i="16"/>
  <c r="Z35" i="16" s="1"/>
  <c r="AG35" i="16" s="1"/>
  <c r="AN35" i="16" s="1"/>
  <c r="S27" i="16"/>
  <c r="Z27" i="16" s="1"/>
  <c r="AG27" i="16" s="1"/>
  <c r="AN27" i="16" s="1"/>
  <c r="BB29" i="16"/>
  <c r="AT29" i="16"/>
  <c r="AT39" i="16"/>
  <c r="BB39" i="16"/>
  <c r="BB41" i="16"/>
  <c r="AT41" i="16"/>
  <c r="AT26" i="16"/>
  <c r="BB26" i="16"/>
  <c r="BA20" i="16"/>
  <c r="AS20" i="16"/>
  <c r="AS33" i="16"/>
  <c r="BA33" i="16"/>
  <c r="AS18" i="16"/>
  <c r="BA18" i="16"/>
  <c r="AS36" i="16"/>
  <c r="BA36" i="16"/>
  <c r="AX39" i="16"/>
  <c r="BF39" i="16"/>
  <c r="AX25" i="16"/>
  <c r="BF25" i="16"/>
  <c r="AX43" i="16"/>
  <c r="BF43" i="16"/>
  <c r="BB22" i="16"/>
  <c r="AT22" i="16"/>
  <c r="BB20" i="16"/>
  <c r="AT20" i="16"/>
  <c r="BB16" i="16"/>
  <c r="AT16" i="16"/>
  <c r="BB30" i="16"/>
  <c r="AT30" i="16"/>
  <c r="AS23" i="16"/>
  <c r="BA23" i="16"/>
  <c r="BA29" i="16"/>
  <c r="AS29" i="16"/>
  <c r="BA42" i="16"/>
  <c r="AS42" i="16"/>
  <c r="AX31" i="16"/>
  <c r="BF31" i="16"/>
  <c r="BF27" i="16"/>
  <c r="AX27" i="16"/>
  <c r="BF30" i="16"/>
  <c r="AX30" i="16"/>
  <c r="AX24" i="16"/>
  <c r="BF24" i="16"/>
  <c r="AT34" i="16"/>
  <c r="BB34" i="16"/>
  <c r="AT42" i="16"/>
  <c r="BB42" i="16"/>
  <c r="AT18" i="16"/>
  <c r="BB18" i="16"/>
  <c r="BB35" i="16"/>
  <c r="AT35" i="16"/>
  <c r="AS19" i="16"/>
  <c r="BA19" i="16"/>
  <c r="AS28" i="16"/>
  <c r="BA28" i="16"/>
  <c r="AS39" i="16"/>
  <c r="BA39" i="16"/>
  <c r="AX40" i="16"/>
  <c r="BF40" i="16"/>
  <c r="AX41" i="16"/>
  <c r="BF41" i="16"/>
  <c r="AX29" i="16"/>
  <c r="BF29" i="16"/>
  <c r="T25" i="16"/>
  <c r="AA25" i="16" s="1"/>
  <c r="AH25" i="16" s="1"/>
  <c r="AO25" i="16" s="1"/>
  <c r="T33" i="16"/>
  <c r="AA33" i="16" s="1"/>
  <c r="AH33" i="16" s="1"/>
  <c r="AO33" i="16" s="1"/>
  <c r="T22" i="16"/>
  <c r="AA22" i="16" s="1"/>
  <c r="AH22" i="16" s="1"/>
  <c r="AO22" i="16" s="1"/>
  <c r="T18" i="16"/>
  <c r="AA18" i="16" s="1"/>
  <c r="AH18" i="16" s="1"/>
  <c r="AO18" i="16" s="1"/>
  <c r="T40" i="16"/>
  <c r="AA40" i="16" s="1"/>
  <c r="AH40" i="16" s="1"/>
  <c r="AO40" i="16" s="1"/>
  <c r="T42" i="16"/>
  <c r="AA42" i="16" s="1"/>
  <c r="AH42" i="16" s="1"/>
  <c r="AO42" i="16" s="1"/>
  <c r="T35" i="16"/>
  <c r="AA35" i="16" s="1"/>
  <c r="AH35" i="16" s="1"/>
  <c r="AO35" i="16" s="1"/>
  <c r="T34" i="16"/>
  <c r="AA34" i="16" s="1"/>
  <c r="AH34" i="16" s="1"/>
  <c r="AO34" i="16" s="1"/>
  <c r="T19" i="16"/>
  <c r="AA19" i="16" s="1"/>
  <c r="AH19" i="16" s="1"/>
  <c r="AO19" i="16" s="1"/>
  <c r="T43" i="16"/>
  <c r="AA43" i="16" s="1"/>
  <c r="AH43" i="16" s="1"/>
  <c r="AO43" i="16" s="1"/>
  <c r="T38" i="16"/>
  <c r="AA38" i="16" s="1"/>
  <c r="AH38" i="16" s="1"/>
  <c r="AO38" i="16" s="1"/>
  <c r="T27" i="16"/>
  <c r="AA27" i="16" s="1"/>
  <c r="AH27" i="16" s="1"/>
  <c r="AO27" i="16" s="1"/>
  <c r="T29" i="16"/>
  <c r="AA29" i="16" s="1"/>
  <c r="AH29" i="16" s="1"/>
  <c r="AO29" i="16" s="1"/>
  <c r="T21" i="16"/>
  <c r="AA21" i="16" s="1"/>
  <c r="AH21" i="16" s="1"/>
  <c r="AO21" i="16" s="1"/>
  <c r="T39" i="16"/>
  <c r="AA39" i="16" s="1"/>
  <c r="AH39" i="16" s="1"/>
  <c r="AO39" i="16" s="1"/>
  <c r="T23" i="16"/>
  <c r="AA23" i="16" s="1"/>
  <c r="AH23" i="16" s="1"/>
  <c r="AO23" i="16" s="1"/>
  <c r="T24" i="16"/>
  <c r="AA24" i="16" s="1"/>
  <c r="AH24" i="16" s="1"/>
  <c r="AO24" i="16" s="1"/>
  <c r="T30" i="16"/>
  <c r="AA30" i="16" s="1"/>
  <c r="AH30" i="16" s="1"/>
  <c r="AO30" i="16" s="1"/>
  <c r="T41" i="16"/>
  <c r="AA41" i="16" s="1"/>
  <c r="AH41" i="16" s="1"/>
  <c r="AO41" i="16" s="1"/>
  <c r="T28" i="16"/>
  <c r="AA28" i="16" s="1"/>
  <c r="AH28" i="16" s="1"/>
  <c r="AO28" i="16" s="1"/>
  <c r="T36" i="16"/>
  <c r="AA36" i="16" s="1"/>
  <c r="AH36" i="16" s="1"/>
  <c r="AO36" i="16" s="1"/>
  <c r="T20" i="16"/>
  <c r="AA20" i="16" s="1"/>
  <c r="AH20" i="16" s="1"/>
  <c r="AO20" i="16" s="1"/>
  <c r="T26" i="16"/>
  <c r="AA26" i="16" s="1"/>
  <c r="AH26" i="16" s="1"/>
  <c r="AO26" i="16" s="1"/>
  <c r="T32" i="16"/>
  <c r="AA32" i="16" s="1"/>
  <c r="AH32" i="16" s="1"/>
  <c r="AO32" i="16" s="1"/>
  <c r="T37" i="16"/>
  <c r="AA37" i="16" s="1"/>
  <c r="AH37" i="16" s="1"/>
  <c r="AO37" i="16" s="1"/>
  <c r="T31" i="16"/>
  <c r="AA31" i="16" s="1"/>
  <c r="AH31" i="16" s="1"/>
  <c r="AO31" i="16" s="1"/>
  <c r="AT19" i="16"/>
  <c r="BB19" i="16"/>
  <c r="AT15" i="16"/>
  <c r="BB15" i="16"/>
  <c r="BB37" i="16"/>
  <c r="AT37" i="16"/>
  <c r="BA22" i="16"/>
  <c r="AS22" i="16"/>
  <c r="AS30" i="16"/>
  <c r="BA30" i="16"/>
  <c r="AS17" i="16"/>
  <c r="BA17" i="16"/>
  <c r="AS21" i="16"/>
  <c r="BA21" i="16"/>
  <c r="BF38" i="16"/>
  <c r="AX38" i="16"/>
  <c r="AX35" i="16"/>
  <c r="BF35" i="16"/>
  <c r="AX34" i="16"/>
  <c r="BF34" i="16"/>
  <c r="BB27" i="16"/>
  <c r="AT27" i="16"/>
  <c r="AT40" i="16"/>
  <c r="BB40" i="16"/>
  <c r="BB23" i="16"/>
  <c r="AT23" i="16"/>
  <c r="BA35" i="16"/>
  <c r="AS35" i="16"/>
  <c r="BA40" i="16"/>
  <c r="AS40" i="16"/>
  <c r="BA41" i="16"/>
  <c r="AS41" i="16"/>
  <c r="BA14" i="16"/>
  <c r="BG14" i="16" s="1"/>
  <c r="AS14" i="16"/>
  <c r="AY14" i="16" s="1"/>
  <c r="AQ14" i="16"/>
  <c r="BF20" i="16"/>
  <c r="AX20" i="16"/>
  <c r="AX22" i="16"/>
  <c r="BF22" i="16"/>
  <c r="AX21" i="16"/>
  <c r="BF21" i="16"/>
  <c r="AT21" i="16"/>
  <c r="BB21" i="16"/>
  <c r="AT25" i="16"/>
  <c r="BB25" i="16"/>
  <c r="BB36" i="16"/>
  <c r="AT36" i="16"/>
  <c r="BB28" i="16"/>
  <c r="AT28" i="16"/>
  <c r="AS25" i="16"/>
  <c r="BA25" i="16"/>
  <c r="BA37" i="16"/>
  <c r="AS37" i="16"/>
  <c r="AS26" i="16"/>
  <c r="BA26" i="16"/>
  <c r="BA31" i="16"/>
  <c r="AS31" i="16"/>
  <c r="AX23" i="16"/>
  <c r="BF23" i="16"/>
  <c r="BF26" i="16"/>
  <c r="AX26" i="16"/>
  <c r="BF19" i="16"/>
  <c r="AX19" i="16"/>
  <c r="AT43" i="16"/>
  <c r="BB43" i="16"/>
  <c r="BB33" i="16"/>
  <c r="AT33" i="16"/>
  <c r="BB31" i="16"/>
  <c r="AT31" i="16"/>
  <c r="BB32" i="16"/>
  <c r="AT32" i="16"/>
  <c r="BA34" i="16"/>
  <c r="AS34" i="16"/>
  <c r="BA16" i="16"/>
  <c r="AS16" i="16"/>
  <c r="AS24" i="16"/>
  <c r="BA24" i="16"/>
  <c r="BA43" i="16"/>
  <c r="AS43" i="16"/>
  <c r="AX36" i="16"/>
  <c r="BF36" i="16"/>
  <c r="BF42" i="16"/>
  <c r="AX42" i="16"/>
  <c r="BF32" i="16"/>
  <c r="AX32" i="16"/>
  <c r="BB24" i="16"/>
  <c r="AT24" i="16"/>
  <c r="AT17" i="16"/>
  <c r="BB17" i="16"/>
  <c r="AT38" i="16"/>
  <c r="BB38" i="16"/>
  <c r="BA27" i="16"/>
  <c r="AS27" i="16"/>
  <c r="AS15" i="16"/>
  <c r="AQ15" i="16"/>
  <c r="BA15" i="16"/>
  <c r="AS32" i="16"/>
  <c r="BA32" i="16"/>
  <c r="AS38" i="16"/>
  <c r="BA38" i="16"/>
  <c r="BF33" i="16"/>
  <c r="AX33" i="16"/>
  <c r="AX37" i="16"/>
  <c r="BF37" i="16"/>
  <c r="BF28" i="16"/>
  <c r="AX28" i="16"/>
  <c r="Q20" i="10"/>
  <c r="X20" i="10" s="1"/>
  <c r="AE20" i="10" s="1"/>
  <c r="AL20" i="10" s="1"/>
  <c r="BB20" i="10" s="1"/>
  <c r="S18" i="10"/>
  <c r="Z18" i="10" s="1"/>
  <c r="AG18" i="10" s="1"/>
  <c r="AN18" i="10" s="1"/>
  <c r="AV18" i="10" s="1"/>
  <c r="AW23" i="12"/>
  <c r="AU28" i="12"/>
  <c r="BE35" i="12"/>
  <c r="BE28" i="12"/>
  <c r="AU37" i="12"/>
  <c r="AW25" i="12"/>
  <c r="BC25" i="12"/>
  <c r="AU25" i="12"/>
  <c r="AW21" i="12"/>
  <c r="BC20" i="12"/>
  <c r="AU33" i="12"/>
  <c r="AW29" i="12"/>
  <c r="BC36" i="12"/>
  <c r="BC19" i="12"/>
  <c r="BC26" i="12"/>
  <c r="AU26" i="12"/>
  <c r="AU27" i="12"/>
  <c r="BC27" i="12"/>
  <c r="AU21" i="12"/>
  <c r="BE30" i="12"/>
  <c r="AW27" i="12"/>
  <c r="Q18" i="12"/>
  <c r="X18" i="12" s="1"/>
  <c r="AE18" i="12" s="1"/>
  <c r="AL18" i="12" s="1"/>
  <c r="Y15" i="12"/>
  <c r="Q22" i="12"/>
  <c r="X22" i="12" s="1"/>
  <c r="AE22" i="12" s="1"/>
  <c r="AL22" i="12" s="1"/>
  <c r="Q26" i="12"/>
  <c r="X26" i="12" s="1"/>
  <c r="AE26" i="12" s="1"/>
  <c r="AL26" i="12" s="1"/>
  <c r="Q36" i="12"/>
  <c r="X36" i="12" s="1"/>
  <c r="AE36" i="12" s="1"/>
  <c r="AL36" i="12" s="1"/>
  <c r="Q27" i="12"/>
  <c r="X27" i="12" s="1"/>
  <c r="AE27" i="12" s="1"/>
  <c r="AL27" i="12" s="1"/>
  <c r="Q35" i="12"/>
  <c r="X35" i="12" s="1"/>
  <c r="AE35" i="12" s="1"/>
  <c r="AL35" i="12" s="1"/>
  <c r="Q32" i="12"/>
  <c r="X32" i="12" s="1"/>
  <c r="AE32" i="12" s="1"/>
  <c r="AL32" i="12" s="1"/>
  <c r="Q24" i="12"/>
  <c r="X24" i="12" s="1"/>
  <c r="AE24" i="12" s="1"/>
  <c r="AL24" i="12" s="1"/>
  <c r="Q15" i="12"/>
  <c r="X15" i="12" s="1"/>
  <c r="AE15" i="12" s="1"/>
  <c r="AL15" i="12" s="1"/>
  <c r="AQ15" i="12" s="1"/>
  <c r="Q19" i="12"/>
  <c r="X19" i="12" s="1"/>
  <c r="AE19" i="12" s="1"/>
  <c r="AL19" i="12" s="1"/>
  <c r="Q20" i="12"/>
  <c r="X20" i="12" s="1"/>
  <c r="AE20" i="12" s="1"/>
  <c r="AL20" i="12" s="1"/>
  <c r="Q37" i="12"/>
  <c r="X37" i="12" s="1"/>
  <c r="AE37" i="12" s="1"/>
  <c r="AL37" i="12" s="1"/>
  <c r="BB37" i="12" s="1"/>
  <c r="Q25" i="12"/>
  <c r="X25" i="12" s="1"/>
  <c r="AE25" i="12" s="1"/>
  <c r="AL25" i="12" s="1"/>
  <c r="Q28" i="12"/>
  <c r="X28" i="12" s="1"/>
  <c r="AE28" i="12" s="1"/>
  <c r="AL28" i="12" s="1"/>
  <c r="Q17" i="12"/>
  <c r="X17" i="12" s="1"/>
  <c r="AE17" i="12" s="1"/>
  <c r="AL17" i="12" s="1"/>
  <c r="AT17" i="12" s="1"/>
  <c r="Q33" i="12"/>
  <c r="X33" i="12" s="1"/>
  <c r="AE33" i="12" s="1"/>
  <c r="AL33" i="12" s="1"/>
  <c r="Q29" i="12"/>
  <c r="X29" i="12" s="1"/>
  <c r="AE29" i="12" s="1"/>
  <c r="AL29" i="12" s="1"/>
  <c r="AT29" i="12" s="1"/>
  <c r="Q30" i="12"/>
  <c r="X30" i="12" s="1"/>
  <c r="AE30" i="12" s="1"/>
  <c r="AL30" i="12" s="1"/>
  <c r="BB30" i="12" s="1"/>
  <c r="Q23" i="12"/>
  <c r="X23" i="12" s="1"/>
  <c r="AE23" i="12" s="1"/>
  <c r="AL23" i="12" s="1"/>
  <c r="BB23" i="12" s="1"/>
  <c r="Q21" i="12"/>
  <c r="X21" i="12" s="1"/>
  <c r="AE21" i="12" s="1"/>
  <c r="AL21" i="12" s="1"/>
  <c r="BB21" i="12" s="1"/>
  <c r="Q34" i="12"/>
  <c r="X34" i="12" s="1"/>
  <c r="AE34" i="12" s="1"/>
  <c r="AL34" i="12" s="1"/>
  <c r="BB34" i="12" s="1"/>
  <c r="Q31" i="12"/>
  <c r="X31" i="12" s="1"/>
  <c r="AE31" i="12" s="1"/>
  <c r="AL31" i="12" s="1"/>
  <c r="Q16" i="12"/>
  <c r="X16" i="12" s="1"/>
  <c r="AE16" i="12" s="1"/>
  <c r="AL16" i="12" s="1"/>
  <c r="AQ16" i="12" s="1"/>
  <c r="BC23" i="12"/>
  <c r="BC16" i="12"/>
  <c r="AU16" i="12"/>
  <c r="BE20" i="12"/>
  <c r="AW20" i="12"/>
  <c r="AU24" i="12"/>
  <c r="BC24" i="12"/>
  <c r="BF29" i="12"/>
  <c r="AX29" i="12"/>
  <c r="BA35" i="12"/>
  <c r="AS35" i="12"/>
  <c r="BF35" i="12"/>
  <c r="AX35" i="12"/>
  <c r="AX32" i="12"/>
  <c r="BF32" i="12"/>
  <c r="AX22" i="12"/>
  <c r="BF22" i="12"/>
  <c r="BA28" i="12"/>
  <c r="AS28" i="12"/>
  <c r="AX21" i="12"/>
  <c r="BF21" i="12"/>
  <c r="AX20" i="12"/>
  <c r="BF20" i="12"/>
  <c r="AW33" i="12"/>
  <c r="BE33" i="12"/>
  <c r="AX24" i="12"/>
  <c r="BF24" i="12"/>
  <c r="AX26" i="12"/>
  <c r="BF26" i="12"/>
  <c r="BA31" i="12"/>
  <c r="AS31" i="12"/>
  <c r="AS23" i="12"/>
  <c r="BA23" i="12"/>
  <c r="AW37" i="12"/>
  <c r="AU31" i="12"/>
  <c r="BC31" i="12"/>
  <c r="AS19" i="12"/>
  <c r="BA19" i="12"/>
  <c r="BF19" i="12"/>
  <c r="AX19" i="12"/>
  <c r="BE36" i="12"/>
  <c r="AW36" i="12"/>
  <c r="BA15" i="12"/>
  <c r="AS15" i="12"/>
  <c r="BA34" i="12"/>
  <c r="AS34" i="12"/>
  <c r="BE19" i="12"/>
  <c r="AW19" i="12"/>
  <c r="AS30" i="12"/>
  <c r="BA30" i="12"/>
  <c r="BF25" i="12"/>
  <c r="AX25" i="12"/>
  <c r="AW34" i="12"/>
  <c r="BE34" i="12"/>
  <c r="BC29" i="12"/>
  <c r="AU29" i="12"/>
  <c r="AX34" i="12"/>
  <c r="BF34" i="12"/>
  <c r="AX30" i="12"/>
  <c r="BF30" i="12"/>
  <c r="BF23" i="12"/>
  <c r="AX23" i="12"/>
  <c r="AS24" i="12"/>
  <c r="BA24" i="12"/>
  <c r="AU17" i="12"/>
  <c r="BC17" i="12"/>
  <c r="BC30" i="12"/>
  <c r="AU30" i="12"/>
  <c r="AS18" i="12"/>
  <c r="BA18" i="12"/>
  <c r="AU22" i="12"/>
  <c r="BC22" i="12"/>
  <c r="AS27" i="12"/>
  <c r="BA27" i="12"/>
  <c r="BA33" i="12"/>
  <c r="AS33" i="12"/>
  <c r="BA36" i="12"/>
  <c r="AS36" i="12"/>
  <c r="BA21" i="12"/>
  <c r="AS21" i="12"/>
  <c r="AS20" i="12"/>
  <c r="BA20" i="12"/>
  <c r="BC34" i="12"/>
  <c r="AU34" i="12"/>
  <c r="AX33" i="12"/>
  <c r="BF33" i="12"/>
  <c r="AS16" i="12"/>
  <c r="BA16" i="12"/>
  <c r="BA22" i="12"/>
  <c r="AS22" i="12"/>
  <c r="AS37" i="12"/>
  <c r="AS14" i="12"/>
  <c r="AY14" i="12" s="1"/>
  <c r="AQ14" i="12"/>
  <c r="BA14" i="12"/>
  <c r="BG14" i="12" s="1"/>
  <c r="BF28" i="12"/>
  <c r="AX28" i="12"/>
  <c r="AX37" i="12"/>
  <c r="BC35" i="12"/>
  <c r="AU35" i="12"/>
  <c r="BC32" i="12"/>
  <c r="AU32" i="12"/>
  <c r="AX27" i="12"/>
  <c r="BF27" i="12"/>
  <c r="BE24" i="12"/>
  <c r="AW24" i="12"/>
  <c r="BA32" i="12"/>
  <c r="AS32" i="12"/>
  <c r="AW32" i="12"/>
  <c r="BE32" i="12"/>
  <c r="BC18" i="12"/>
  <c r="AU18" i="12"/>
  <c r="BE31" i="12"/>
  <c r="AW31" i="12"/>
  <c r="BE26" i="12"/>
  <c r="AW26" i="12"/>
  <c r="AS29" i="12"/>
  <c r="BA29" i="12"/>
  <c r="BF36" i="12"/>
  <c r="AX36" i="12"/>
  <c r="BA25" i="12"/>
  <c r="AS25" i="12"/>
  <c r="BA17" i="12"/>
  <c r="AS17" i="12"/>
  <c r="Q26" i="10"/>
  <c r="X26" i="10" s="1"/>
  <c r="AE26" i="10" s="1"/>
  <c r="AL26" i="10" s="1"/>
  <c r="BB26" i="10" s="1"/>
  <c r="S20" i="10"/>
  <c r="Z20" i="10" s="1"/>
  <c r="AG20" i="10" s="1"/>
  <c r="AN20" i="10" s="1"/>
  <c r="AV20" i="10" s="1"/>
  <c r="Q16" i="10"/>
  <c r="X16" i="10" s="1"/>
  <c r="AE16" i="10" s="1"/>
  <c r="AL16" i="10" s="1"/>
  <c r="BB16" i="10" s="1"/>
  <c r="R19" i="10"/>
  <c r="Y19" i="10" s="1"/>
  <c r="AF19" i="10" s="1"/>
  <c r="AM19" i="10" s="1"/>
  <c r="BC19" i="10" s="1"/>
  <c r="R27" i="10"/>
  <c r="Y27" i="10" s="1"/>
  <c r="AF27" i="10" s="1"/>
  <c r="AM27" i="10" s="1"/>
  <c r="AU27" i="10" s="1"/>
  <c r="U30" i="10"/>
  <c r="AB30" i="10" s="1"/>
  <c r="AI30" i="10" s="1"/>
  <c r="AP30" i="10" s="1"/>
  <c r="AX30" i="10" s="1"/>
  <c r="L21" i="10"/>
  <c r="S24" i="10" s="1"/>
  <c r="Z24" i="10" s="1"/>
  <c r="AG24" i="10" s="1"/>
  <c r="AN24" i="10" s="1"/>
  <c r="L31" i="10"/>
  <c r="L29" i="10"/>
  <c r="S32" i="10" s="1"/>
  <c r="Z32" i="10" s="1"/>
  <c r="AG32" i="10" s="1"/>
  <c r="AN32" i="10" s="1"/>
  <c r="BB15" i="10"/>
  <c r="AT15" i="10"/>
  <c r="U24" i="10"/>
  <c r="AB24" i="10" s="1"/>
  <c r="AI24" i="10" s="1"/>
  <c r="AP24" i="10" s="1"/>
  <c r="BF24" i="10" s="1"/>
  <c r="U22" i="10"/>
  <c r="AB22" i="10" s="1"/>
  <c r="AI22" i="10" s="1"/>
  <c r="AP22" i="10" s="1"/>
  <c r="BF22" i="10" s="1"/>
  <c r="U19" i="10"/>
  <c r="AB19" i="10" s="1"/>
  <c r="AI19" i="10" s="1"/>
  <c r="AP19" i="10" s="1"/>
  <c r="AX19" i="10" s="1"/>
  <c r="U20" i="10"/>
  <c r="AB20" i="10" s="1"/>
  <c r="AI20" i="10" s="1"/>
  <c r="AP20" i="10" s="1"/>
  <c r="BF20" i="10" s="1"/>
  <c r="BD28" i="10"/>
  <c r="T18" i="10"/>
  <c r="AA18" i="10" s="1"/>
  <c r="AH18" i="10" s="1"/>
  <c r="AO18" i="10" s="1"/>
  <c r="T23" i="10"/>
  <c r="AA23" i="10" s="1"/>
  <c r="AH23" i="10" s="1"/>
  <c r="AO23" i="10" s="1"/>
  <c r="T19" i="10"/>
  <c r="AA19" i="10" s="1"/>
  <c r="AH19" i="10" s="1"/>
  <c r="AO19" i="10" s="1"/>
  <c r="T29" i="10"/>
  <c r="AA29" i="10" s="1"/>
  <c r="AH29" i="10" s="1"/>
  <c r="AO29" i="10" s="1"/>
  <c r="T21" i="10"/>
  <c r="AA21" i="10" s="1"/>
  <c r="AH21" i="10" s="1"/>
  <c r="AO21" i="10" s="1"/>
  <c r="P25" i="10"/>
  <c r="W25" i="10" s="1"/>
  <c r="AD25" i="10" s="1"/>
  <c r="AK25" i="10" s="1"/>
  <c r="W14" i="10"/>
  <c r="AD14" i="10" s="1"/>
  <c r="AK14" i="10" s="1"/>
  <c r="P15" i="10"/>
  <c r="W15" i="10" s="1"/>
  <c r="AD15" i="10" s="1"/>
  <c r="AK15" i="10" s="1"/>
  <c r="P19" i="10"/>
  <c r="W19" i="10" s="1"/>
  <c r="AD19" i="10" s="1"/>
  <c r="AK19" i="10" s="1"/>
  <c r="P17" i="10"/>
  <c r="W17" i="10" s="1"/>
  <c r="AD17" i="10" s="1"/>
  <c r="AK17" i="10" s="1"/>
  <c r="BD22" i="10"/>
  <c r="AV22" i="10"/>
  <c r="L40" i="10"/>
  <c r="L34" i="10"/>
  <c r="L22" i="10"/>
  <c r="U23" i="10"/>
  <c r="AB23" i="10" s="1"/>
  <c r="AI23" i="10" s="1"/>
  <c r="AP23" i="10" s="1"/>
  <c r="S21" i="10"/>
  <c r="Z21" i="10" s="1"/>
  <c r="AG21" i="10" s="1"/>
  <c r="AN21" i="10" s="1"/>
  <c r="P18" i="10"/>
  <c r="W18" i="10" s="1"/>
  <c r="AD18" i="10" s="1"/>
  <c r="AK18" i="10" s="1"/>
  <c r="T22" i="10"/>
  <c r="AA22" i="10" s="1"/>
  <c r="AH22" i="10" s="1"/>
  <c r="AO22" i="10" s="1"/>
  <c r="Q19" i="10"/>
  <c r="X19" i="10" s="1"/>
  <c r="AE19" i="10" s="1"/>
  <c r="AL19" i="10" s="1"/>
  <c r="R20" i="10"/>
  <c r="Y20" i="10" s="1"/>
  <c r="AF20" i="10" s="1"/>
  <c r="AM20" i="10" s="1"/>
  <c r="BB18" i="10"/>
  <c r="AT18" i="10"/>
  <c r="R26" i="10"/>
  <c r="Y26" i="10" s="1"/>
  <c r="AF26" i="10" s="1"/>
  <c r="AM26" i="10" s="1"/>
  <c r="S27" i="10"/>
  <c r="Z27" i="10" s="1"/>
  <c r="AG27" i="10" s="1"/>
  <c r="AN27" i="10" s="1"/>
  <c r="T28" i="10"/>
  <c r="AA28" i="10" s="1"/>
  <c r="AH28" i="10" s="1"/>
  <c r="AO28" i="10" s="1"/>
  <c r="U29" i="10"/>
  <c r="AB29" i="10" s="1"/>
  <c r="AI29" i="10" s="1"/>
  <c r="AP29" i="10" s="1"/>
  <c r="Q25" i="10"/>
  <c r="X25" i="10" s="1"/>
  <c r="AE25" i="10" s="1"/>
  <c r="AL25" i="10" s="1"/>
  <c r="P24" i="10"/>
  <c r="W24" i="10" s="1"/>
  <c r="AD24" i="10" s="1"/>
  <c r="AK24" i="10" s="1"/>
  <c r="T24" i="10"/>
  <c r="AA24" i="10" s="1"/>
  <c r="AH24" i="10" s="1"/>
  <c r="AO24" i="10" s="1"/>
  <c r="U25" i="10"/>
  <c r="AB25" i="10" s="1"/>
  <c r="AI25" i="10" s="1"/>
  <c r="AP25" i="10" s="1"/>
  <c r="P20" i="10"/>
  <c r="W20" i="10" s="1"/>
  <c r="AD20" i="10" s="1"/>
  <c r="AK20" i="10" s="1"/>
  <c r="S23" i="10"/>
  <c r="Z23" i="10" s="1"/>
  <c r="AG23" i="10" s="1"/>
  <c r="AN23" i="10" s="1"/>
  <c r="Q21" i="10"/>
  <c r="X21" i="10" s="1"/>
  <c r="AE21" i="10" s="1"/>
  <c r="AL21" i="10" s="1"/>
  <c r="R22" i="10"/>
  <c r="Y22" i="10" s="1"/>
  <c r="AF22" i="10" s="1"/>
  <c r="AM22" i="10" s="1"/>
  <c r="R25" i="10"/>
  <c r="Y25" i="10" s="1"/>
  <c r="AF25" i="10" s="1"/>
  <c r="AM25" i="10" s="1"/>
  <c r="U28" i="10"/>
  <c r="AB28" i="10" s="1"/>
  <c r="AI28" i="10" s="1"/>
  <c r="AP28" i="10" s="1"/>
  <c r="P23" i="10"/>
  <c r="W23" i="10" s="1"/>
  <c r="AD23" i="10" s="1"/>
  <c r="AK23" i="10" s="1"/>
  <c r="S26" i="10"/>
  <c r="Z26" i="10" s="1"/>
  <c r="AG26" i="10" s="1"/>
  <c r="AN26" i="10" s="1"/>
  <c r="Q24" i="10"/>
  <c r="X24" i="10" s="1"/>
  <c r="AE24" i="10" s="1"/>
  <c r="AL24" i="10" s="1"/>
  <c r="T27" i="10"/>
  <c r="AA27" i="10" s="1"/>
  <c r="AH27" i="10" s="1"/>
  <c r="AO27" i="10" s="1"/>
  <c r="L26" i="10"/>
  <c r="AU17" i="10"/>
  <c r="BC17" i="10"/>
  <c r="L28" i="10"/>
  <c r="U21" i="10"/>
  <c r="AB21" i="10" s="1"/>
  <c r="AI21" i="10" s="1"/>
  <c r="AP21" i="10" s="1"/>
  <c r="R18" i="10"/>
  <c r="Y18" i="10" s="1"/>
  <c r="AF18" i="10" s="1"/>
  <c r="AM18" i="10" s="1"/>
  <c r="T20" i="10"/>
  <c r="AA20" i="10" s="1"/>
  <c r="AH20" i="10" s="1"/>
  <c r="AO20" i="10" s="1"/>
  <c r="Q17" i="10"/>
  <c r="X17" i="10" s="1"/>
  <c r="AE17" i="10" s="1"/>
  <c r="AL17" i="10" s="1"/>
  <c r="P16" i="10"/>
  <c r="W16" i="10" s="1"/>
  <c r="AD16" i="10" s="1"/>
  <c r="AK16" i="10" s="1"/>
  <c r="S19" i="10"/>
  <c r="Z19" i="10" s="1"/>
  <c r="AG19" i="10" s="1"/>
  <c r="AN19" i="10" s="1"/>
  <c r="AQ37" i="12" l="1"/>
  <c r="BD40" i="12"/>
  <c r="AV40" i="12"/>
  <c r="AY45" i="12"/>
  <c r="AY44" i="12"/>
  <c r="BG43" i="12"/>
  <c r="AQ40" i="12"/>
  <c r="BB48" i="12"/>
  <c r="AT48" i="12"/>
  <c r="AY46" i="12"/>
  <c r="AY43" i="12"/>
  <c r="AV39" i="12"/>
  <c r="BD39" i="12"/>
  <c r="AT42" i="12"/>
  <c r="BB42" i="12"/>
  <c r="AQ42" i="12"/>
  <c r="BB46" i="12"/>
  <c r="AT46" i="12"/>
  <c r="AQ48" i="12"/>
  <c r="AX31" i="12"/>
  <c r="BD44" i="12"/>
  <c r="AV44" i="12"/>
  <c r="AT41" i="12"/>
  <c r="AY41" i="12" s="1"/>
  <c r="BB41" i="12"/>
  <c r="BG41" i="12" s="1"/>
  <c r="AQ41" i="12"/>
  <c r="AQ39" i="12"/>
  <c r="BG49" i="11"/>
  <c r="BI49" i="11" s="1"/>
  <c r="AT40" i="12"/>
  <c r="AY40" i="12" s="1"/>
  <c r="BB40" i="12"/>
  <c r="BB38" i="12"/>
  <c r="AT38" i="12"/>
  <c r="AY38" i="12" s="1"/>
  <c r="AQ38" i="12"/>
  <c r="AT45" i="12"/>
  <c r="BB45" i="12"/>
  <c r="AT49" i="12"/>
  <c r="AY49" i="12" s="1"/>
  <c r="BB49" i="12"/>
  <c r="BG49" i="12" s="1"/>
  <c r="BD48" i="12"/>
  <c r="AV48" i="12"/>
  <c r="AT43" i="12"/>
  <c r="BB43" i="12"/>
  <c r="AV38" i="12"/>
  <c r="BD38" i="12"/>
  <c r="AV42" i="12"/>
  <c r="BD42" i="12"/>
  <c r="AQ49" i="12"/>
  <c r="AV45" i="12"/>
  <c r="BD45" i="12"/>
  <c r="BD47" i="12"/>
  <c r="AV47" i="12"/>
  <c r="BB39" i="12"/>
  <c r="BG39" i="12" s="1"/>
  <c r="AT39" i="12"/>
  <c r="AY39" i="12" s="1"/>
  <c r="AV41" i="12"/>
  <c r="BD41" i="12"/>
  <c r="AV49" i="12"/>
  <c r="BD49" i="12"/>
  <c r="AQ44" i="12"/>
  <c r="BG47" i="12"/>
  <c r="BB44" i="12"/>
  <c r="BG44" i="12" s="1"/>
  <c r="BI44" i="12" s="1"/>
  <c r="AT44" i="12"/>
  <c r="AV46" i="12"/>
  <c r="BD46" i="12"/>
  <c r="BG45" i="12"/>
  <c r="BI45" i="12" s="1"/>
  <c r="BG46" i="12"/>
  <c r="BI46" i="12" s="1"/>
  <c r="AY47" i="12"/>
  <c r="BG40" i="12"/>
  <c r="BB47" i="12"/>
  <c r="AT47" i="12"/>
  <c r="BA26" i="12"/>
  <c r="BG27" i="19"/>
  <c r="BO27" i="19"/>
  <c r="BE28" i="19"/>
  <c r="BM28" i="19"/>
  <c r="BK17" i="19"/>
  <c r="BC17" i="19"/>
  <c r="BA17" i="19"/>
  <c r="BH30" i="19"/>
  <c r="BP30" i="19"/>
  <c r="BH43" i="19"/>
  <c r="BP43" i="19"/>
  <c r="BA41" i="19"/>
  <c r="BC41" i="19"/>
  <c r="BK41" i="19"/>
  <c r="BN29" i="19"/>
  <c r="BF29" i="19"/>
  <c r="BO41" i="19"/>
  <c r="BG41" i="19"/>
  <c r="BE30" i="19"/>
  <c r="BM30" i="19"/>
  <c r="BG22" i="19"/>
  <c r="BO22" i="19"/>
  <c r="BH41" i="19"/>
  <c r="BP41" i="19"/>
  <c r="BG29" i="19"/>
  <c r="BO29" i="19"/>
  <c r="BC25" i="19"/>
  <c r="BK25" i="19"/>
  <c r="BA25" i="19"/>
  <c r="BG43" i="19"/>
  <c r="BO43" i="19"/>
  <c r="BD17" i="19"/>
  <c r="BL17" i="19"/>
  <c r="BN43" i="19"/>
  <c r="BF43" i="19"/>
  <c r="BG19" i="19"/>
  <c r="BO19" i="19"/>
  <c r="BP39" i="19"/>
  <c r="BH39" i="19"/>
  <c r="BG24" i="19"/>
  <c r="BO24" i="19"/>
  <c r="BE18" i="19"/>
  <c r="BM18" i="19"/>
  <c r="BN24" i="19"/>
  <c r="BF24" i="19"/>
  <c r="BN27" i="19"/>
  <c r="BF27" i="19"/>
  <c r="BG38" i="19"/>
  <c r="BO38" i="19"/>
  <c r="BE32" i="19"/>
  <c r="BM32" i="19"/>
  <c r="BL38" i="19"/>
  <c r="BD38" i="19"/>
  <c r="BD43" i="19"/>
  <c r="BL43" i="19"/>
  <c r="BK29" i="19"/>
  <c r="BC29" i="19"/>
  <c r="BA29" i="19"/>
  <c r="BH33" i="19"/>
  <c r="BP33" i="19"/>
  <c r="BD39" i="19"/>
  <c r="BL39" i="19"/>
  <c r="BF36" i="19"/>
  <c r="BN36" i="19"/>
  <c r="BK21" i="19"/>
  <c r="BC21" i="19"/>
  <c r="BM20" i="19"/>
  <c r="BE20" i="19"/>
  <c r="BE33" i="19"/>
  <c r="BM33" i="19"/>
  <c r="BK23" i="19"/>
  <c r="BA23" i="19"/>
  <c r="BC23" i="19"/>
  <c r="BD42" i="19"/>
  <c r="BL42" i="19"/>
  <c r="BM39" i="19"/>
  <c r="BE39" i="19"/>
  <c r="BN20" i="19"/>
  <c r="BF20" i="19"/>
  <c r="BE38" i="19"/>
  <c r="BM38" i="19"/>
  <c r="BD31" i="19"/>
  <c r="BL31" i="19"/>
  <c r="BC27" i="19"/>
  <c r="BK27" i="19"/>
  <c r="BA27" i="19"/>
  <c r="BH19" i="19"/>
  <c r="BP19" i="19"/>
  <c r="BP22" i="19"/>
  <c r="BH22" i="19"/>
  <c r="BD18" i="19"/>
  <c r="BL18" i="19"/>
  <c r="BK19" i="19"/>
  <c r="BA19" i="19"/>
  <c r="BC19" i="19"/>
  <c r="BF42" i="19"/>
  <c r="BN42" i="19"/>
  <c r="BL41" i="19"/>
  <c r="BD41" i="19"/>
  <c r="BD20" i="19"/>
  <c r="BL20" i="19"/>
  <c r="BL33" i="19"/>
  <c r="BD33" i="19"/>
  <c r="BO35" i="19"/>
  <c r="BG35" i="19"/>
  <c r="BM36" i="19"/>
  <c r="BE36" i="19"/>
  <c r="BD16" i="19"/>
  <c r="BL16" i="19"/>
  <c r="BH38" i="19"/>
  <c r="BP38" i="19"/>
  <c r="BM23" i="19"/>
  <c r="BE23" i="19"/>
  <c r="BA18" i="19"/>
  <c r="BC18" i="19"/>
  <c r="BK18" i="19"/>
  <c r="BK38" i="19"/>
  <c r="BC38" i="19"/>
  <c r="BA38" i="19"/>
  <c r="BE37" i="19"/>
  <c r="BM37" i="19"/>
  <c r="BA43" i="19"/>
  <c r="BM43" i="19"/>
  <c r="BE43" i="19"/>
  <c r="BG40" i="19"/>
  <c r="BO40" i="19"/>
  <c r="BF32" i="19"/>
  <c r="BN32" i="19"/>
  <c r="BN23" i="19"/>
  <c r="BF23" i="19"/>
  <c r="BK24" i="19"/>
  <c r="BC24" i="19"/>
  <c r="BA24" i="19"/>
  <c r="BC42" i="19"/>
  <c r="BK42" i="19"/>
  <c r="BA42" i="19"/>
  <c r="BG20" i="19"/>
  <c r="BO20" i="19"/>
  <c r="BL22" i="19"/>
  <c r="BD22" i="19"/>
  <c r="BL19" i="19"/>
  <c r="BD19" i="19"/>
  <c r="BN28" i="19"/>
  <c r="BF28" i="19"/>
  <c r="BF22" i="19"/>
  <c r="BN22" i="19"/>
  <c r="BP36" i="19"/>
  <c r="BH36" i="19"/>
  <c r="BF19" i="19"/>
  <c r="BN19" i="19"/>
  <c r="BP24" i="19"/>
  <c r="BH24" i="19"/>
  <c r="BP23" i="19"/>
  <c r="BH23" i="19"/>
  <c r="BF35" i="19"/>
  <c r="BN35" i="19"/>
  <c r="BO31" i="19"/>
  <c r="BG31" i="19"/>
  <c r="BC39" i="19"/>
  <c r="BK39" i="19"/>
  <c r="BA39" i="19"/>
  <c r="BD40" i="19"/>
  <c r="BL40" i="19"/>
  <c r="BE31" i="19"/>
  <c r="BM31" i="19"/>
  <c r="BE19" i="19"/>
  <c r="BM19" i="19"/>
  <c r="BD30" i="19"/>
  <c r="BL30" i="19"/>
  <c r="BF31" i="19"/>
  <c r="BN31" i="19"/>
  <c r="BF30" i="19"/>
  <c r="BN30" i="19"/>
  <c r="BC40" i="19"/>
  <c r="BA40" i="19"/>
  <c r="BK40" i="19"/>
  <c r="BL28" i="19"/>
  <c r="BD28" i="19"/>
  <c r="BA14" i="19"/>
  <c r="BK14" i="19"/>
  <c r="BQ14" i="19" s="1"/>
  <c r="BC14" i="19"/>
  <c r="BI14" i="19" s="1"/>
  <c r="BP26" i="19"/>
  <c r="BH26" i="19"/>
  <c r="BO21" i="19"/>
  <c r="BG21" i="19"/>
  <c r="BD35" i="19"/>
  <c r="BL35" i="19"/>
  <c r="BA33" i="19"/>
  <c r="BK33" i="19"/>
  <c r="BC33" i="19"/>
  <c r="BE40" i="19"/>
  <c r="BM40" i="19"/>
  <c r="BN37" i="19"/>
  <c r="BF37" i="19"/>
  <c r="BF41" i="19"/>
  <c r="BN41" i="19"/>
  <c r="BH34" i="19"/>
  <c r="BP34" i="19"/>
  <c r="BN17" i="19"/>
  <c r="BF17" i="19"/>
  <c r="BP29" i="19"/>
  <c r="BH29" i="19"/>
  <c r="BG39" i="19"/>
  <c r="BO39" i="19"/>
  <c r="BE16" i="19"/>
  <c r="BM16" i="19"/>
  <c r="BO25" i="19"/>
  <c r="BG25" i="19"/>
  <c r="BC26" i="19"/>
  <c r="BK26" i="19"/>
  <c r="BA26" i="19"/>
  <c r="BK34" i="19"/>
  <c r="BA34" i="19"/>
  <c r="BC34" i="19"/>
  <c r="BP25" i="19"/>
  <c r="BH25" i="19"/>
  <c r="BH21" i="19"/>
  <c r="BP21" i="19"/>
  <c r="BE17" i="19"/>
  <c r="BM17" i="19"/>
  <c r="BK20" i="19"/>
  <c r="BC20" i="19"/>
  <c r="BA20" i="19"/>
  <c r="BF38" i="19"/>
  <c r="BN38" i="19"/>
  <c r="BP42" i="19"/>
  <c r="BH42" i="19"/>
  <c r="BA15" i="19"/>
  <c r="BC15" i="19"/>
  <c r="BK15" i="19"/>
  <c r="BG18" i="19"/>
  <c r="BO18" i="19"/>
  <c r="BO33" i="19"/>
  <c r="BG33" i="19"/>
  <c r="BG34" i="19"/>
  <c r="BO34" i="19"/>
  <c r="BN34" i="19"/>
  <c r="BF34" i="19"/>
  <c r="BK37" i="19"/>
  <c r="BA37" i="19"/>
  <c r="BC37" i="19"/>
  <c r="BG26" i="19"/>
  <c r="BO26" i="19"/>
  <c r="BD23" i="19"/>
  <c r="BL23" i="19"/>
  <c r="BD34" i="19"/>
  <c r="BL34" i="19"/>
  <c r="BN18" i="19"/>
  <c r="BF18" i="19"/>
  <c r="BF25" i="19"/>
  <c r="BN25" i="19"/>
  <c r="BK16" i="19"/>
  <c r="BC16" i="19"/>
  <c r="BA16" i="19"/>
  <c r="BP20" i="19"/>
  <c r="BH20" i="19"/>
  <c r="BA21" i="19"/>
  <c r="BM21" i="19"/>
  <c r="BE21" i="19"/>
  <c r="BF21" i="19"/>
  <c r="BN21" i="19"/>
  <c r="BK32" i="19"/>
  <c r="BC32" i="19"/>
  <c r="BA32" i="19"/>
  <c r="BF39" i="19"/>
  <c r="BN39" i="19"/>
  <c r="BM34" i="19"/>
  <c r="BE34" i="19"/>
  <c r="BM29" i="19"/>
  <c r="BE29" i="19"/>
  <c r="BM25" i="19"/>
  <c r="BE25" i="19"/>
  <c r="BH35" i="19"/>
  <c r="BP35" i="19"/>
  <c r="BG23" i="19"/>
  <c r="BO23" i="19"/>
  <c r="BA35" i="19"/>
  <c r="BC35" i="19"/>
  <c r="BK35" i="19"/>
  <c r="BN26" i="19"/>
  <c r="BF26" i="19"/>
  <c r="BC30" i="19"/>
  <c r="BK30" i="19"/>
  <c r="BA30" i="19"/>
  <c r="BL15" i="19"/>
  <c r="BD15" i="19"/>
  <c r="BD26" i="19"/>
  <c r="BL26" i="19"/>
  <c r="BK36" i="19"/>
  <c r="BC36" i="19"/>
  <c r="BA36" i="19"/>
  <c r="BP40" i="19"/>
  <c r="BH40" i="19"/>
  <c r="BM42" i="19"/>
  <c r="BE42" i="19"/>
  <c r="BC43" i="19"/>
  <c r="BK43" i="19"/>
  <c r="BF40" i="19"/>
  <c r="BN40" i="19"/>
  <c r="BN33" i="19"/>
  <c r="BF33" i="19"/>
  <c r="BP31" i="19"/>
  <c r="BH31" i="19"/>
  <c r="BG32" i="19"/>
  <c r="BO32" i="19"/>
  <c r="BD37" i="19"/>
  <c r="BL37" i="19"/>
  <c r="BO37" i="19"/>
  <c r="BG37" i="19"/>
  <c r="BD36" i="19"/>
  <c r="BL36" i="19"/>
  <c r="BE26" i="19"/>
  <c r="BM26" i="19"/>
  <c r="BO30" i="19"/>
  <c r="BG30" i="19"/>
  <c r="BH32" i="19"/>
  <c r="BP32" i="19"/>
  <c r="BG42" i="19"/>
  <c r="BO42" i="19"/>
  <c r="BM27" i="19"/>
  <c r="BE27" i="19"/>
  <c r="BM35" i="19"/>
  <c r="BE35" i="19"/>
  <c r="BE41" i="19"/>
  <c r="BM41" i="19"/>
  <c r="BK31" i="19"/>
  <c r="BC31" i="19"/>
  <c r="BA31" i="19"/>
  <c r="BL29" i="19"/>
  <c r="BD29" i="19"/>
  <c r="BM22" i="19"/>
  <c r="BE22" i="19"/>
  <c r="BD21" i="19"/>
  <c r="BL21" i="19"/>
  <c r="BK22" i="19"/>
  <c r="BC22" i="19"/>
  <c r="BA22" i="19"/>
  <c r="BP37" i="19"/>
  <c r="BH37" i="19"/>
  <c r="BG28" i="19"/>
  <c r="BO28" i="19"/>
  <c r="BD24" i="19"/>
  <c r="BL24" i="19"/>
  <c r="BK28" i="19"/>
  <c r="BA28" i="19"/>
  <c r="BC28" i="19"/>
  <c r="BO36" i="19"/>
  <c r="BG36" i="19"/>
  <c r="BP27" i="19"/>
  <c r="BH27" i="19"/>
  <c r="BP28" i="19"/>
  <c r="BH28" i="19"/>
  <c r="BD25" i="19"/>
  <c r="BL25" i="19"/>
  <c r="BL27" i="19"/>
  <c r="BD27" i="19"/>
  <c r="BE24" i="19"/>
  <c r="BM24" i="19"/>
  <c r="BL32" i="19"/>
  <c r="BD32" i="19"/>
  <c r="AV17" i="10"/>
  <c r="AU16" i="10"/>
  <c r="AQ35" i="12"/>
  <c r="AV21" i="12"/>
  <c r="AQ27" i="12"/>
  <c r="AQ36" i="12"/>
  <c r="BC21" i="10"/>
  <c r="BD23" i="12"/>
  <c r="BG23" i="12" s="1"/>
  <c r="AQ33" i="12"/>
  <c r="BD35" i="12"/>
  <c r="AV33" i="12"/>
  <c r="BD36" i="12"/>
  <c r="AV19" i="12"/>
  <c r="BD27" i="12"/>
  <c r="AV20" i="12"/>
  <c r="BD31" i="12"/>
  <c r="AQ38" i="16"/>
  <c r="U26" i="10"/>
  <c r="AB26" i="10" s="1"/>
  <c r="AI26" i="10" s="1"/>
  <c r="AP26" i="10" s="1"/>
  <c r="AX26" i="10" s="1"/>
  <c r="AQ19" i="12"/>
  <c r="AQ26" i="12"/>
  <c r="AQ30" i="16"/>
  <c r="BD18" i="10"/>
  <c r="AQ28" i="12"/>
  <c r="AQ24" i="12"/>
  <c r="BD24" i="12"/>
  <c r="AQ43" i="16"/>
  <c r="AV30" i="12"/>
  <c r="AQ37" i="16"/>
  <c r="AQ20" i="12"/>
  <c r="AV29" i="12"/>
  <c r="AY29" i="12" s="1"/>
  <c r="AQ31" i="12"/>
  <c r="AQ40" i="16"/>
  <c r="AQ22" i="16"/>
  <c r="AT20" i="10"/>
  <c r="AQ41" i="16"/>
  <c r="AQ17" i="16"/>
  <c r="AQ25" i="12"/>
  <c r="BD25" i="12"/>
  <c r="AT26" i="10"/>
  <c r="AQ23" i="16"/>
  <c r="AQ34" i="16"/>
  <c r="AQ27" i="16"/>
  <c r="AQ24" i="16"/>
  <c r="AQ21" i="16"/>
  <c r="AQ31" i="16"/>
  <c r="AQ26" i="16"/>
  <c r="AQ35" i="16"/>
  <c r="AQ25" i="16"/>
  <c r="AQ32" i="16"/>
  <c r="AV18" i="12"/>
  <c r="AQ18" i="12"/>
  <c r="AQ29" i="16"/>
  <c r="AV37" i="12"/>
  <c r="AV22" i="12"/>
  <c r="AQ28" i="16"/>
  <c r="AQ18" i="16"/>
  <c r="AQ32" i="12"/>
  <c r="AV28" i="12"/>
  <c r="BD32" i="12"/>
  <c r="AQ33" i="16"/>
  <c r="AV17" i="12"/>
  <c r="AY17" i="12" s="1"/>
  <c r="BD17" i="12"/>
  <c r="AQ22" i="12"/>
  <c r="AQ19" i="16"/>
  <c r="BD26" i="12"/>
  <c r="AV26" i="12"/>
  <c r="AV34" i="12"/>
  <c r="BD34" i="12"/>
  <c r="BG34" i="12" s="1"/>
  <c r="BE26" i="16"/>
  <c r="AW26" i="16"/>
  <c r="AW39" i="16"/>
  <c r="BE39" i="16"/>
  <c r="AW35" i="16"/>
  <c r="BE35" i="16"/>
  <c r="AV20" i="16"/>
  <c r="BD20" i="16"/>
  <c r="BD31" i="16"/>
  <c r="AV31" i="16"/>
  <c r="AV34" i="16"/>
  <c r="BD34" i="16"/>
  <c r="BC39" i="16"/>
  <c r="AU39" i="16"/>
  <c r="BC38" i="16"/>
  <c r="AU38" i="16"/>
  <c r="BC16" i="16"/>
  <c r="BG16" i="16" s="1"/>
  <c r="AU16" i="16"/>
  <c r="AY16" i="16" s="1"/>
  <c r="BG15" i="16"/>
  <c r="BE20" i="16"/>
  <c r="AW20" i="16"/>
  <c r="AW21" i="16"/>
  <c r="BE21" i="16"/>
  <c r="AW42" i="16"/>
  <c r="BE42" i="16"/>
  <c r="BD27" i="16"/>
  <c r="AV27" i="16"/>
  <c r="AV23" i="16"/>
  <c r="BD23" i="16"/>
  <c r="AV43" i="16"/>
  <c r="BD43" i="16"/>
  <c r="BD24" i="16"/>
  <c r="AV24" i="16"/>
  <c r="BC18" i="16"/>
  <c r="AU18" i="16"/>
  <c r="AU21" i="16"/>
  <c r="BC21" i="16"/>
  <c r="AU31" i="16"/>
  <c r="BC31" i="16"/>
  <c r="AY15" i="16"/>
  <c r="AW36" i="16"/>
  <c r="BE36" i="16"/>
  <c r="BE29" i="16"/>
  <c r="AW29" i="16"/>
  <c r="BE40" i="16"/>
  <c r="AW40" i="16"/>
  <c r="BD35" i="16"/>
  <c r="AV35" i="16"/>
  <c r="AV25" i="16"/>
  <c r="BD25" i="16"/>
  <c r="BD18" i="16"/>
  <c r="AV18" i="16"/>
  <c r="BD32" i="16"/>
  <c r="AV32" i="16"/>
  <c r="AU36" i="16"/>
  <c r="BC36" i="16"/>
  <c r="BC43" i="16"/>
  <c r="AU43" i="16"/>
  <c r="BC33" i="16"/>
  <c r="AU33" i="16"/>
  <c r="AW28" i="16"/>
  <c r="BE28" i="16"/>
  <c r="BE27" i="16"/>
  <c r="AW27" i="16"/>
  <c r="AW18" i="16"/>
  <c r="BE18" i="16"/>
  <c r="AV33" i="16"/>
  <c r="BD33" i="16"/>
  <c r="AV28" i="16"/>
  <c r="BD28" i="16"/>
  <c r="AV41" i="16"/>
  <c r="BD41" i="16"/>
  <c r="AV17" i="16"/>
  <c r="BD17" i="16"/>
  <c r="BC30" i="16"/>
  <c r="AU30" i="16"/>
  <c r="BC29" i="16"/>
  <c r="AU29" i="16"/>
  <c r="AU23" i="16"/>
  <c r="BC23" i="16"/>
  <c r="AW41" i="16"/>
  <c r="BE41" i="16"/>
  <c r="BE38" i="16"/>
  <c r="AW38" i="16"/>
  <c r="AW22" i="16"/>
  <c r="BE22" i="16"/>
  <c r="AV36" i="16"/>
  <c r="BD36" i="16"/>
  <c r="AV19" i="16"/>
  <c r="BD19" i="16"/>
  <c r="AV37" i="16"/>
  <c r="BD37" i="16"/>
  <c r="BC26" i="16"/>
  <c r="AU26" i="16"/>
  <c r="BC34" i="16"/>
  <c r="AU34" i="16"/>
  <c r="AU40" i="16"/>
  <c r="BC40" i="16"/>
  <c r="AU32" i="16"/>
  <c r="BC32" i="16"/>
  <c r="BI14" i="16"/>
  <c r="BJ14" i="16" s="1"/>
  <c r="BE31" i="16"/>
  <c r="AW31" i="16"/>
  <c r="BE30" i="16"/>
  <c r="AW30" i="16"/>
  <c r="AW43" i="16"/>
  <c r="BE43" i="16"/>
  <c r="BE33" i="16"/>
  <c r="AW33" i="16"/>
  <c r="AQ39" i="16"/>
  <c r="AQ36" i="16"/>
  <c r="BD29" i="16"/>
  <c r="AV29" i="16"/>
  <c r="BD26" i="16"/>
  <c r="AV26" i="16"/>
  <c r="AV42" i="16"/>
  <c r="BD42" i="16"/>
  <c r="BC35" i="16"/>
  <c r="AU35" i="16"/>
  <c r="BC24" i="16"/>
  <c r="AU24" i="16"/>
  <c r="BC25" i="16"/>
  <c r="AU25" i="16"/>
  <c r="BC20" i="16"/>
  <c r="AU20" i="16"/>
  <c r="AW37" i="16"/>
  <c r="BE37" i="16"/>
  <c r="BE24" i="16"/>
  <c r="AW24" i="16"/>
  <c r="AW19" i="16"/>
  <c r="BE19" i="16"/>
  <c r="AW25" i="16"/>
  <c r="BE25" i="16"/>
  <c r="AQ42" i="16"/>
  <c r="AQ20" i="16"/>
  <c r="BD40" i="16"/>
  <c r="AV40" i="16"/>
  <c r="AV22" i="16"/>
  <c r="BD22" i="16"/>
  <c r="AV39" i="16"/>
  <c r="BD39" i="16"/>
  <c r="AU22" i="16"/>
  <c r="BC22" i="16"/>
  <c r="BC28" i="16"/>
  <c r="AU28" i="16"/>
  <c r="AU17" i="16"/>
  <c r="BC17" i="16"/>
  <c r="AU42" i="16"/>
  <c r="BC42" i="16"/>
  <c r="BE32" i="16"/>
  <c r="AW32" i="16"/>
  <c r="AW23" i="16"/>
  <c r="BE23" i="16"/>
  <c r="AW34" i="16"/>
  <c r="BE34" i="16"/>
  <c r="AV38" i="16"/>
  <c r="BD38" i="16"/>
  <c r="AV30" i="16"/>
  <c r="BD30" i="16"/>
  <c r="BD21" i="16"/>
  <c r="AV21" i="16"/>
  <c r="BC41" i="16"/>
  <c r="AU41" i="16"/>
  <c r="BC27" i="16"/>
  <c r="AU27" i="16"/>
  <c r="BC37" i="16"/>
  <c r="AU37" i="16"/>
  <c r="BC19" i="16"/>
  <c r="AU19" i="16"/>
  <c r="BD20" i="10"/>
  <c r="BB16" i="12"/>
  <c r="BG16" i="12" s="1"/>
  <c r="BB33" i="12"/>
  <c r="BG33" i="12" s="1"/>
  <c r="AQ34" i="12"/>
  <c r="BB28" i="12"/>
  <c r="BG28" i="12" s="1"/>
  <c r="AT33" i="12"/>
  <c r="AT28" i="12"/>
  <c r="AT34" i="12"/>
  <c r="AT16" i="12"/>
  <c r="AY16" i="12" s="1"/>
  <c r="AT30" i="12"/>
  <c r="AT21" i="12"/>
  <c r="AQ30" i="12"/>
  <c r="AT23" i="12"/>
  <c r="AY23" i="12" s="1"/>
  <c r="AQ29" i="12"/>
  <c r="AQ17" i="12"/>
  <c r="BB17" i="12"/>
  <c r="BB29" i="12"/>
  <c r="BG29" i="12" s="1"/>
  <c r="AQ23" i="12"/>
  <c r="AT31" i="12"/>
  <c r="AY31" i="12" s="1"/>
  <c r="BB27" i="12"/>
  <c r="AT27" i="12"/>
  <c r="AY27" i="12" s="1"/>
  <c r="AQ21" i="12"/>
  <c r="BB31" i="12"/>
  <c r="AT20" i="12"/>
  <c r="BB20" i="12"/>
  <c r="BG20" i="12" s="1"/>
  <c r="AT36" i="12"/>
  <c r="AY36" i="12" s="1"/>
  <c r="BB36" i="12"/>
  <c r="AT37" i="12"/>
  <c r="BB19" i="12"/>
  <c r="BG19" i="12" s="1"/>
  <c r="AT19" i="12"/>
  <c r="AT26" i="12"/>
  <c r="BB26" i="12"/>
  <c r="BB15" i="12"/>
  <c r="BG15" i="12" s="1"/>
  <c r="AT15" i="12"/>
  <c r="AY15" i="12" s="1"/>
  <c r="BB22" i="12"/>
  <c r="BG22" i="12" s="1"/>
  <c r="AT22" i="12"/>
  <c r="BI14" i="12"/>
  <c r="BJ14" i="12" s="1"/>
  <c r="BB24" i="12"/>
  <c r="AT24" i="12"/>
  <c r="AY24" i="12" s="1"/>
  <c r="AT32" i="12"/>
  <c r="AY32" i="12" s="1"/>
  <c r="BB32" i="12"/>
  <c r="BB25" i="12"/>
  <c r="AT25" i="12"/>
  <c r="AY25" i="12" s="1"/>
  <c r="BB35" i="12"/>
  <c r="AT35" i="12"/>
  <c r="AY35" i="12" s="1"/>
  <c r="AT18" i="12"/>
  <c r="BB18" i="12"/>
  <c r="BG18" i="12" s="1"/>
  <c r="BG21" i="12"/>
  <c r="BG30" i="12"/>
  <c r="AU19" i="10"/>
  <c r="BC27" i="10"/>
  <c r="AT16" i="10"/>
  <c r="BF30" i="10"/>
  <c r="AX22" i="10"/>
  <c r="AX24" i="10"/>
  <c r="P21" i="10"/>
  <c r="W21" i="10" s="1"/>
  <c r="AD21" i="10" s="1"/>
  <c r="AK21" i="10" s="1"/>
  <c r="AS21" i="10" s="1"/>
  <c r="Q22" i="10"/>
  <c r="X22" i="10" s="1"/>
  <c r="AE22" i="10" s="1"/>
  <c r="AL22" i="10" s="1"/>
  <c r="AT22" i="10" s="1"/>
  <c r="T25" i="10"/>
  <c r="AA25" i="10" s="1"/>
  <c r="AH25" i="10" s="1"/>
  <c r="AO25" i="10" s="1"/>
  <c r="AW25" i="10" s="1"/>
  <c r="R23" i="10"/>
  <c r="Y23" i="10" s="1"/>
  <c r="AF23" i="10" s="1"/>
  <c r="AM23" i="10" s="1"/>
  <c r="AU23" i="10" s="1"/>
  <c r="AX20" i="10"/>
  <c r="BF19" i="10"/>
  <c r="R31" i="10"/>
  <c r="Y31" i="10" s="1"/>
  <c r="AF31" i="10" s="1"/>
  <c r="AM31" i="10" s="1"/>
  <c r="BC31" i="10" s="1"/>
  <c r="L41" i="10"/>
  <c r="Q42" i="10" s="1"/>
  <c r="X42" i="10" s="1"/>
  <c r="AE42" i="10" s="1"/>
  <c r="AL42" i="10" s="1"/>
  <c r="S34" i="10"/>
  <c r="Z34" i="10" s="1"/>
  <c r="AG34" i="10" s="1"/>
  <c r="AN34" i="10" s="1"/>
  <c r="AV34" i="10" s="1"/>
  <c r="P31" i="10"/>
  <c r="W31" i="10" s="1"/>
  <c r="AD31" i="10" s="1"/>
  <c r="AK31" i="10" s="1"/>
  <c r="AS31" i="10" s="1"/>
  <c r="L30" i="10"/>
  <c r="R32" i="10" s="1"/>
  <c r="Y32" i="10" s="1"/>
  <c r="AF32" i="10" s="1"/>
  <c r="AM32" i="10" s="1"/>
  <c r="T35" i="10"/>
  <c r="AA35" i="10" s="1"/>
  <c r="AH35" i="10" s="1"/>
  <c r="AO35" i="10" s="1"/>
  <c r="AW35" i="10" s="1"/>
  <c r="R33" i="10"/>
  <c r="Y33" i="10" s="1"/>
  <c r="AF33" i="10" s="1"/>
  <c r="AM33" i="10" s="1"/>
  <c r="BC33" i="10" s="1"/>
  <c r="Q32" i="10"/>
  <c r="X32" i="10" s="1"/>
  <c r="AE32" i="10" s="1"/>
  <c r="AL32" i="10" s="1"/>
  <c r="AT32" i="10" s="1"/>
  <c r="U36" i="10"/>
  <c r="AB36" i="10" s="1"/>
  <c r="AI36" i="10" s="1"/>
  <c r="AP36" i="10" s="1"/>
  <c r="AX36" i="10" s="1"/>
  <c r="L36" i="10"/>
  <c r="Q37" i="10" s="1"/>
  <c r="X37" i="10" s="1"/>
  <c r="AE37" i="10" s="1"/>
  <c r="AL37" i="10" s="1"/>
  <c r="L42" i="10"/>
  <c r="L27" i="10"/>
  <c r="S30" i="10" s="1"/>
  <c r="Z30" i="10" s="1"/>
  <c r="AG30" i="10" s="1"/>
  <c r="AN30" i="10" s="1"/>
  <c r="P29" i="10"/>
  <c r="W29" i="10" s="1"/>
  <c r="AD29" i="10" s="1"/>
  <c r="AK29" i="10" s="1"/>
  <c r="BA29" i="10" s="1"/>
  <c r="U34" i="10"/>
  <c r="AB34" i="10" s="1"/>
  <c r="AI34" i="10" s="1"/>
  <c r="AP34" i="10" s="1"/>
  <c r="BF34" i="10" s="1"/>
  <c r="T33" i="10"/>
  <c r="AA33" i="10" s="1"/>
  <c r="AH33" i="10" s="1"/>
  <c r="AO33" i="10" s="1"/>
  <c r="AW33" i="10" s="1"/>
  <c r="Q30" i="10"/>
  <c r="X30" i="10" s="1"/>
  <c r="AE30" i="10" s="1"/>
  <c r="AL30" i="10" s="1"/>
  <c r="BB30" i="10" s="1"/>
  <c r="BE20" i="10"/>
  <c r="AW20" i="10"/>
  <c r="BF29" i="10"/>
  <c r="AX29" i="10"/>
  <c r="T32" i="10"/>
  <c r="AA32" i="10" s="1"/>
  <c r="AH32" i="10" s="1"/>
  <c r="AO32" i="10" s="1"/>
  <c r="U33" i="10"/>
  <c r="AB33" i="10" s="1"/>
  <c r="AI33" i="10" s="1"/>
  <c r="AP33" i="10" s="1"/>
  <c r="P28" i="10"/>
  <c r="W28" i="10" s="1"/>
  <c r="AD28" i="10" s="1"/>
  <c r="AK28" i="10" s="1"/>
  <c r="Q29" i="10"/>
  <c r="X29" i="10" s="1"/>
  <c r="AE29" i="10" s="1"/>
  <c r="AL29" i="10" s="1"/>
  <c r="R30" i="10"/>
  <c r="Y30" i="10" s="1"/>
  <c r="AF30" i="10" s="1"/>
  <c r="AM30" i="10" s="1"/>
  <c r="S31" i="10"/>
  <c r="Z31" i="10" s="1"/>
  <c r="AG31" i="10" s="1"/>
  <c r="AN31" i="10" s="1"/>
  <c r="BF25" i="10"/>
  <c r="AX25" i="10"/>
  <c r="BF23" i="10"/>
  <c r="AX23" i="10"/>
  <c r="AV19" i="10"/>
  <c r="BD19" i="10"/>
  <c r="BA23" i="10"/>
  <c r="AS23" i="10"/>
  <c r="S25" i="10"/>
  <c r="Z25" i="10" s="1"/>
  <c r="AG25" i="10" s="1"/>
  <c r="AN25" i="10" s="1"/>
  <c r="T26" i="10"/>
  <c r="AA26" i="10" s="1"/>
  <c r="AH26" i="10" s="1"/>
  <c r="AO26" i="10" s="1"/>
  <c r="U27" i="10"/>
  <c r="AB27" i="10" s="1"/>
  <c r="AI27" i="10" s="1"/>
  <c r="AP27" i="10" s="1"/>
  <c r="Q23" i="10"/>
  <c r="X23" i="10" s="1"/>
  <c r="AE23" i="10" s="1"/>
  <c r="AL23" i="10" s="1"/>
  <c r="P22" i="10"/>
  <c r="W22" i="10" s="1"/>
  <c r="AD22" i="10" s="1"/>
  <c r="AK22" i="10" s="1"/>
  <c r="R24" i="10"/>
  <c r="Y24" i="10" s="1"/>
  <c r="AF24" i="10" s="1"/>
  <c r="AM24" i="10" s="1"/>
  <c r="AS16" i="10"/>
  <c r="AQ16" i="10"/>
  <c r="BA16" i="10"/>
  <c r="BG16" i="10" s="1"/>
  <c r="BA24" i="10"/>
  <c r="AS24" i="10"/>
  <c r="BC22" i="10"/>
  <c r="AU22" i="10"/>
  <c r="AV26" i="10"/>
  <c r="BD26" i="10"/>
  <c r="U39" i="10"/>
  <c r="AB39" i="10" s="1"/>
  <c r="AI39" i="10" s="1"/>
  <c r="AP39" i="10" s="1"/>
  <c r="Q35" i="10"/>
  <c r="X35" i="10" s="1"/>
  <c r="AE35" i="10" s="1"/>
  <c r="AL35" i="10" s="1"/>
  <c r="R36" i="10"/>
  <c r="Y36" i="10" s="1"/>
  <c r="AF36" i="10" s="1"/>
  <c r="AM36" i="10" s="1"/>
  <c r="S37" i="10"/>
  <c r="Z37" i="10" s="1"/>
  <c r="AG37" i="10" s="1"/>
  <c r="AN37" i="10" s="1"/>
  <c r="T38" i="10"/>
  <c r="AA38" i="10" s="1"/>
  <c r="AH38" i="10" s="1"/>
  <c r="AO38" i="10" s="1"/>
  <c r="P34" i="10"/>
  <c r="W34" i="10" s="1"/>
  <c r="AD34" i="10" s="1"/>
  <c r="AK34" i="10" s="1"/>
  <c r="AS15" i="10"/>
  <c r="AY15" i="10" s="1"/>
  <c r="BA15" i="10"/>
  <c r="BG15" i="10" s="1"/>
  <c r="AQ15" i="10"/>
  <c r="BE24" i="10"/>
  <c r="AW24" i="10"/>
  <c r="R42" i="10"/>
  <c r="Y42" i="10" s="1"/>
  <c r="AF42" i="10" s="1"/>
  <c r="AM42" i="10" s="1"/>
  <c r="S43" i="10"/>
  <c r="Z43" i="10" s="1"/>
  <c r="AG43" i="10" s="1"/>
  <c r="AN43" i="10" s="1"/>
  <c r="P40" i="10"/>
  <c r="W40" i="10" s="1"/>
  <c r="AD40" i="10" s="1"/>
  <c r="AK40" i="10" s="1"/>
  <c r="Q41" i="10"/>
  <c r="X41" i="10" s="1"/>
  <c r="AE41" i="10" s="1"/>
  <c r="AL41" i="10" s="1"/>
  <c r="AS14" i="10"/>
  <c r="AY14" i="10" s="1"/>
  <c r="BA14" i="10"/>
  <c r="BG14" i="10" s="1"/>
  <c r="AQ14" i="10"/>
  <c r="U31" i="10"/>
  <c r="AB31" i="10" s="1"/>
  <c r="AI31" i="10" s="1"/>
  <c r="AP31" i="10" s="1"/>
  <c r="Q27" i="10"/>
  <c r="X27" i="10" s="1"/>
  <c r="AE27" i="10" s="1"/>
  <c r="AL27" i="10" s="1"/>
  <c r="R28" i="10"/>
  <c r="Y28" i="10" s="1"/>
  <c r="AF28" i="10" s="1"/>
  <c r="AM28" i="10" s="1"/>
  <c r="T30" i="10"/>
  <c r="AA30" i="10" s="1"/>
  <c r="AH30" i="10" s="1"/>
  <c r="AO30" i="10" s="1"/>
  <c r="S29" i="10"/>
  <c r="Z29" i="10" s="1"/>
  <c r="AG29" i="10" s="1"/>
  <c r="AN29" i="10" s="1"/>
  <c r="P26" i="10"/>
  <c r="W26" i="10" s="1"/>
  <c r="AD26" i="10" s="1"/>
  <c r="AK26" i="10" s="1"/>
  <c r="AX28" i="10"/>
  <c r="BF28" i="10"/>
  <c r="BA25" i="10"/>
  <c r="AS25" i="10"/>
  <c r="BB17" i="10"/>
  <c r="AT17" i="10"/>
  <c r="AU25" i="10"/>
  <c r="BC25" i="10"/>
  <c r="AT25" i="10"/>
  <c r="BB25" i="10"/>
  <c r="BC20" i="10"/>
  <c r="AU20" i="10"/>
  <c r="AW21" i="10"/>
  <c r="BE21" i="10"/>
  <c r="BB19" i="10"/>
  <c r="AT19" i="10"/>
  <c r="BE29" i="10"/>
  <c r="AW29" i="10"/>
  <c r="BC18" i="10"/>
  <c r="AU18" i="10"/>
  <c r="AT21" i="10"/>
  <c r="BB21" i="10"/>
  <c r="AW28" i="10"/>
  <c r="BE28" i="10"/>
  <c r="BE22" i="10"/>
  <c r="AW22" i="10"/>
  <c r="AV24" i="10"/>
  <c r="BD24" i="10"/>
  <c r="AW19" i="10"/>
  <c r="BE19" i="10"/>
  <c r="BF21" i="10"/>
  <c r="AX21" i="10"/>
  <c r="BE27" i="10"/>
  <c r="AW27" i="10"/>
  <c r="AV23" i="10"/>
  <c r="BD23" i="10"/>
  <c r="BD27" i="10"/>
  <c r="AV27" i="10"/>
  <c r="AQ18" i="10"/>
  <c r="BA18" i="10"/>
  <c r="AS18" i="10"/>
  <c r="BA17" i="10"/>
  <c r="AS17" i="10"/>
  <c r="AQ17" i="10"/>
  <c r="AW23" i="10"/>
  <c r="BE23" i="10"/>
  <c r="BB24" i="10"/>
  <c r="AT24" i="10"/>
  <c r="BA20" i="10"/>
  <c r="AQ20" i="10"/>
  <c r="AS20" i="10"/>
  <c r="BC26" i="10"/>
  <c r="AU26" i="10"/>
  <c r="L35" i="10"/>
  <c r="AV21" i="10"/>
  <c r="BD21" i="10"/>
  <c r="AV32" i="10"/>
  <c r="BD32" i="10"/>
  <c r="AS19" i="10"/>
  <c r="BA19" i="10"/>
  <c r="AQ19" i="10"/>
  <c r="AW18" i="10"/>
  <c r="BE18" i="10"/>
  <c r="BI39" i="12" l="1"/>
  <c r="BI40" i="12"/>
  <c r="BI41" i="12"/>
  <c r="BI43" i="12"/>
  <c r="BG42" i="12"/>
  <c r="BG38" i="12"/>
  <c r="BI38" i="12" s="1"/>
  <c r="AY42" i="12"/>
  <c r="BI47" i="12"/>
  <c r="BI49" i="12"/>
  <c r="AY48" i="12"/>
  <c r="BG48" i="12"/>
  <c r="BI48" i="12" s="1"/>
  <c r="BQ31" i="19"/>
  <c r="BI31" i="19"/>
  <c r="BQ35" i="19"/>
  <c r="BQ37" i="19"/>
  <c r="BI35" i="19"/>
  <c r="BI19" i="19"/>
  <c r="BQ23" i="19"/>
  <c r="BI36" i="19"/>
  <c r="BQ29" i="19"/>
  <c r="BQ15" i="19"/>
  <c r="BI43" i="19"/>
  <c r="BQ18" i="19"/>
  <c r="BI40" i="19"/>
  <c r="BI20" i="19"/>
  <c r="BI34" i="19"/>
  <c r="BI33" i="19"/>
  <c r="BI42" i="19"/>
  <c r="BI38" i="19"/>
  <c r="BQ32" i="19"/>
  <c r="BI16" i="19"/>
  <c r="BI15" i="19"/>
  <c r="BQ20" i="19"/>
  <c r="BS20" i="19" s="1"/>
  <c r="BQ33" i="19"/>
  <c r="BQ38" i="19"/>
  <c r="BQ19" i="19"/>
  <c r="BQ22" i="19"/>
  <c r="BQ41" i="19"/>
  <c r="BI17" i="19"/>
  <c r="BQ34" i="19"/>
  <c r="BQ17" i="19"/>
  <c r="BQ30" i="19"/>
  <c r="BI21" i="19"/>
  <c r="BS14" i="19"/>
  <c r="BQ43" i="19"/>
  <c r="BI18" i="19"/>
  <c r="BQ25" i="19"/>
  <c r="BQ24" i="19"/>
  <c r="BQ16" i="19"/>
  <c r="BI24" i="19"/>
  <c r="BI41" i="19"/>
  <c r="BI28" i="19"/>
  <c r="BI30" i="19"/>
  <c r="BQ39" i="19"/>
  <c r="BQ21" i="19"/>
  <c r="BQ26" i="19"/>
  <c r="BI25" i="19"/>
  <c r="BQ42" i="19"/>
  <c r="BI32" i="19"/>
  <c r="BI22" i="19"/>
  <c r="BI39" i="19"/>
  <c r="BI37" i="19"/>
  <c r="BI26" i="19"/>
  <c r="BI23" i="19"/>
  <c r="BQ27" i="19"/>
  <c r="BQ28" i="19"/>
  <c r="BQ40" i="19"/>
  <c r="BQ36" i="19"/>
  <c r="BI29" i="19"/>
  <c r="BI27" i="19"/>
  <c r="BG27" i="12"/>
  <c r="BI27" i="12" s="1"/>
  <c r="AY19" i="12"/>
  <c r="BI19" i="12" s="1"/>
  <c r="BG31" i="12"/>
  <c r="BI31" i="12" s="1"/>
  <c r="AY21" i="12"/>
  <c r="BI21" i="12" s="1"/>
  <c r="BG35" i="12"/>
  <c r="BI35" i="12" s="1"/>
  <c r="AY33" i="12"/>
  <c r="BI33" i="12" s="1"/>
  <c r="BG24" i="12"/>
  <c r="BI24" i="12" s="1"/>
  <c r="BG36" i="12"/>
  <c r="BI36" i="12" s="1"/>
  <c r="AY20" i="12"/>
  <c r="BI20" i="12" s="1"/>
  <c r="BF26" i="10"/>
  <c r="P30" i="10"/>
  <c r="W30" i="10" s="1"/>
  <c r="AD30" i="10" s="1"/>
  <c r="AK30" i="10" s="1"/>
  <c r="AQ30" i="10" s="1"/>
  <c r="BG32" i="12"/>
  <c r="BI32" i="12" s="1"/>
  <c r="AY26" i="12"/>
  <c r="AY34" i="12"/>
  <c r="BI34" i="12" s="1"/>
  <c r="AY28" i="12"/>
  <c r="BI28" i="12" s="1"/>
  <c r="BG28" i="16"/>
  <c r="BG26" i="12"/>
  <c r="AY22" i="12"/>
  <c r="BI22" i="12" s="1"/>
  <c r="BG35" i="16"/>
  <c r="AY30" i="12"/>
  <c r="BI30" i="12" s="1"/>
  <c r="AY37" i="12"/>
  <c r="BI37" i="12" s="1"/>
  <c r="AY42" i="16"/>
  <c r="AY39" i="16"/>
  <c r="AY35" i="16"/>
  <c r="AY21" i="16"/>
  <c r="BG37" i="16"/>
  <c r="AY27" i="16"/>
  <c r="BG39" i="16"/>
  <c r="BG40" i="16"/>
  <c r="AY18" i="12"/>
  <c r="BI18" i="12" s="1"/>
  <c r="AY36" i="16"/>
  <c r="BG25" i="12"/>
  <c r="BI25" i="12" s="1"/>
  <c r="BG20" i="16"/>
  <c r="BG17" i="12"/>
  <c r="BI17" i="12" s="1"/>
  <c r="BG41" i="16"/>
  <c r="AY23" i="16"/>
  <c r="BG42" i="16"/>
  <c r="BG31" i="16"/>
  <c r="AY29" i="16"/>
  <c r="AY41" i="16"/>
  <c r="BG34" i="16"/>
  <c r="BG32" i="16"/>
  <c r="AY19" i="16"/>
  <c r="AY17" i="16"/>
  <c r="BI15" i="16"/>
  <c r="BJ15" i="16" s="1"/>
  <c r="BG23" i="16"/>
  <c r="AY31" i="16"/>
  <c r="AY25" i="16"/>
  <c r="BG33" i="16"/>
  <c r="BG18" i="16"/>
  <c r="BG24" i="16"/>
  <c r="AY34" i="16"/>
  <c r="BG36" i="16"/>
  <c r="BG38" i="16"/>
  <c r="BG17" i="16"/>
  <c r="AY30" i="16"/>
  <c r="AY32" i="16"/>
  <c r="BG29" i="16"/>
  <c r="BG21" i="16"/>
  <c r="BG19" i="16"/>
  <c r="AY22" i="16"/>
  <c r="AY33" i="16"/>
  <c r="AY37" i="16"/>
  <c r="AY28" i="16"/>
  <c r="BI28" i="16" s="1"/>
  <c r="AY20" i="16"/>
  <c r="AY40" i="16"/>
  <c r="BG30" i="16"/>
  <c r="AY18" i="16"/>
  <c r="AY43" i="16"/>
  <c r="BG22" i="16"/>
  <c r="BG43" i="16"/>
  <c r="AY24" i="16"/>
  <c r="BG27" i="16"/>
  <c r="AY38" i="16"/>
  <c r="BG25" i="16"/>
  <c r="BG26" i="16"/>
  <c r="AY26" i="16"/>
  <c r="BI16" i="16"/>
  <c r="BI16" i="12"/>
  <c r="BI29" i="12"/>
  <c r="BD34" i="10"/>
  <c r="BI15" i="12"/>
  <c r="BJ15" i="12" s="1"/>
  <c r="BB22" i="10"/>
  <c r="BI23" i="12"/>
  <c r="T34" i="10"/>
  <c r="AA34" i="10" s="1"/>
  <c r="AH34" i="10" s="1"/>
  <c r="AO34" i="10" s="1"/>
  <c r="AW34" i="10" s="1"/>
  <c r="BA31" i="10"/>
  <c r="AY16" i="10"/>
  <c r="BI16" i="10" s="1"/>
  <c r="BA21" i="10"/>
  <c r="BG21" i="10" s="1"/>
  <c r="BC23" i="10"/>
  <c r="AQ21" i="10"/>
  <c r="AU31" i="10"/>
  <c r="P41" i="10"/>
  <c r="W41" i="10" s="1"/>
  <c r="AD41" i="10" s="1"/>
  <c r="AK41" i="10" s="1"/>
  <c r="AS41" i="10" s="1"/>
  <c r="AQ23" i="10"/>
  <c r="R43" i="10"/>
  <c r="Y43" i="10" s="1"/>
  <c r="AF43" i="10" s="1"/>
  <c r="AM43" i="10" s="1"/>
  <c r="BC43" i="10" s="1"/>
  <c r="S39" i="10"/>
  <c r="Z39" i="10" s="1"/>
  <c r="AG39" i="10" s="1"/>
  <c r="AN39" i="10" s="1"/>
  <c r="AV39" i="10" s="1"/>
  <c r="BE25" i="10"/>
  <c r="P36" i="10"/>
  <c r="W36" i="10" s="1"/>
  <c r="AD36" i="10" s="1"/>
  <c r="AK36" i="10" s="1"/>
  <c r="BA36" i="10" s="1"/>
  <c r="R38" i="10"/>
  <c r="Y38" i="10" s="1"/>
  <c r="AF38" i="10" s="1"/>
  <c r="AM38" i="10" s="1"/>
  <c r="AU38" i="10" s="1"/>
  <c r="U41" i="10"/>
  <c r="AB41" i="10" s="1"/>
  <c r="AI41" i="10" s="1"/>
  <c r="AP41" i="10" s="1"/>
  <c r="AX41" i="10" s="1"/>
  <c r="T40" i="10"/>
  <c r="AA40" i="10" s="1"/>
  <c r="AH40" i="10" s="1"/>
  <c r="AO40" i="10" s="1"/>
  <c r="AW40" i="10" s="1"/>
  <c r="U35" i="10"/>
  <c r="AB35" i="10" s="1"/>
  <c r="AI35" i="10" s="1"/>
  <c r="AP35" i="10" s="1"/>
  <c r="BF35" i="10" s="1"/>
  <c r="Q31" i="10"/>
  <c r="X31" i="10" s="1"/>
  <c r="AE31" i="10" s="1"/>
  <c r="AL31" i="10" s="1"/>
  <c r="BB31" i="10" s="1"/>
  <c r="S33" i="10"/>
  <c r="Z33" i="10" s="1"/>
  <c r="AG33" i="10" s="1"/>
  <c r="AN33" i="10" s="1"/>
  <c r="AV33" i="10" s="1"/>
  <c r="AS29" i="10"/>
  <c r="AX34" i="10"/>
  <c r="AT30" i="10"/>
  <c r="BF36" i="10"/>
  <c r="AU33" i="10"/>
  <c r="L43" i="10"/>
  <c r="P43" i="10" s="1"/>
  <c r="W43" i="10" s="1"/>
  <c r="AD43" i="10" s="1"/>
  <c r="AK43" i="10" s="1"/>
  <c r="BA43" i="10" s="1"/>
  <c r="BE35" i="10"/>
  <c r="BB32" i="10"/>
  <c r="L37" i="10"/>
  <c r="S40" i="10" s="1"/>
  <c r="Z40" i="10" s="1"/>
  <c r="AG40" i="10" s="1"/>
  <c r="AN40" i="10" s="1"/>
  <c r="AV40" i="10" s="1"/>
  <c r="P27" i="10"/>
  <c r="W27" i="10" s="1"/>
  <c r="AD27" i="10" s="1"/>
  <c r="AK27" i="10" s="1"/>
  <c r="AS27" i="10" s="1"/>
  <c r="Q28" i="10"/>
  <c r="X28" i="10" s="1"/>
  <c r="AE28" i="10" s="1"/>
  <c r="AL28" i="10" s="1"/>
  <c r="BB28" i="10" s="1"/>
  <c r="U32" i="10"/>
  <c r="AB32" i="10" s="1"/>
  <c r="AI32" i="10" s="1"/>
  <c r="AP32" i="10" s="1"/>
  <c r="AX32" i="10" s="1"/>
  <c r="T31" i="10"/>
  <c r="AA31" i="10" s="1"/>
  <c r="AH31" i="10" s="1"/>
  <c r="AO31" i="10" s="1"/>
  <c r="AW31" i="10" s="1"/>
  <c r="R29" i="10"/>
  <c r="Y29" i="10" s="1"/>
  <c r="AF29" i="10" s="1"/>
  <c r="AM29" i="10" s="1"/>
  <c r="AQ29" i="10" s="1"/>
  <c r="BE33" i="10"/>
  <c r="BI15" i="10"/>
  <c r="AY17" i="10"/>
  <c r="AW30" i="10"/>
  <c r="BE30" i="10"/>
  <c r="AU24" i="10"/>
  <c r="AY24" i="10" s="1"/>
  <c r="BC24" i="10"/>
  <c r="BG24" i="10" s="1"/>
  <c r="BG17" i="10"/>
  <c r="L38" i="10"/>
  <c r="L39" i="10"/>
  <c r="BD43" i="10"/>
  <c r="AV43" i="10"/>
  <c r="AQ22" i="10"/>
  <c r="BA22" i="10"/>
  <c r="AS22" i="10"/>
  <c r="AY22" i="10" s="1"/>
  <c r="Q43" i="10"/>
  <c r="X43" i="10" s="1"/>
  <c r="AE43" i="10" s="1"/>
  <c r="AL43" i="10" s="1"/>
  <c r="P42" i="10"/>
  <c r="W42" i="10" s="1"/>
  <c r="AD42" i="10" s="1"/>
  <c r="AK42" i="10" s="1"/>
  <c r="BE32" i="10"/>
  <c r="AW32" i="10"/>
  <c r="AS40" i="10"/>
  <c r="BA40" i="10"/>
  <c r="AQ24" i="10"/>
  <c r="BF33" i="10"/>
  <c r="AX33" i="10"/>
  <c r="BC28" i="10"/>
  <c r="AU28" i="10"/>
  <c r="T39" i="10"/>
  <c r="AA39" i="10" s="1"/>
  <c r="AH39" i="10" s="1"/>
  <c r="AO39" i="10" s="1"/>
  <c r="P35" i="10"/>
  <c r="W35" i="10" s="1"/>
  <c r="AD35" i="10" s="1"/>
  <c r="AK35" i="10" s="1"/>
  <c r="R37" i="10"/>
  <c r="Y37" i="10" s="1"/>
  <c r="AF37" i="10" s="1"/>
  <c r="AM37" i="10" s="1"/>
  <c r="Q36" i="10"/>
  <c r="X36" i="10" s="1"/>
  <c r="AE36" i="10" s="1"/>
  <c r="AL36" i="10" s="1"/>
  <c r="U40" i="10"/>
  <c r="AB40" i="10" s="1"/>
  <c r="AI40" i="10" s="1"/>
  <c r="AP40" i="10" s="1"/>
  <c r="S38" i="10"/>
  <c r="Z38" i="10" s="1"/>
  <c r="AG38" i="10" s="1"/>
  <c r="AN38" i="10" s="1"/>
  <c r="L32" i="10"/>
  <c r="L33" i="10"/>
  <c r="BB27" i="10"/>
  <c r="AT27" i="10"/>
  <c r="BC42" i="10"/>
  <c r="AU42" i="10"/>
  <c r="AS34" i="10"/>
  <c r="BA34" i="10"/>
  <c r="AT42" i="10"/>
  <c r="BB42" i="10"/>
  <c r="BB23" i="10"/>
  <c r="AT23" i="10"/>
  <c r="AY23" i="10" s="1"/>
  <c r="BF31" i="10"/>
  <c r="AX31" i="10"/>
  <c r="AX27" i="10"/>
  <c r="BF27" i="10"/>
  <c r="BG19" i="10"/>
  <c r="BD37" i="10"/>
  <c r="AV37" i="10"/>
  <c r="AV31" i="10"/>
  <c r="BD31" i="10"/>
  <c r="BB37" i="10"/>
  <c r="AT37" i="10"/>
  <c r="AY18" i="10"/>
  <c r="AW38" i="10"/>
  <c r="BE38" i="10"/>
  <c r="BE26" i="10"/>
  <c r="AW26" i="10"/>
  <c r="AY19" i="10"/>
  <c r="AY20" i="10"/>
  <c r="BG18" i="10"/>
  <c r="BI14" i="10"/>
  <c r="BJ14" i="10" s="1"/>
  <c r="BC36" i="10"/>
  <c r="AU36" i="10"/>
  <c r="BD25" i="10"/>
  <c r="AV25" i="10"/>
  <c r="AY25" i="10" s="1"/>
  <c r="BC30" i="10"/>
  <c r="AU30" i="10"/>
  <c r="AQ25" i="10"/>
  <c r="AS26" i="10"/>
  <c r="BA26" i="10"/>
  <c r="AQ26" i="10"/>
  <c r="BB35" i="10"/>
  <c r="AT35" i="10"/>
  <c r="AY21" i="10"/>
  <c r="BB29" i="10"/>
  <c r="AT29" i="10"/>
  <c r="BG20" i="10"/>
  <c r="AU32" i="10"/>
  <c r="BC32" i="10"/>
  <c r="AV30" i="10"/>
  <c r="BD30" i="10"/>
  <c r="AV29" i="10"/>
  <c r="BD29" i="10"/>
  <c r="AT41" i="10"/>
  <c r="BB41" i="10"/>
  <c r="BF39" i="10"/>
  <c r="AX39" i="10"/>
  <c r="BA28" i="10"/>
  <c r="AS28" i="10"/>
  <c r="BI42" i="12" l="1"/>
  <c r="BT14" i="19"/>
  <c r="BS16" i="19"/>
  <c r="BS26" i="19"/>
  <c r="BS17" i="19"/>
  <c r="BS37" i="19"/>
  <c r="BS31" i="19"/>
  <c r="BS36" i="19"/>
  <c r="BS23" i="19"/>
  <c r="BS18" i="19"/>
  <c r="BS19" i="19"/>
  <c r="BS42" i="19"/>
  <c r="BS24" i="19"/>
  <c r="BS33" i="19"/>
  <c r="BS35" i="19"/>
  <c r="BS39" i="19"/>
  <c r="BS43" i="19"/>
  <c r="BS38" i="19"/>
  <c r="BS30" i="19"/>
  <c r="BS40" i="19"/>
  <c r="BS28" i="19"/>
  <c r="BS32" i="19"/>
  <c r="BS21" i="19"/>
  <c r="BS27" i="19"/>
  <c r="BS25" i="19"/>
  <c r="BS29" i="19"/>
  <c r="BS41" i="19"/>
  <c r="BS34" i="19"/>
  <c r="BS22" i="19"/>
  <c r="BS15" i="19"/>
  <c r="BT15" i="19" s="1"/>
  <c r="BA30" i="10"/>
  <c r="BG30" i="10" s="1"/>
  <c r="BI26" i="12"/>
  <c r="AS30" i="10"/>
  <c r="AY30" i="10" s="1"/>
  <c r="BI35" i="16"/>
  <c r="BI42" i="16"/>
  <c r="BI36" i="16"/>
  <c r="BG22" i="10"/>
  <c r="BI22" i="10" s="1"/>
  <c r="BI21" i="16"/>
  <c r="BI41" i="16"/>
  <c r="BI39" i="16"/>
  <c r="BI27" i="16"/>
  <c r="BI23" i="16"/>
  <c r="BI40" i="16"/>
  <c r="BI37" i="16"/>
  <c r="BI29" i="16"/>
  <c r="BI24" i="16"/>
  <c r="BI22" i="16"/>
  <c r="BI33" i="16"/>
  <c r="BI17" i="16"/>
  <c r="BI31" i="16"/>
  <c r="BE34" i="10"/>
  <c r="BI25" i="16"/>
  <c r="BI20" i="16"/>
  <c r="BI30" i="16"/>
  <c r="BI19" i="16"/>
  <c r="BI34" i="16"/>
  <c r="BI43" i="16"/>
  <c r="BI32" i="16"/>
  <c r="BJ16" i="16"/>
  <c r="BI18" i="16"/>
  <c r="BI26" i="16"/>
  <c r="BI38" i="16"/>
  <c r="BG23" i="10"/>
  <c r="BI23" i="10" s="1"/>
  <c r="BA41" i="10"/>
  <c r="BE40" i="10"/>
  <c r="BJ16" i="12"/>
  <c r="BJ17" i="12" s="1"/>
  <c r="BJ18" i="12" s="1"/>
  <c r="BJ19" i="12" s="1"/>
  <c r="BJ20" i="12" s="1"/>
  <c r="BJ21" i="12" s="1"/>
  <c r="BJ22" i="12" s="1"/>
  <c r="BJ23" i="12" s="1"/>
  <c r="BJ24" i="12" s="1"/>
  <c r="BJ25" i="12" s="1"/>
  <c r="BG25" i="10"/>
  <c r="BI25" i="10" s="1"/>
  <c r="BF41" i="10"/>
  <c r="AT28" i="10"/>
  <c r="AY28" i="10" s="1"/>
  <c r="AT31" i="10"/>
  <c r="AY31" i="10" s="1"/>
  <c r="BC38" i="10"/>
  <c r="AU43" i="10"/>
  <c r="AQ28" i="10"/>
  <c r="BD39" i="10"/>
  <c r="BJ15" i="10"/>
  <c r="BJ16" i="10" s="1"/>
  <c r="BD33" i="10"/>
  <c r="U42" i="10"/>
  <c r="AB42" i="10" s="1"/>
  <c r="AI42" i="10" s="1"/>
  <c r="AP42" i="10" s="1"/>
  <c r="BF42" i="10" s="1"/>
  <c r="AX35" i="10"/>
  <c r="AQ27" i="10"/>
  <c r="BA27" i="10"/>
  <c r="BG27" i="10" s="1"/>
  <c r="BI20" i="10"/>
  <c r="AS36" i="10"/>
  <c r="BI17" i="10"/>
  <c r="AS43" i="10"/>
  <c r="BD40" i="10"/>
  <c r="P37" i="10"/>
  <c r="W37" i="10" s="1"/>
  <c r="AD37" i="10" s="1"/>
  <c r="AK37" i="10" s="1"/>
  <c r="Q38" i="10"/>
  <c r="X38" i="10" s="1"/>
  <c r="AE38" i="10" s="1"/>
  <c r="AL38" i="10" s="1"/>
  <c r="T41" i="10"/>
  <c r="AA41" i="10" s="1"/>
  <c r="AH41" i="10" s="1"/>
  <c r="AO41" i="10" s="1"/>
  <c r="R39" i="10"/>
  <c r="Y39" i="10" s="1"/>
  <c r="AF39" i="10" s="1"/>
  <c r="AM39" i="10" s="1"/>
  <c r="AQ31" i="10"/>
  <c r="BE31" i="10"/>
  <c r="BG31" i="10" s="1"/>
  <c r="BC29" i="10"/>
  <c r="BG29" i="10" s="1"/>
  <c r="BF32" i="10"/>
  <c r="AU29" i="10"/>
  <c r="AY29" i="10" s="1"/>
  <c r="BI18" i="10"/>
  <c r="BG28" i="10"/>
  <c r="BD38" i="10"/>
  <c r="AV38" i="10"/>
  <c r="AX40" i="10"/>
  <c r="BF40" i="10"/>
  <c r="AY27" i="10"/>
  <c r="BB43" i="10"/>
  <c r="AT43" i="10"/>
  <c r="R41" i="10"/>
  <c r="Y41" i="10" s="1"/>
  <c r="AF41" i="10" s="1"/>
  <c r="AM41" i="10" s="1"/>
  <c r="P39" i="10"/>
  <c r="W39" i="10" s="1"/>
  <c r="AD39" i="10" s="1"/>
  <c r="AK39" i="10" s="1"/>
  <c r="S42" i="10"/>
  <c r="Z42" i="10" s="1"/>
  <c r="AG42" i="10" s="1"/>
  <c r="AN42" i="10" s="1"/>
  <c r="T43" i="10"/>
  <c r="AA43" i="10" s="1"/>
  <c r="AH43" i="10" s="1"/>
  <c r="AO43" i="10" s="1"/>
  <c r="Q40" i="10"/>
  <c r="X40" i="10" s="1"/>
  <c r="AE40" i="10" s="1"/>
  <c r="AL40" i="10" s="1"/>
  <c r="BI19" i="10"/>
  <c r="BI21" i="10"/>
  <c r="BG26" i="10"/>
  <c r="U38" i="10"/>
  <c r="AB38" i="10" s="1"/>
  <c r="AI38" i="10" s="1"/>
  <c r="AP38" i="10" s="1"/>
  <c r="Q34" i="10"/>
  <c r="X34" i="10" s="1"/>
  <c r="AE34" i="10" s="1"/>
  <c r="AL34" i="10" s="1"/>
  <c r="S36" i="10"/>
  <c r="Z36" i="10" s="1"/>
  <c r="AG36" i="10" s="1"/>
  <c r="AN36" i="10" s="1"/>
  <c r="R35" i="10"/>
  <c r="Y35" i="10" s="1"/>
  <c r="AF35" i="10" s="1"/>
  <c r="AM35" i="10" s="1"/>
  <c r="P33" i="10"/>
  <c r="W33" i="10" s="1"/>
  <c r="AD33" i="10" s="1"/>
  <c r="AK33" i="10" s="1"/>
  <c r="T37" i="10"/>
  <c r="AA37" i="10" s="1"/>
  <c r="AH37" i="10" s="1"/>
  <c r="AO37" i="10" s="1"/>
  <c r="AS35" i="10"/>
  <c r="BA35" i="10"/>
  <c r="S41" i="10"/>
  <c r="Z41" i="10" s="1"/>
  <c r="AG41" i="10" s="1"/>
  <c r="AN41" i="10" s="1"/>
  <c r="T42" i="10"/>
  <c r="AA42" i="10" s="1"/>
  <c r="AH42" i="10" s="1"/>
  <c r="AO42" i="10" s="1"/>
  <c r="P38" i="10"/>
  <c r="W38" i="10" s="1"/>
  <c r="AD38" i="10" s="1"/>
  <c r="AK38" i="10" s="1"/>
  <c r="U43" i="10"/>
  <c r="AB43" i="10" s="1"/>
  <c r="AI43" i="10" s="1"/>
  <c r="AP43" i="10" s="1"/>
  <c r="R40" i="10"/>
  <c r="Y40" i="10" s="1"/>
  <c r="AF40" i="10" s="1"/>
  <c r="AM40" i="10" s="1"/>
  <c r="Q39" i="10"/>
  <c r="X39" i="10" s="1"/>
  <c r="AE39" i="10" s="1"/>
  <c r="AL39" i="10" s="1"/>
  <c r="AT36" i="10"/>
  <c r="BB36" i="10"/>
  <c r="BI24" i="10"/>
  <c r="AU37" i="10"/>
  <c r="BC37" i="10"/>
  <c r="AY26" i="10"/>
  <c r="R34" i="10"/>
  <c r="Y34" i="10" s="1"/>
  <c r="AF34" i="10" s="1"/>
  <c r="AM34" i="10" s="1"/>
  <c r="S35" i="10"/>
  <c r="Z35" i="10" s="1"/>
  <c r="AG35" i="10" s="1"/>
  <c r="AN35" i="10" s="1"/>
  <c r="Q33" i="10"/>
  <c r="X33" i="10" s="1"/>
  <c r="AE33" i="10" s="1"/>
  <c r="AL33" i="10" s="1"/>
  <c r="P32" i="10"/>
  <c r="W32" i="10" s="1"/>
  <c r="AD32" i="10" s="1"/>
  <c r="AK32" i="10" s="1"/>
  <c r="T36" i="10"/>
  <c r="AA36" i="10" s="1"/>
  <c r="AH36" i="10" s="1"/>
  <c r="AO36" i="10" s="1"/>
  <c r="U37" i="10"/>
  <c r="AB37" i="10" s="1"/>
  <c r="AI37" i="10" s="1"/>
  <c r="AP37" i="10" s="1"/>
  <c r="AW39" i="10"/>
  <c r="BE39" i="10"/>
  <c r="AS42" i="10"/>
  <c r="BA42" i="10"/>
  <c r="BT16" i="19" l="1"/>
  <c r="BT17" i="19"/>
  <c r="BT18" i="19" s="1"/>
  <c r="BT19" i="19" s="1"/>
  <c r="BT20" i="19" s="1"/>
  <c r="BT21" i="19" s="1"/>
  <c r="BT22" i="19" s="1"/>
  <c r="BT23" i="19" s="1"/>
  <c r="BT24" i="19" s="1"/>
  <c r="BT25" i="19" s="1"/>
  <c r="BT26" i="19" s="1"/>
  <c r="BT27" i="19" s="1"/>
  <c r="BT28" i="19" s="1"/>
  <c r="BT29" i="19" s="1"/>
  <c r="BT30" i="19" s="1"/>
  <c r="BT31" i="19" s="1"/>
  <c r="BT32" i="19" s="1"/>
  <c r="BT33" i="19" s="1"/>
  <c r="BT34" i="19" s="1"/>
  <c r="BT35" i="19" s="1"/>
  <c r="BT36" i="19" s="1"/>
  <c r="BT37" i="19" s="1"/>
  <c r="BT38" i="19" s="1"/>
  <c r="BT39" i="19" s="1"/>
  <c r="BT40" i="19" s="1"/>
  <c r="BT41" i="19" s="1"/>
  <c r="BT42" i="19" s="1"/>
  <c r="BT43" i="19" s="1"/>
  <c r="BJ26" i="12"/>
  <c r="BJ27" i="12" s="1"/>
  <c r="BJ28" i="12" s="1"/>
  <c r="BJ29" i="12" s="1"/>
  <c r="BJ30" i="12" s="1"/>
  <c r="BJ31" i="12" s="1"/>
  <c r="BJ32" i="12" s="1"/>
  <c r="BJ33" i="12" s="1"/>
  <c r="BJ34" i="12" s="1"/>
  <c r="BJ35" i="12" s="1"/>
  <c r="BJ36" i="12" s="1"/>
  <c r="BJ37" i="12" s="1"/>
  <c r="BJ38" i="12" s="1"/>
  <c r="BJ39" i="12" s="1"/>
  <c r="BJ40" i="12" s="1"/>
  <c r="BJ41" i="12" s="1"/>
  <c r="BJ42" i="12" s="1"/>
  <c r="BJ43" i="12" s="1"/>
  <c r="BJ44" i="12" s="1"/>
  <c r="BJ45" i="12" s="1"/>
  <c r="BJ46" i="12" s="1"/>
  <c r="BJ47" i="12" s="1"/>
  <c r="BJ48" i="12" s="1"/>
  <c r="BJ49" i="12" s="1"/>
  <c r="BJ17" i="16"/>
  <c r="BJ18" i="16" s="1"/>
  <c r="BJ19" i="16" s="1"/>
  <c r="BJ20" i="16" s="1"/>
  <c r="BJ21" i="16" s="1"/>
  <c r="BJ22" i="16" s="1"/>
  <c r="BJ23" i="16" s="1"/>
  <c r="BJ24" i="16" s="1"/>
  <c r="BJ25" i="16" s="1"/>
  <c r="BJ26" i="16" s="1"/>
  <c r="BJ27" i="16" s="1"/>
  <c r="BJ28" i="16" s="1"/>
  <c r="BJ29" i="16" s="1"/>
  <c r="BJ30" i="16" s="1"/>
  <c r="BJ31" i="16" s="1"/>
  <c r="BJ32" i="16" s="1"/>
  <c r="BJ33" i="16" s="1"/>
  <c r="BJ34" i="16" s="1"/>
  <c r="BJ35" i="16" s="1"/>
  <c r="BJ36" i="16" s="1"/>
  <c r="BJ37" i="16" s="1"/>
  <c r="BJ38" i="16" s="1"/>
  <c r="BJ39" i="16" s="1"/>
  <c r="BJ40" i="16" s="1"/>
  <c r="BJ41" i="16" s="1"/>
  <c r="BJ42" i="16" s="1"/>
  <c r="BJ43" i="16" s="1"/>
  <c r="AX42" i="10"/>
  <c r="BJ17" i="10"/>
  <c r="BJ18" i="10" s="1"/>
  <c r="BJ19" i="10" s="1"/>
  <c r="BJ20" i="10" s="1"/>
  <c r="BJ21" i="10" s="1"/>
  <c r="BJ22" i="10" s="1"/>
  <c r="BJ23" i="10" s="1"/>
  <c r="BJ24" i="10" s="1"/>
  <c r="BJ25" i="10" s="1"/>
  <c r="AS37" i="10"/>
  <c r="BA37" i="10"/>
  <c r="AU39" i="10"/>
  <c r="BC39" i="10"/>
  <c r="AW41" i="10"/>
  <c r="BE41" i="10"/>
  <c r="BB38" i="10"/>
  <c r="AT38" i="10"/>
  <c r="BI29" i="10"/>
  <c r="AQ42" i="10"/>
  <c r="BI28" i="10"/>
  <c r="BI31" i="10"/>
  <c r="BI27" i="10"/>
  <c r="AQ36" i="10"/>
  <c r="BI26" i="10"/>
  <c r="BI30" i="10"/>
  <c r="AX43" i="10"/>
  <c r="BF43" i="10"/>
  <c r="BC34" i="10"/>
  <c r="AU34" i="10"/>
  <c r="AQ32" i="10"/>
  <c r="AS32" i="10"/>
  <c r="AY32" i="10" s="1"/>
  <c r="BA32" i="10"/>
  <c r="BG32" i="10" s="1"/>
  <c r="AT39" i="10"/>
  <c r="BB39" i="10"/>
  <c r="BE43" i="10"/>
  <c r="AW43" i="10"/>
  <c r="AQ43" i="10"/>
  <c r="AT33" i="10"/>
  <c r="BB33" i="10"/>
  <c r="AU40" i="10"/>
  <c r="BC40" i="10"/>
  <c r="AV42" i="10"/>
  <c r="BD42" i="10"/>
  <c r="BE37" i="10"/>
  <c r="AW37" i="10"/>
  <c r="AQ33" i="10"/>
  <c r="AS33" i="10"/>
  <c r="BA33" i="10"/>
  <c r="BE42" i="10"/>
  <c r="AW42" i="10"/>
  <c r="BD36" i="10"/>
  <c r="AV36" i="10"/>
  <c r="AX37" i="10"/>
  <c r="BF37" i="10"/>
  <c r="AT34" i="10"/>
  <c r="BB34" i="10"/>
  <c r="AQ34" i="10"/>
  <c r="BD35" i="10"/>
  <c r="AV35" i="10"/>
  <c r="AS39" i="10"/>
  <c r="AQ39" i="10"/>
  <c r="BA39" i="10"/>
  <c r="BA38" i="10"/>
  <c r="AQ38" i="10"/>
  <c r="AS38" i="10"/>
  <c r="AU41" i="10"/>
  <c r="BC41" i="10"/>
  <c r="AQ41" i="10"/>
  <c r="AU35" i="10"/>
  <c r="BC35" i="10"/>
  <c r="BD41" i="10"/>
  <c r="AV41" i="10"/>
  <c r="BE36" i="10"/>
  <c r="AW36" i="10"/>
  <c r="AQ35" i="10"/>
  <c r="AX38" i="10"/>
  <c r="BF38" i="10"/>
  <c r="BB40" i="10"/>
  <c r="AT40" i="10"/>
  <c r="AQ40" i="10"/>
  <c r="AQ37" i="10"/>
  <c r="BG43" i="10" l="1"/>
  <c r="BG33" i="10"/>
  <c r="BG36" i="10"/>
  <c r="BG42" i="10"/>
  <c r="AY33" i="10"/>
  <c r="BG41" i="10"/>
  <c r="BG35" i="10"/>
  <c r="BJ26" i="10"/>
  <c r="BJ27" i="10" s="1"/>
  <c r="BJ28" i="10" s="1"/>
  <c r="BJ29" i="10" s="1"/>
  <c r="BJ30" i="10" s="1"/>
  <c r="BJ31" i="10" s="1"/>
  <c r="AY43" i="10"/>
  <c r="BG37" i="10"/>
  <c r="AY38" i="10"/>
  <c r="AY40" i="10"/>
  <c r="BG38" i="10"/>
  <c r="AY34" i="10"/>
  <c r="AY42" i="10"/>
  <c r="AY35" i="10"/>
  <c r="AY39" i="10"/>
  <c r="AY36" i="10"/>
  <c r="AY37" i="10"/>
  <c r="BG34" i="10"/>
  <c r="BG39" i="10"/>
  <c r="BG40" i="10"/>
  <c r="AY41" i="10"/>
  <c r="BI32" i="10"/>
  <c r="BI43" i="10" l="1"/>
  <c r="BI42" i="10"/>
  <c r="BI33" i="10"/>
  <c r="BI35" i="10"/>
  <c r="BI36" i="10"/>
  <c r="BI37" i="10"/>
  <c r="BJ32" i="10"/>
  <c r="BI41" i="10"/>
  <c r="BI40" i="10"/>
  <c r="BI34" i="10"/>
  <c r="BI38" i="10"/>
  <c r="BI39" i="10"/>
  <c r="BJ33" i="10" l="1"/>
  <c r="BJ34" i="10" s="1"/>
  <c r="BJ35" i="10" s="1"/>
  <c r="BJ36" i="10" s="1"/>
  <c r="BJ37" i="10" s="1"/>
  <c r="BJ38" i="10" s="1"/>
  <c r="BJ39" i="10" s="1"/>
  <c r="BJ40" i="10" s="1"/>
  <c r="BJ41" i="10" s="1"/>
  <c r="BJ42" i="10" s="1"/>
  <c r="BJ43" i="10" s="1"/>
  <c r="K15" i="9" l="1"/>
  <c r="K16" i="9"/>
  <c r="L16" i="9" s="1"/>
  <c r="K17" i="9"/>
  <c r="K18" i="9"/>
  <c r="L18" i="9" s="1"/>
  <c r="K19" i="9"/>
  <c r="K20" i="9"/>
  <c r="L20" i="9" s="1"/>
  <c r="K21" i="9"/>
  <c r="L21" i="9" s="1"/>
  <c r="K22" i="9"/>
  <c r="K23" i="9"/>
  <c r="K24" i="9"/>
  <c r="L24" i="9" s="1"/>
  <c r="K25" i="9"/>
  <c r="K26" i="9"/>
  <c r="L26" i="9" s="1"/>
  <c r="K27" i="9"/>
  <c r="L27" i="9" s="1"/>
  <c r="K28" i="9"/>
  <c r="L28" i="9" s="1"/>
  <c r="K29" i="9"/>
  <c r="L29" i="9" s="1"/>
  <c r="K30" i="9"/>
  <c r="K31" i="9"/>
  <c r="K32" i="9"/>
  <c r="L32" i="9" s="1"/>
  <c r="K33" i="9"/>
  <c r="K34" i="9"/>
  <c r="L34" i="9" s="1"/>
  <c r="K35" i="9"/>
  <c r="L35" i="9" s="1"/>
  <c r="K36" i="9"/>
  <c r="L36" i="9" s="1"/>
  <c r="K37" i="9"/>
  <c r="L37" i="9" s="1"/>
  <c r="K38" i="9"/>
  <c r="K39" i="9"/>
  <c r="K40" i="9"/>
  <c r="L40" i="9" s="1"/>
  <c r="K41" i="9"/>
  <c r="K42" i="9"/>
  <c r="L42" i="9" s="1"/>
  <c r="K43" i="9"/>
  <c r="L43" i="9" s="1"/>
  <c r="L14" i="9"/>
  <c r="K6" i="9"/>
  <c r="K5" i="9"/>
  <c r="K4" i="9"/>
  <c r="I7" i="9"/>
  <c r="I6" i="9"/>
  <c r="I5" i="9"/>
  <c r="I4" i="9"/>
  <c r="N43" i="9"/>
  <c r="D43" i="9"/>
  <c r="E43" i="9" s="1"/>
  <c r="N42" i="9"/>
  <c r="D42" i="9"/>
  <c r="E42" i="9" s="1"/>
  <c r="N41" i="9"/>
  <c r="D41" i="9"/>
  <c r="E41" i="9" s="1"/>
  <c r="N40" i="9"/>
  <c r="D40" i="9"/>
  <c r="E40" i="9" s="1"/>
  <c r="N39" i="9"/>
  <c r="D39" i="9"/>
  <c r="E39" i="9" s="1"/>
  <c r="N38" i="9"/>
  <c r="D38" i="9"/>
  <c r="E38" i="9" s="1"/>
  <c r="N37" i="9"/>
  <c r="D37" i="9"/>
  <c r="E37" i="9" s="1"/>
  <c r="N36" i="9"/>
  <c r="D36" i="9"/>
  <c r="E36" i="9" s="1"/>
  <c r="N35" i="9"/>
  <c r="D35" i="9"/>
  <c r="E35" i="9" s="1"/>
  <c r="N34" i="9"/>
  <c r="D34" i="9"/>
  <c r="E34" i="9" s="1"/>
  <c r="N33" i="9"/>
  <c r="D33" i="9"/>
  <c r="E33" i="9" s="1"/>
  <c r="N32" i="9"/>
  <c r="D32" i="9"/>
  <c r="E32" i="9" s="1"/>
  <c r="N31" i="9"/>
  <c r="D31" i="9"/>
  <c r="E31" i="9" s="1"/>
  <c r="N30" i="9"/>
  <c r="D30" i="9"/>
  <c r="E30" i="9" s="1"/>
  <c r="N29" i="9"/>
  <c r="D29" i="9"/>
  <c r="E29" i="9" s="1"/>
  <c r="N28" i="9"/>
  <c r="D28" i="9"/>
  <c r="E28" i="9" s="1"/>
  <c r="N27" i="9"/>
  <c r="D27" i="9"/>
  <c r="E27" i="9" s="1"/>
  <c r="N26" i="9"/>
  <c r="D26" i="9"/>
  <c r="E26" i="9" s="1"/>
  <c r="N25" i="9"/>
  <c r="D25" i="9"/>
  <c r="E25" i="9" s="1"/>
  <c r="N24" i="9"/>
  <c r="D24" i="9"/>
  <c r="E24" i="9" s="1"/>
  <c r="N23" i="9"/>
  <c r="D23" i="9"/>
  <c r="E23" i="9" s="1"/>
  <c r="N22" i="9"/>
  <c r="D22" i="9"/>
  <c r="E22" i="9" s="1"/>
  <c r="N21" i="9"/>
  <c r="D21" i="9"/>
  <c r="E21" i="9" s="1"/>
  <c r="N20" i="9"/>
  <c r="D20" i="9"/>
  <c r="E20" i="9" s="1"/>
  <c r="N19" i="9"/>
  <c r="N18" i="9"/>
  <c r="N17" i="9"/>
  <c r="N16" i="9"/>
  <c r="N15" i="9"/>
  <c r="N14" i="9"/>
  <c r="D18" i="9"/>
  <c r="D17" i="9"/>
  <c r="D16" i="9"/>
  <c r="D14" i="9"/>
  <c r="D17" i="8"/>
  <c r="E17" i="8" s="1"/>
  <c r="S17" i="8" s="1"/>
  <c r="K9" i="1"/>
  <c r="K7" i="9" s="1"/>
  <c r="K6" i="8"/>
  <c r="K5" i="8"/>
  <c r="K4" i="8"/>
  <c r="I7" i="8"/>
  <c r="I6" i="8"/>
  <c r="I5" i="8"/>
  <c r="I4" i="8"/>
  <c r="N43" i="8"/>
  <c r="D43" i="8"/>
  <c r="E43" i="8" s="1"/>
  <c r="N42" i="8"/>
  <c r="D42" i="8"/>
  <c r="E42" i="8" s="1"/>
  <c r="N41" i="8"/>
  <c r="D41" i="8"/>
  <c r="E41" i="8" s="1"/>
  <c r="N40" i="8"/>
  <c r="D40" i="8"/>
  <c r="E40" i="8" s="1"/>
  <c r="N39" i="8"/>
  <c r="D39" i="8"/>
  <c r="E39" i="8" s="1"/>
  <c r="N38" i="8"/>
  <c r="D38" i="8"/>
  <c r="E38" i="8" s="1"/>
  <c r="N37" i="8"/>
  <c r="D37" i="8"/>
  <c r="E37" i="8" s="1"/>
  <c r="N36" i="8"/>
  <c r="D36" i="8"/>
  <c r="E36" i="8" s="1"/>
  <c r="N35" i="8"/>
  <c r="D35" i="8"/>
  <c r="E35" i="8" s="1"/>
  <c r="N34" i="8"/>
  <c r="D34" i="8"/>
  <c r="E34" i="8" s="1"/>
  <c r="N33" i="8"/>
  <c r="D33" i="8"/>
  <c r="E33" i="8" s="1"/>
  <c r="N32" i="8"/>
  <c r="D32" i="8"/>
  <c r="E32" i="8" s="1"/>
  <c r="N31" i="8"/>
  <c r="D31" i="8"/>
  <c r="E31" i="8" s="1"/>
  <c r="N30" i="8"/>
  <c r="D30" i="8"/>
  <c r="E30" i="8" s="1"/>
  <c r="N29" i="8"/>
  <c r="D29" i="8"/>
  <c r="E29" i="8" s="1"/>
  <c r="N28" i="8"/>
  <c r="D28" i="8"/>
  <c r="E28" i="8" s="1"/>
  <c r="N27" i="8"/>
  <c r="D27" i="8"/>
  <c r="E27" i="8" s="1"/>
  <c r="N26" i="8"/>
  <c r="D26" i="8"/>
  <c r="E26" i="8" s="1"/>
  <c r="N25" i="8"/>
  <c r="D25" i="8"/>
  <c r="E25" i="8" s="1"/>
  <c r="N24" i="8"/>
  <c r="D24" i="8"/>
  <c r="E24" i="8" s="1"/>
  <c r="N23" i="8"/>
  <c r="D23" i="8"/>
  <c r="E23" i="8" s="1"/>
  <c r="N22" i="8"/>
  <c r="D22" i="8"/>
  <c r="E22" i="8" s="1"/>
  <c r="N21" i="8"/>
  <c r="D21" i="8"/>
  <c r="E21" i="8" s="1"/>
  <c r="N20" i="8"/>
  <c r="D20" i="8"/>
  <c r="E20" i="8" s="1"/>
  <c r="N19" i="8"/>
  <c r="N18" i="8"/>
  <c r="N17" i="8"/>
  <c r="N16" i="8"/>
  <c r="N15" i="8"/>
  <c r="N14" i="8"/>
  <c r="K8" i="1"/>
  <c r="K7" i="8" s="1"/>
  <c r="K30" i="7"/>
  <c r="K35" i="7"/>
  <c r="K36" i="7"/>
  <c r="K37" i="7"/>
  <c r="K38" i="7"/>
  <c r="K39" i="7"/>
  <c r="K40" i="7"/>
  <c r="K41" i="7"/>
  <c r="K42" i="7"/>
  <c r="K43" i="7"/>
  <c r="K31" i="7"/>
  <c r="K32" i="7"/>
  <c r="K33" i="7"/>
  <c r="K34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D19" i="7"/>
  <c r="E19" i="7" s="1"/>
  <c r="U49" i="7" s="1"/>
  <c r="D18" i="7"/>
  <c r="E18" i="7" s="1"/>
  <c r="D17" i="7"/>
  <c r="E17" i="7" s="1"/>
  <c r="D16" i="7"/>
  <c r="E16" i="7" s="1"/>
  <c r="D15" i="7"/>
  <c r="E15" i="7" s="1"/>
  <c r="D14" i="7"/>
  <c r="E14" i="7" s="1"/>
  <c r="K6" i="7"/>
  <c r="K5" i="7"/>
  <c r="I7" i="7"/>
  <c r="I6" i="7"/>
  <c r="I5" i="7"/>
  <c r="I4" i="7"/>
  <c r="N43" i="7"/>
  <c r="D43" i="7"/>
  <c r="E43" i="7" s="1"/>
  <c r="N42" i="7"/>
  <c r="D42" i="7"/>
  <c r="E42" i="7" s="1"/>
  <c r="N41" i="7"/>
  <c r="D41" i="7"/>
  <c r="E41" i="7" s="1"/>
  <c r="N40" i="7"/>
  <c r="D40" i="7"/>
  <c r="E40" i="7" s="1"/>
  <c r="N39" i="7"/>
  <c r="D39" i="7"/>
  <c r="E39" i="7" s="1"/>
  <c r="N38" i="7"/>
  <c r="D38" i="7"/>
  <c r="E38" i="7" s="1"/>
  <c r="N37" i="7"/>
  <c r="D37" i="7"/>
  <c r="E37" i="7" s="1"/>
  <c r="N36" i="7"/>
  <c r="D36" i="7"/>
  <c r="E36" i="7" s="1"/>
  <c r="N35" i="7"/>
  <c r="D35" i="7"/>
  <c r="E35" i="7" s="1"/>
  <c r="N34" i="7"/>
  <c r="D34" i="7"/>
  <c r="E34" i="7" s="1"/>
  <c r="N33" i="7"/>
  <c r="D33" i="7"/>
  <c r="E33" i="7" s="1"/>
  <c r="N32" i="7"/>
  <c r="D32" i="7"/>
  <c r="E32" i="7" s="1"/>
  <c r="N31" i="7"/>
  <c r="D31" i="7"/>
  <c r="E31" i="7" s="1"/>
  <c r="N30" i="7"/>
  <c r="D30" i="7"/>
  <c r="E30" i="7" s="1"/>
  <c r="N29" i="7"/>
  <c r="D29" i="7"/>
  <c r="E29" i="7" s="1"/>
  <c r="N28" i="7"/>
  <c r="D28" i="7"/>
  <c r="E28" i="7" s="1"/>
  <c r="N27" i="7"/>
  <c r="D27" i="7"/>
  <c r="E27" i="7" s="1"/>
  <c r="N26" i="7"/>
  <c r="D26" i="7"/>
  <c r="E26" i="7" s="1"/>
  <c r="N25" i="7"/>
  <c r="D25" i="7"/>
  <c r="E25" i="7" s="1"/>
  <c r="N24" i="7"/>
  <c r="D24" i="7"/>
  <c r="E24" i="7" s="1"/>
  <c r="N23" i="7"/>
  <c r="D23" i="7"/>
  <c r="E23" i="7" s="1"/>
  <c r="N22" i="7"/>
  <c r="D22" i="7"/>
  <c r="E22" i="7" s="1"/>
  <c r="N21" i="7"/>
  <c r="D21" i="7"/>
  <c r="E21" i="7" s="1"/>
  <c r="N20" i="7"/>
  <c r="D20" i="7"/>
  <c r="E20" i="7" s="1"/>
  <c r="N19" i="7"/>
  <c r="N18" i="7"/>
  <c r="N17" i="7"/>
  <c r="N16" i="7"/>
  <c r="N15" i="7"/>
  <c r="N14" i="7"/>
  <c r="K14" i="1"/>
  <c r="K7" i="7" s="1"/>
  <c r="I43" i="4"/>
  <c r="K43" i="4" s="1"/>
  <c r="I42" i="4"/>
  <c r="K42" i="4" s="1"/>
  <c r="L42" i="4" s="1"/>
  <c r="I41" i="4"/>
  <c r="K41" i="4" s="1"/>
  <c r="L41" i="4" s="1"/>
  <c r="I40" i="4"/>
  <c r="K40" i="4" s="1"/>
  <c r="I39" i="4"/>
  <c r="K39" i="4" s="1"/>
  <c r="L39" i="4" s="1"/>
  <c r="I38" i="4"/>
  <c r="K38" i="4" s="1"/>
  <c r="I37" i="4"/>
  <c r="K37" i="4" s="1"/>
  <c r="L37" i="4" s="1"/>
  <c r="I36" i="4"/>
  <c r="K36" i="4" s="1"/>
  <c r="I35" i="4"/>
  <c r="K35" i="4" s="1"/>
  <c r="L35" i="4" s="1"/>
  <c r="I34" i="4"/>
  <c r="K34" i="4" s="1"/>
  <c r="L34" i="4" s="1"/>
  <c r="I33" i="4"/>
  <c r="K33" i="4" s="1"/>
  <c r="L33" i="4" s="1"/>
  <c r="I32" i="4"/>
  <c r="K32" i="4" s="1"/>
  <c r="I31" i="4"/>
  <c r="K31" i="4" s="1"/>
  <c r="L31" i="4" s="1"/>
  <c r="I30" i="4"/>
  <c r="K30" i="4" s="1"/>
  <c r="K29" i="4"/>
  <c r="L29" i="4" s="1"/>
  <c r="L15" i="4"/>
  <c r="K6" i="4"/>
  <c r="K5" i="4"/>
  <c r="K4" i="4"/>
  <c r="I7" i="4"/>
  <c r="I6" i="4"/>
  <c r="I5" i="4"/>
  <c r="I4" i="4"/>
  <c r="N43" i="4"/>
  <c r="D43" i="4"/>
  <c r="E43" i="4" s="1"/>
  <c r="N42" i="4"/>
  <c r="D42" i="4"/>
  <c r="E42" i="4" s="1"/>
  <c r="N41" i="4"/>
  <c r="D41" i="4"/>
  <c r="E41" i="4" s="1"/>
  <c r="N40" i="4"/>
  <c r="D40" i="4"/>
  <c r="E40" i="4" s="1"/>
  <c r="N39" i="4"/>
  <c r="D39" i="4"/>
  <c r="E39" i="4" s="1"/>
  <c r="N38" i="4"/>
  <c r="D38" i="4"/>
  <c r="E38" i="4" s="1"/>
  <c r="N37" i="4"/>
  <c r="D37" i="4"/>
  <c r="E37" i="4" s="1"/>
  <c r="N36" i="4"/>
  <c r="D36" i="4"/>
  <c r="E36" i="4" s="1"/>
  <c r="N35" i="4"/>
  <c r="D35" i="4"/>
  <c r="E35" i="4" s="1"/>
  <c r="N34" i="4"/>
  <c r="D34" i="4"/>
  <c r="E34" i="4" s="1"/>
  <c r="N33" i="4"/>
  <c r="D33" i="4"/>
  <c r="E33" i="4" s="1"/>
  <c r="N32" i="4"/>
  <c r="D32" i="4"/>
  <c r="E32" i="4" s="1"/>
  <c r="N31" i="4"/>
  <c r="D31" i="4"/>
  <c r="E31" i="4" s="1"/>
  <c r="N30" i="4"/>
  <c r="D30" i="4"/>
  <c r="E30" i="4" s="1"/>
  <c r="N29" i="4"/>
  <c r="D29" i="4"/>
  <c r="E29" i="4" s="1"/>
  <c r="N28" i="4"/>
  <c r="D28" i="4"/>
  <c r="E28" i="4" s="1"/>
  <c r="N27" i="4"/>
  <c r="D27" i="4"/>
  <c r="E27" i="4" s="1"/>
  <c r="N26" i="4"/>
  <c r="D26" i="4"/>
  <c r="E26" i="4" s="1"/>
  <c r="N25" i="4"/>
  <c r="D25" i="4"/>
  <c r="E25" i="4" s="1"/>
  <c r="N24" i="4"/>
  <c r="D24" i="4"/>
  <c r="E24" i="4" s="1"/>
  <c r="N23" i="4"/>
  <c r="D23" i="4"/>
  <c r="E23" i="4" s="1"/>
  <c r="N22" i="4"/>
  <c r="D22" i="4"/>
  <c r="E22" i="4" s="1"/>
  <c r="N21" i="4"/>
  <c r="D21" i="4"/>
  <c r="E21" i="4" s="1"/>
  <c r="N20" i="4"/>
  <c r="D20" i="4"/>
  <c r="E20" i="4" s="1"/>
  <c r="N19" i="4"/>
  <c r="N18" i="4"/>
  <c r="N17" i="4"/>
  <c r="N16" i="4"/>
  <c r="N15" i="4"/>
  <c r="N14" i="4"/>
  <c r="L36" i="4" l="1"/>
  <c r="S48" i="7"/>
  <c r="AA48" i="7" s="1"/>
  <c r="S47" i="7"/>
  <c r="AA47" i="7" s="1"/>
  <c r="S49" i="7"/>
  <c r="AA49" i="7" s="1"/>
  <c r="L38" i="9"/>
  <c r="L30" i="9"/>
  <c r="L22" i="9"/>
  <c r="L30" i="4"/>
  <c r="L38" i="4"/>
  <c r="AC49" i="7"/>
  <c r="L19" i="9"/>
  <c r="T49" i="7"/>
  <c r="AB49" i="7" s="1"/>
  <c r="T48" i="7"/>
  <c r="AB48" i="7" s="1"/>
  <c r="L32" i="4"/>
  <c r="L40" i="4"/>
  <c r="R44" i="9"/>
  <c r="Y44" i="9" s="1"/>
  <c r="AF44" i="9" s="1"/>
  <c r="AM44" i="9" s="1"/>
  <c r="P49" i="7"/>
  <c r="X49" i="7" s="1"/>
  <c r="P45" i="7"/>
  <c r="X45" i="7" s="1"/>
  <c r="P46" i="7"/>
  <c r="X46" i="7" s="1"/>
  <c r="P47" i="7"/>
  <c r="X47" i="7" s="1"/>
  <c r="P48" i="7"/>
  <c r="X48" i="7" s="1"/>
  <c r="P44" i="7"/>
  <c r="X44" i="7" s="1"/>
  <c r="L41" i="9"/>
  <c r="L33" i="9"/>
  <c r="L25" i="9"/>
  <c r="L17" i="9"/>
  <c r="Q46" i="7"/>
  <c r="Y46" i="7" s="1"/>
  <c r="Q45" i="7"/>
  <c r="Y45" i="7" s="1"/>
  <c r="Q47" i="7"/>
  <c r="Y47" i="7" s="1"/>
  <c r="Q48" i="7"/>
  <c r="Y48" i="7" s="1"/>
  <c r="Q49" i="7"/>
  <c r="Y49" i="7" s="1"/>
  <c r="T44" i="9"/>
  <c r="AA44" i="9" s="1"/>
  <c r="AH44" i="9" s="1"/>
  <c r="AO44" i="9" s="1"/>
  <c r="S43" i="9"/>
  <c r="Z43" i="9" s="1"/>
  <c r="AG43" i="9" s="1"/>
  <c r="AN43" i="9" s="1"/>
  <c r="L43" i="4"/>
  <c r="R47" i="7"/>
  <c r="Z47" i="7" s="1"/>
  <c r="R49" i="7"/>
  <c r="Z49" i="7" s="1"/>
  <c r="R46" i="7"/>
  <c r="Z46" i="7" s="1"/>
  <c r="R48" i="7"/>
  <c r="Z48" i="7" s="1"/>
  <c r="L39" i="9"/>
  <c r="L31" i="9"/>
  <c r="L23" i="9"/>
  <c r="T18" i="7"/>
  <c r="AB18" i="7" s="1"/>
  <c r="AR18" i="7" s="1"/>
  <c r="R16" i="7"/>
  <c r="Z16" i="7" s="1"/>
  <c r="AH16" i="7" s="1"/>
  <c r="L20" i="4"/>
  <c r="L21" i="4"/>
  <c r="L16" i="4"/>
  <c r="L17" i="4"/>
  <c r="L18" i="4"/>
  <c r="L22" i="4"/>
  <c r="L23" i="4"/>
  <c r="L24" i="4"/>
  <c r="L25" i="4"/>
  <c r="L26" i="4"/>
  <c r="Z17" i="8"/>
  <c r="AG17" i="8" s="1"/>
  <c r="AN17" i="8" s="1"/>
  <c r="L15" i="9"/>
  <c r="E17" i="9"/>
  <c r="E14" i="9"/>
  <c r="E16" i="9"/>
  <c r="E18" i="9"/>
  <c r="T47" i="9" s="1"/>
  <c r="AA47" i="9" s="1"/>
  <c r="AH47" i="9" s="1"/>
  <c r="AO47" i="9" s="1"/>
  <c r="D15" i="9"/>
  <c r="E15" i="9" s="1"/>
  <c r="Q43" i="9" s="1"/>
  <c r="X43" i="9" s="1"/>
  <c r="AE43" i="9" s="1"/>
  <c r="AL43" i="9" s="1"/>
  <c r="D19" i="9"/>
  <c r="E19" i="9" s="1"/>
  <c r="U49" i="9" s="1"/>
  <c r="AB49" i="9" s="1"/>
  <c r="AI49" i="9" s="1"/>
  <c r="AP49" i="9" s="1"/>
  <c r="D19" i="8"/>
  <c r="E19" i="8" s="1"/>
  <c r="U19" i="8" s="1"/>
  <c r="D18" i="8"/>
  <c r="E18" i="8" s="1"/>
  <c r="D16" i="8"/>
  <c r="E16" i="8" s="1"/>
  <c r="R16" i="8" s="1"/>
  <c r="D15" i="8"/>
  <c r="E15" i="8" s="1"/>
  <c r="D14" i="8"/>
  <c r="E14" i="8" s="1"/>
  <c r="L39" i="8"/>
  <c r="L29" i="8"/>
  <c r="L21" i="8"/>
  <c r="L20" i="8"/>
  <c r="L27" i="8"/>
  <c r="L19" i="8"/>
  <c r="L43" i="8"/>
  <c r="P43" i="8" s="1"/>
  <c r="L34" i="8"/>
  <c r="L25" i="8"/>
  <c r="L16" i="8"/>
  <c r="L31" i="8"/>
  <c r="L35" i="8"/>
  <c r="L37" i="8"/>
  <c r="L38" i="8"/>
  <c r="L32" i="8"/>
  <c r="L36" i="8"/>
  <c r="L26" i="8"/>
  <c r="L31" i="7"/>
  <c r="Q32" i="7" s="1"/>
  <c r="Y32" i="7" s="1"/>
  <c r="Q15" i="7"/>
  <c r="Y15" i="7" s="1"/>
  <c r="U19" i="7"/>
  <c r="AC19" i="7" s="1"/>
  <c r="P14" i="7"/>
  <c r="X14" i="7" s="1"/>
  <c r="S17" i="7"/>
  <c r="AA17" i="7" s="1"/>
  <c r="L19" i="4"/>
  <c r="L27" i="4"/>
  <c r="BB43" i="9" l="1"/>
  <c r="AT43" i="9"/>
  <c r="AW47" i="9"/>
  <c r="BE47" i="9"/>
  <c r="Q15" i="8"/>
  <c r="X15" i="8" s="1"/>
  <c r="AE15" i="8" s="1"/>
  <c r="AL15" i="8" s="1"/>
  <c r="P48" i="9"/>
  <c r="W48" i="9" s="1"/>
  <c r="AD48" i="9" s="1"/>
  <c r="AK48" i="9" s="1"/>
  <c r="P44" i="9"/>
  <c r="W44" i="9" s="1"/>
  <c r="AD44" i="9" s="1"/>
  <c r="AK44" i="9" s="1"/>
  <c r="P45" i="9"/>
  <c r="W45" i="9" s="1"/>
  <c r="AD45" i="9" s="1"/>
  <c r="AK45" i="9" s="1"/>
  <c r="P49" i="9"/>
  <c r="W49" i="9" s="1"/>
  <c r="AD49" i="9" s="1"/>
  <c r="AK49" i="9" s="1"/>
  <c r="P46" i="9"/>
  <c r="W46" i="9" s="1"/>
  <c r="AD46" i="9" s="1"/>
  <c r="AK46" i="9" s="1"/>
  <c r="P47" i="9"/>
  <c r="W47" i="9" s="1"/>
  <c r="AD47" i="9" s="1"/>
  <c r="AK47" i="9" s="1"/>
  <c r="P14" i="8"/>
  <c r="W14" i="8" s="1"/>
  <c r="AD14" i="8" s="1"/>
  <c r="AK14" i="8" s="1"/>
  <c r="R46" i="9"/>
  <c r="Y46" i="9" s="1"/>
  <c r="AF46" i="9" s="1"/>
  <c r="AM46" i="9" s="1"/>
  <c r="R47" i="9"/>
  <c r="Y47" i="9" s="1"/>
  <c r="AF47" i="9" s="1"/>
  <c r="AM47" i="9" s="1"/>
  <c r="R48" i="9"/>
  <c r="Y48" i="9" s="1"/>
  <c r="AF48" i="9" s="1"/>
  <c r="AM48" i="9" s="1"/>
  <c r="R49" i="9"/>
  <c r="Y49" i="9" s="1"/>
  <c r="AF49" i="9" s="1"/>
  <c r="AM49" i="9" s="1"/>
  <c r="AH49" i="7"/>
  <c r="AP49" i="7"/>
  <c r="AG48" i="7"/>
  <c r="AO48" i="7"/>
  <c r="AN45" i="7"/>
  <c r="AF45" i="7"/>
  <c r="T46" i="9"/>
  <c r="AA46" i="9" s="1"/>
  <c r="AH46" i="9" s="1"/>
  <c r="AO46" i="9" s="1"/>
  <c r="AN49" i="7"/>
  <c r="AD49" i="7"/>
  <c r="AF49" i="7"/>
  <c r="BC44" i="9"/>
  <c r="AU44" i="9"/>
  <c r="Q44" i="9"/>
  <c r="X44" i="9" s="1"/>
  <c r="AE44" i="9" s="1"/>
  <c r="AL44" i="9" s="1"/>
  <c r="S47" i="9"/>
  <c r="Z47" i="9" s="1"/>
  <c r="AG47" i="9" s="1"/>
  <c r="AN47" i="9" s="1"/>
  <c r="S48" i="9"/>
  <c r="Z48" i="9" s="1"/>
  <c r="AG48" i="9" s="1"/>
  <c r="AN48" i="9" s="1"/>
  <c r="S49" i="9"/>
  <c r="Z49" i="9" s="1"/>
  <c r="AG49" i="9" s="1"/>
  <c r="AN49" i="9" s="1"/>
  <c r="AG45" i="7"/>
  <c r="AO45" i="7"/>
  <c r="U48" i="9"/>
  <c r="AB48" i="9" s="1"/>
  <c r="AI48" i="9" s="1"/>
  <c r="AP48" i="9" s="1"/>
  <c r="T18" i="8"/>
  <c r="AA18" i="8" s="1"/>
  <c r="AH18" i="8" s="1"/>
  <c r="AO18" i="8" s="1"/>
  <c r="AO46" i="7"/>
  <c r="AG46" i="7"/>
  <c r="T45" i="9"/>
  <c r="AA45" i="9" s="1"/>
  <c r="AH45" i="9" s="1"/>
  <c r="AO45" i="9" s="1"/>
  <c r="U46" i="9"/>
  <c r="AB46" i="9" s="1"/>
  <c r="AI46" i="9" s="1"/>
  <c r="AP46" i="9" s="1"/>
  <c r="S44" i="9"/>
  <c r="Z44" i="9" s="1"/>
  <c r="AG44" i="9" s="1"/>
  <c r="AN44" i="9" s="1"/>
  <c r="R43" i="9"/>
  <c r="Y43" i="9" s="1"/>
  <c r="AF43" i="9" s="1"/>
  <c r="AM43" i="9" s="1"/>
  <c r="P43" i="9"/>
  <c r="W43" i="9" s="1"/>
  <c r="AD43" i="9" s="1"/>
  <c r="AK43" i="9" s="1"/>
  <c r="U43" i="9"/>
  <c r="AB43" i="9" s="1"/>
  <c r="AI43" i="9" s="1"/>
  <c r="AP43" i="9" s="1"/>
  <c r="AP47" i="7"/>
  <c r="AH47" i="7"/>
  <c r="BD43" i="9"/>
  <c r="AV43" i="9"/>
  <c r="AF44" i="7"/>
  <c r="AN44" i="7"/>
  <c r="AJ48" i="7"/>
  <c r="AR48" i="7"/>
  <c r="R45" i="9"/>
  <c r="Y45" i="9" s="1"/>
  <c r="AF45" i="9" s="1"/>
  <c r="AM45" i="9" s="1"/>
  <c r="AI49" i="7"/>
  <c r="AQ49" i="7"/>
  <c r="AG47" i="7"/>
  <c r="AO47" i="7"/>
  <c r="BF49" i="9"/>
  <c r="AX49" i="9"/>
  <c r="T43" i="9"/>
  <c r="AA43" i="9" s="1"/>
  <c r="AH43" i="9" s="1"/>
  <c r="AO43" i="9" s="1"/>
  <c r="U44" i="9"/>
  <c r="AB44" i="9" s="1"/>
  <c r="AI44" i="9" s="1"/>
  <c r="AP44" i="9" s="1"/>
  <c r="U45" i="9"/>
  <c r="AB45" i="9" s="1"/>
  <c r="AI45" i="9" s="1"/>
  <c r="AP45" i="9" s="1"/>
  <c r="AF48" i="7"/>
  <c r="AN48" i="7"/>
  <c r="AR49" i="7"/>
  <c r="AJ49" i="7"/>
  <c r="AQ47" i="7"/>
  <c r="AI47" i="7"/>
  <c r="AH48" i="7"/>
  <c r="AP48" i="7"/>
  <c r="AW44" i="9"/>
  <c r="BE44" i="9"/>
  <c r="AF47" i="7"/>
  <c r="AN47" i="7"/>
  <c r="S45" i="9"/>
  <c r="Z45" i="9" s="1"/>
  <c r="AG45" i="9" s="1"/>
  <c r="AN45" i="9" s="1"/>
  <c r="AK49" i="7"/>
  <c r="AS49" i="7"/>
  <c r="AQ48" i="7"/>
  <c r="AI48" i="7"/>
  <c r="Q49" i="9"/>
  <c r="X49" i="9" s="1"/>
  <c r="AE49" i="9" s="1"/>
  <c r="AL49" i="9" s="1"/>
  <c r="Q45" i="9"/>
  <c r="X45" i="9" s="1"/>
  <c r="AE45" i="9" s="1"/>
  <c r="AL45" i="9" s="1"/>
  <c r="Q46" i="9"/>
  <c r="X46" i="9" s="1"/>
  <c r="AE46" i="9" s="1"/>
  <c r="AL46" i="9" s="1"/>
  <c r="Q48" i="9"/>
  <c r="X48" i="9" s="1"/>
  <c r="AE48" i="9" s="1"/>
  <c r="AL48" i="9" s="1"/>
  <c r="Q47" i="9"/>
  <c r="X47" i="9" s="1"/>
  <c r="AE47" i="9" s="1"/>
  <c r="AL47" i="9" s="1"/>
  <c r="T48" i="9"/>
  <c r="AA48" i="9" s="1"/>
  <c r="AH48" i="9" s="1"/>
  <c r="AO48" i="9" s="1"/>
  <c r="T49" i="9"/>
  <c r="AA49" i="9" s="1"/>
  <c r="AH49" i="9" s="1"/>
  <c r="AO49" i="9" s="1"/>
  <c r="AP46" i="7"/>
  <c r="AH46" i="7"/>
  <c r="AO49" i="7"/>
  <c r="AG49" i="7"/>
  <c r="AF46" i="7"/>
  <c r="AN46" i="7"/>
  <c r="U47" i="9"/>
  <c r="AB47" i="9" s="1"/>
  <c r="AI47" i="9" s="1"/>
  <c r="AP47" i="9" s="1"/>
  <c r="S46" i="9"/>
  <c r="Z46" i="9" s="1"/>
  <c r="AG46" i="9" s="1"/>
  <c r="AN46" i="9" s="1"/>
  <c r="T25" i="8"/>
  <c r="Q22" i="8"/>
  <c r="S24" i="8"/>
  <c r="Z24" i="8" s="1"/>
  <c r="AG24" i="8" s="1"/>
  <c r="AN24" i="8" s="1"/>
  <c r="P21" i="8"/>
  <c r="U26" i="8"/>
  <c r="R23" i="8"/>
  <c r="S19" i="8"/>
  <c r="Z19" i="8" s="1"/>
  <c r="AG19" i="8" s="1"/>
  <c r="AN19" i="8" s="1"/>
  <c r="AV19" i="8" s="1"/>
  <c r="U21" i="8"/>
  <c r="AB21" i="8" s="1"/>
  <c r="AI21" i="8" s="1"/>
  <c r="AP21" i="8" s="1"/>
  <c r="BF21" i="8" s="1"/>
  <c r="Q17" i="8"/>
  <c r="R18" i="8"/>
  <c r="Y18" i="8" s="1"/>
  <c r="AF18" i="8" s="1"/>
  <c r="AM18" i="8" s="1"/>
  <c r="T20" i="8"/>
  <c r="AA20" i="8" s="1"/>
  <c r="AH20" i="8" s="1"/>
  <c r="AO20" i="8" s="1"/>
  <c r="AW20" i="8" s="1"/>
  <c r="P16" i="8"/>
  <c r="Q30" i="8"/>
  <c r="T33" i="8"/>
  <c r="P29" i="8"/>
  <c r="S32" i="8"/>
  <c r="U34" i="8"/>
  <c r="R31" i="8"/>
  <c r="U30" i="8"/>
  <c r="AB30" i="8" s="1"/>
  <c r="AI30" i="8" s="1"/>
  <c r="AP30" i="8" s="1"/>
  <c r="BF30" i="8" s="1"/>
  <c r="R27" i="8"/>
  <c r="S28" i="8"/>
  <c r="P25" i="8"/>
  <c r="Q26" i="8"/>
  <c r="T29" i="8"/>
  <c r="S42" i="8"/>
  <c r="Q40" i="8"/>
  <c r="T43" i="8"/>
  <c r="AA43" i="8" s="1"/>
  <c r="AH43" i="8" s="1"/>
  <c r="AO43" i="8" s="1"/>
  <c r="AW43" i="8" s="1"/>
  <c r="R41" i="8"/>
  <c r="P39" i="8"/>
  <c r="S34" i="8"/>
  <c r="Q32" i="8"/>
  <c r="U36" i="8"/>
  <c r="R33" i="8"/>
  <c r="T35" i="8"/>
  <c r="P31" i="8"/>
  <c r="Q37" i="8"/>
  <c r="T40" i="8"/>
  <c r="P36" i="8"/>
  <c r="U41" i="8"/>
  <c r="R38" i="8"/>
  <c r="S39" i="8"/>
  <c r="P34" i="8"/>
  <c r="U39" i="8"/>
  <c r="AB39" i="8" s="1"/>
  <c r="AI39" i="8" s="1"/>
  <c r="AP39" i="8" s="1"/>
  <c r="R36" i="8"/>
  <c r="T38" i="8"/>
  <c r="S37" i="8"/>
  <c r="Q35" i="8"/>
  <c r="S35" i="8"/>
  <c r="P32" i="8"/>
  <c r="R34" i="8"/>
  <c r="Q33" i="8"/>
  <c r="X33" i="8" s="1"/>
  <c r="AE33" i="8" s="1"/>
  <c r="AL33" i="8" s="1"/>
  <c r="AT33" i="8" s="1"/>
  <c r="T36" i="8"/>
  <c r="U37" i="8"/>
  <c r="S41" i="8"/>
  <c r="Q39" i="8"/>
  <c r="T42" i="8"/>
  <c r="P38" i="8"/>
  <c r="U43" i="8"/>
  <c r="R40" i="8"/>
  <c r="Y40" i="8" s="1"/>
  <c r="AF40" i="8" s="1"/>
  <c r="AM40" i="8" s="1"/>
  <c r="T23" i="8"/>
  <c r="R21" i="8"/>
  <c r="P19" i="8"/>
  <c r="U24" i="8"/>
  <c r="Q20" i="8"/>
  <c r="S22" i="8"/>
  <c r="P26" i="8"/>
  <c r="U31" i="8"/>
  <c r="AB31" i="8" s="1"/>
  <c r="AI31" i="8" s="1"/>
  <c r="AP31" i="8" s="1"/>
  <c r="AX31" i="8" s="1"/>
  <c r="R28" i="8"/>
  <c r="Q27" i="8"/>
  <c r="S29" i="8"/>
  <c r="T30" i="8"/>
  <c r="T41" i="8"/>
  <c r="S40" i="8"/>
  <c r="Q38" i="8"/>
  <c r="P37" i="8"/>
  <c r="W37" i="8" s="1"/>
  <c r="AD37" i="8" s="1"/>
  <c r="AK37" i="8" s="1"/>
  <c r="AS37" i="8" s="1"/>
  <c r="U42" i="8"/>
  <c r="R39" i="8"/>
  <c r="T31" i="8"/>
  <c r="U32" i="8"/>
  <c r="R29" i="8"/>
  <c r="P27" i="8"/>
  <c r="Q28" i="8"/>
  <c r="S30" i="8"/>
  <c r="T39" i="8"/>
  <c r="P35" i="8"/>
  <c r="U40" i="8"/>
  <c r="R37" i="8"/>
  <c r="Q36" i="8"/>
  <c r="S38" i="8"/>
  <c r="Q21" i="8"/>
  <c r="T24" i="8"/>
  <c r="P20" i="8"/>
  <c r="U25" i="8"/>
  <c r="R22" i="8"/>
  <c r="S23" i="8"/>
  <c r="Z23" i="8" s="1"/>
  <c r="AG23" i="8" s="1"/>
  <c r="AN23" i="8" s="1"/>
  <c r="Z28" i="8"/>
  <c r="AG28" i="8" s="1"/>
  <c r="AN28" i="8" s="1"/>
  <c r="AV28" i="8" s="1"/>
  <c r="Z42" i="8"/>
  <c r="AG42" i="8" s="1"/>
  <c r="AN42" i="8" s="1"/>
  <c r="Z38" i="8"/>
  <c r="AG38" i="8" s="1"/>
  <c r="AN38" i="8" s="1"/>
  <c r="BD38" i="8" s="1"/>
  <c r="T29" i="9"/>
  <c r="AA29" i="9" s="1"/>
  <c r="AH29" i="9" s="1"/>
  <c r="AO29" i="9" s="1"/>
  <c r="BE29" i="9" s="1"/>
  <c r="R16" i="9"/>
  <c r="Y16" i="9" s="1"/>
  <c r="AF16" i="9" s="1"/>
  <c r="AM16" i="9" s="1"/>
  <c r="S17" i="9"/>
  <c r="Z17" i="9" s="1"/>
  <c r="AG17" i="9" s="1"/>
  <c r="AN17" i="9" s="1"/>
  <c r="Q15" i="9"/>
  <c r="P30" i="9"/>
  <c r="W30" i="9" s="1"/>
  <c r="AD30" i="9" s="1"/>
  <c r="AK30" i="9" s="1"/>
  <c r="BA30" i="9" s="1"/>
  <c r="P14" i="9"/>
  <c r="W14" i="9" s="1"/>
  <c r="AD14" i="9" s="1"/>
  <c r="AK14" i="9" s="1"/>
  <c r="P17" i="9"/>
  <c r="W17" i="9" s="1"/>
  <c r="AD17" i="9" s="1"/>
  <c r="AK17" i="9" s="1"/>
  <c r="AS17" i="9" s="1"/>
  <c r="BD17" i="8"/>
  <c r="AV17" i="8"/>
  <c r="R17" i="9"/>
  <c r="Y17" i="9" s="1"/>
  <c r="AF17" i="9" s="1"/>
  <c r="AM17" i="9" s="1"/>
  <c r="AU17" i="9" s="1"/>
  <c r="S35" i="9"/>
  <c r="Z35" i="9" s="1"/>
  <c r="AG35" i="9" s="1"/>
  <c r="AN35" i="9" s="1"/>
  <c r="AV35" i="9" s="1"/>
  <c r="P23" i="9"/>
  <c r="W23" i="9" s="1"/>
  <c r="AD23" i="9" s="1"/>
  <c r="AK23" i="9" s="1"/>
  <c r="BA23" i="9" s="1"/>
  <c r="T30" i="9"/>
  <c r="AA30" i="9" s="1"/>
  <c r="AH30" i="9" s="1"/>
  <c r="AO30" i="9" s="1"/>
  <c r="BE30" i="9" s="1"/>
  <c r="P21" i="9"/>
  <c r="W21" i="9" s="1"/>
  <c r="AD21" i="9" s="1"/>
  <c r="AK21" i="9" s="1"/>
  <c r="AS21" i="9" s="1"/>
  <c r="P42" i="9"/>
  <c r="W42" i="9" s="1"/>
  <c r="AD42" i="9" s="1"/>
  <c r="AK42" i="9" s="1"/>
  <c r="T19" i="9"/>
  <c r="AA19" i="9" s="1"/>
  <c r="AH19" i="9" s="1"/>
  <c r="AO19" i="9" s="1"/>
  <c r="BE19" i="9" s="1"/>
  <c r="R34" i="9"/>
  <c r="Y34" i="9" s="1"/>
  <c r="AF34" i="9" s="1"/>
  <c r="AM34" i="9" s="1"/>
  <c r="AU34" i="9" s="1"/>
  <c r="S33" i="9"/>
  <c r="Z33" i="9" s="1"/>
  <c r="AG33" i="9" s="1"/>
  <c r="AN33" i="9" s="1"/>
  <c r="BD33" i="9" s="1"/>
  <c r="P26" i="9"/>
  <c r="W26" i="9" s="1"/>
  <c r="AD26" i="9" s="1"/>
  <c r="AK26" i="9" s="1"/>
  <c r="BA26" i="9" s="1"/>
  <c r="R32" i="9"/>
  <c r="Y32" i="9" s="1"/>
  <c r="AF32" i="9" s="1"/>
  <c r="AM32" i="9" s="1"/>
  <c r="BC32" i="9" s="1"/>
  <c r="S36" i="9"/>
  <c r="Z36" i="9" s="1"/>
  <c r="AG36" i="9" s="1"/>
  <c r="AN36" i="9" s="1"/>
  <c r="AV36" i="9" s="1"/>
  <c r="P33" i="9"/>
  <c r="W33" i="9" s="1"/>
  <c r="AD33" i="9" s="1"/>
  <c r="AK33" i="9" s="1"/>
  <c r="BA33" i="9" s="1"/>
  <c r="P29" i="9"/>
  <c r="W29" i="9" s="1"/>
  <c r="AD29" i="9" s="1"/>
  <c r="AK29" i="9" s="1"/>
  <c r="AS29" i="9" s="1"/>
  <c r="R19" i="9"/>
  <c r="Y19" i="9" s="1"/>
  <c r="AF19" i="9" s="1"/>
  <c r="AM19" i="9" s="1"/>
  <c r="BC19" i="9" s="1"/>
  <c r="X15" i="9"/>
  <c r="AE15" i="9" s="1"/>
  <c r="AL15" i="9" s="1"/>
  <c r="Q33" i="9"/>
  <c r="X33" i="9" s="1"/>
  <c r="AE33" i="9" s="1"/>
  <c r="AL33" i="9" s="1"/>
  <c r="Q26" i="9"/>
  <c r="X26" i="9" s="1"/>
  <c r="AE26" i="9" s="1"/>
  <c r="AL26" i="9" s="1"/>
  <c r="Y15" i="9"/>
  <c r="Q18" i="9"/>
  <c r="X18" i="9" s="1"/>
  <c r="AE18" i="9" s="1"/>
  <c r="AL18" i="9" s="1"/>
  <c r="Q34" i="9"/>
  <c r="X34" i="9" s="1"/>
  <c r="AE34" i="9" s="1"/>
  <c r="AL34" i="9" s="1"/>
  <c r="Q24" i="9"/>
  <c r="X24" i="9" s="1"/>
  <c r="AE24" i="9" s="1"/>
  <c r="AL24" i="9" s="1"/>
  <c r="Q22" i="9"/>
  <c r="X22" i="9" s="1"/>
  <c r="AE22" i="9" s="1"/>
  <c r="AL22" i="9" s="1"/>
  <c r="Q31" i="9"/>
  <c r="X31" i="9" s="1"/>
  <c r="AE31" i="9" s="1"/>
  <c r="AL31" i="9" s="1"/>
  <c r="Q16" i="9"/>
  <c r="X16" i="9" s="1"/>
  <c r="AE16" i="9" s="1"/>
  <c r="AL16" i="9" s="1"/>
  <c r="Q27" i="9"/>
  <c r="X27" i="9" s="1"/>
  <c r="AE27" i="9" s="1"/>
  <c r="AL27" i="9" s="1"/>
  <c r="Q30" i="9"/>
  <c r="X30" i="9" s="1"/>
  <c r="AE30" i="9" s="1"/>
  <c r="AL30" i="9" s="1"/>
  <c r="U19" i="9"/>
  <c r="AB19" i="9" s="1"/>
  <c r="AI19" i="9" s="1"/>
  <c r="AP19" i="9" s="1"/>
  <c r="U20" i="9"/>
  <c r="AB20" i="9" s="1"/>
  <c r="AI20" i="9" s="1"/>
  <c r="AP20" i="9" s="1"/>
  <c r="U30" i="9"/>
  <c r="AB30" i="9" s="1"/>
  <c r="AI30" i="9" s="1"/>
  <c r="AP30" i="9" s="1"/>
  <c r="U26" i="9"/>
  <c r="AB26" i="9" s="1"/>
  <c r="AI26" i="9" s="1"/>
  <c r="AP26" i="9" s="1"/>
  <c r="U31" i="9"/>
  <c r="AB31" i="9" s="1"/>
  <c r="AI31" i="9" s="1"/>
  <c r="AP31" i="9" s="1"/>
  <c r="U34" i="9"/>
  <c r="AB34" i="9" s="1"/>
  <c r="AI34" i="9" s="1"/>
  <c r="AP34" i="9" s="1"/>
  <c r="U37" i="9"/>
  <c r="AB37" i="9" s="1"/>
  <c r="AI37" i="9" s="1"/>
  <c r="AP37" i="9" s="1"/>
  <c r="U28" i="9"/>
  <c r="AB28" i="9" s="1"/>
  <c r="AI28" i="9" s="1"/>
  <c r="AP28" i="9" s="1"/>
  <c r="U38" i="9"/>
  <c r="AB38" i="9" s="1"/>
  <c r="AI38" i="9" s="1"/>
  <c r="AP38" i="9" s="1"/>
  <c r="U22" i="9"/>
  <c r="AB22" i="9" s="1"/>
  <c r="AI22" i="9" s="1"/>
  <c r="AP22" i="9" s="1"/>
  <c r="U35" i="9"/>
  <c r="AB35" i="9" s="1"/>
  <c r="AI35" i="9" s="1"/>
  <c r="AP35" i="9" s="1"/>
  <c r="AV17" i="9"/>
  <c r="BD17" i="9"/>
  <c r="BC16" i="9"/>
  <c r="AU16" i="9"/>
  <c r="U41" i="9"/>
  <c r="AB41" i="9" s="1"/>
  <c r="AI41" i="9" s="1"/>
  <c r="AP41" i="9" s="1"/>
  <c r="R38" i="9"/>
  <c r="Y38" i="9" s="1"/>
  <c r="AF38" i="9" s="1"/>
  <c r="AM38" i="9" s="1"/>
  <c r="S39" i="9"/>
  <c r="Z39" i="9" s="1"/>
  <c r="AG39" i="9" s="1"/>
  <c r="AN39" i="9" s="1"/>
  <c r="T40" i="9"/>
  <c r="AA40" i="9" s="1"/>
  <c r="AH40" i="9" s="1"/>
  <c r="AO40" i="9" s="1"/>
  <c r="AW40" i="9" s="1"/>
  <c r="P36" i="9"/>
  <c r="W36" i="9" s="1"/>
  <c r="AD36" i="9" s="1"/>
  <c r="AK36" i="9" s="1"/>
  <c r="Q37" i="9"/>
  <c r="X37" i="9" s="1"/>
  <c r="AE37" i="9" s="1"/>
  <c r="AL37" i="9" s="1"/>
  <c r="S34" i="9"/>
  <c r="Z34" i="9" s="1"/>
  <c r="AG34" i="9" s="1"/>
  <c r="AN34" i="9" s="1"/>
  <c r="P31" i="9"/>
  <c r="W31" i="9" s="1"/>
  <c r="AD31" i="9" s="1"/>
  <c r="AK31" i="9" s="1"/>
  <c r="U36" i="9"/>
  <c r="AB36" i="9" s="1"/>
  <c r="AI36" i="9" s="1"/>
  <c r="AP36" i="9" s="1"/>
  <c r="T35" i="9"/>
  <c r="AA35" i="9" s="1"/>
  <c r="AH35" i="9" s="1"/>
  <c r="AO35" i="9" s="1"/>
  <c r="Q32" i="9"/>
  <c r="X32" i="9" s="1"/>
  <c r="AE32" i="9" s="1"/>
  <c r="AL32" i="9" s="1"/>
  <c r="R33" i="9"/>
  <c r="Y33" i="9" s="1"/>
  <c r="AF33" i="9" s="1"/>
  <c r="AM33" i="9" s="1"/>
  <c r="R31" i="9"/>
  <c r="Y31" i="9" s="1"/>
  <c r="AF31" i="9" s="1"/>
  <c r="AM31" i="9" s="1"/>
  <c r="S29" i="9"/>
  <c r="Z29" i="9" s="1"/>
  <c r="AG29" i="9" s="1"/>
  <c r="AN29" i="9" s="1"/>
  <c r="P32" i="9"/>
  <c r="W32" i="9" s="1"/>
  <c r="AD32" i="9" s="1"/>
  <c r="AK32" i="9" s="1"/>
  <c r="T24" i="9"/>
  <c r="AA24" i="9" s="1"/>
  <c r="AH24" i="9" s="1"/>
  <c r="AO24" i="9" s="1"/>
  <c r="R22" i="9"/>
  <c r="Y22" i="9" s="1"/>
  <c r="AF22" i="9" s="1"/>
  <c r="AM22" i="9" s="1"/>
  <c r="U25" i="9"/>
  <c r="AB25" i="9" s="1"/>
  <c r="AI25" i="9" s="1"/>
  <c r="AP25" i="9" s="1"/>
  <c r="P20" i="9"/>
  <c r="W20" i="9" s="1"/>
  <c r="AD20" i="9" s="1"/>
  <c r="AK20" i="9" s="1"/>
  <c r="Q21" i="9"/>
  <c r="X21" i="9" s="1"/>
  <c r="AE21" i="9" s="1"/>
  <c r="AL21" i="9" s="1"/>
  <c r="S23" i="9"/>
  <c r="Z23" i="9" s="1"/>
  <c r="AG23" i="9" s="1"/>
  <c r="AN23" i="9" s="1"/>
  <c r="R25" i="9"/>
  <c r="Y25" i="9" s="1"/>
  <c r="AF25" i="9" s="1"/>
  <c r="AM25" i="9" s="1"/>
  <c r="R28" i="9"/>
  <c r="Y28" i="9" s="1"/>
  <c r="AF28" i="9" s="1"/>
  <c r="AM28" i="9" s="1"/>
  <c r="R42" i="9"/>
  <c r="Y42" i="9" s="1"/>
  <c r="AF42" i="9" s="1"/>
  <c r="AM42" i="9" s="1"/>
  <c r="Q41" i="9"/>
  <c r="X41" i="9" s="1"/>
  <c r="AE41" i="9" s="1"/>
  <c r="AL41" i="9" s="1"/>
  <c r="P40" i="9"/>
  <c r="W40" i="9" s="1"/>
  <c r="AD40" i="9" s="1"/>
  <c r="AK40" i="9" s="1"/>
  <c r="P22" i="9"/>
  <c r="W22" i="9" s="1"/>
  <c r="AD22" i="9" s="1"/>
  <c r="AK22" i="9" s="1"/>
  <c r="U27" i="9"/>
  <c r="AB27" i="9" s="1"/>
  <c r="AI27" i="9" s="1"/>
  <c r="AP27" i="9" s="1"/>
  <c r="T26" i="9"/>
  <c r="AA26" i="9" s="1"/>
  <c r="AH26" i="9" s="1"/>
  <c r="AO26" i="9" s="1"/>
  <c r="R24" i="9"/>
  <c r="Y24" i="9" s="1"/>
  <c r="AF24" i="9" s="1"/>
  <c r="AM24" i="9" s="1"/>
  <c r="Q23" i="9"/>
  <c r="X23" i="9" s="1"/>
  <c r="AE23" i="9" s="1"/>
  <c r="AL23" i="9" s="1"/>
  <c r="S25" i="9"/>
  <c r="Z25" i="9" s="1"/>
  <c r="AG25" i="9" s="1"/>
  <c r="AN25" i="9" s="1"/>
  <c r="T18" i="9"/>
  <c r="AA18" i="9" s="1"/>
  <c r="AH18" i="9" s="1"/>
  <c r="AO18" i="9" s="1"/>
  <c r="T34" i="9"/>
  <c r="AA34" i="9" s="1"/>
  <c r="AH34" i="9" s="1"/>
  <c r="AO34" i="9" s="1"/>
  <c r="S24" i="9"/>
  <c r="Z24" i="9" s="1"/>
  <c r="AG24" i="9" s="1"/>
  <c r="AN24" i="9" s="1"/>
  <c r="T21" i="9"/>
  <c r="AA21" i="9" s="1"/>
  <c r="AH21" i="9" s="1"/>
  <c r="AO21" i="9" s="1"/>
  <c r="R35" i="9"/>
  <c r="Y35" i="9" s="1"/>
  <c r="AF35" i="9" s="1"/>
  <c r="AM35" i="9" s="1"/>
  <c r="U23" i="9"/>
  <c r="AB23" i="9" s="1"/>
  <c r="AI23" i="9" s="1"/>
  <c r="AP23" i="9" s="1"/>
  <c r="T22" i="9"/>
  <c r="AA22" i="9" s="1"/>
  <c r="AH22" i="9" s="1"/>
  <c r="AO22" i="9" s="1"/>
  <c r="S21" i="9"/>
  <c r="Z21" i="9" s="1"/>
  <c r="AG21" i="9" s="1"/>
  <c r="AN21" i="9" s="1"/>
  <c r="R20" i="9"/>
  <c r="Y20" i="9" s="1"/>
  <c r="AF20" i="9" s="1"/>
  <c r="AM20" i="9" s="1"/>
  <c r="P18" i="9"/>
  <c r="W18" i="9" s="1"/>
  <c r="AD18" i="9" s="1"/>
  <c r="AK18" i="9" s="1"/>
  <c r="Q19" i="9"/>
  <c r="X19" i="9" s="1"/>
  <c r="AE19" i="9" s="1"/>
  <c r="AL19" i="9" s="1"/>
  <c r="R21" i="9"/>
  <c r="Y21" i="9" s="1"/>
  <c r="AF21" i="9" s="1"/>
  <c r="AM21" i="9" s="1"/>
  <c r="S22" i="9"/>
  <c r="Z22" i="9" s="1"/>
  <c r="AG22" i="9" s="1"/>
  <c r="AN22" i="9" s="1"/>
  <c r="P19" i="9"/>
  <c r="W19" i="9" s="1"/>
  <c r="AD19" i="9" s="1"/>
  <c r="AK19" i="9" s="1"/>
  <c r="U24" i="9"/>
  <c r="AB24" i="9" s="1"/>
  <c r="AI24" i="9" s="1"/>
  <c r="AP24" i="9" s="1"/>
  <c r="T23" i="9"/>
  <c r="AA23" i="9" s="1"/>
  <c r="AH23" i="9" s="1"/>
  <c r="AO23" i="9" s="1"/>
  <c r="Q20" i="9"/>
  <c r="X20" i="9" s="1"/>
  <c r="AE20" i="9" s="1"/>
  <c r="AL20" i="9" s="1"/>
  <c r="U21" i="9"/>
  <c r="AB21" i="9" s="1"/>
  <c r="AI21" i="9" s="1"/>
  <c r="AP21" i="9" s="1"/>
  <c r="T20" i="9"/>
  <c r="AA20" i="9" s="1"/>
  <c r="AH20" i="9" s="1"/>
  <c r="AO20" i="9" s="1"/>
  <c r="R18" i="9"/>
  <c r="Y18" i="9" s="1"/>
  <c r="AF18" i="9" s="1"/>
  <c r="AM18" i="9" s="1"/>
  <c r="Q17" i="9"/>
  <c r="X17" i="9" s="1"/>
  <c r="AE17" i="9" s="1"/>
  <c r="AL17" i="9" s="1"/>
  <c r="S19" i="9"/>
  <c r="Z19" i="9" s="1"/>
  <c r="AG19" i="9" s="1"/>
  <c r="AN19" i="9" s="1"/>
  <c r="P16" i="9"/>
  <c r="W16" i="9" s="1"/>
  <c r="AD16" i="9" s="1"/>
  <c r="AK16" i="9" s="1"/>
  <c r="S32" i="9"/>
  <c r="Z32" i="9" s="1"/>
  <c r="AG32" i="9" s="1"/>
  <c r="AN32" i="9" s="1"/>
  <c r="S18" i="9"/>
  <c r="Z18" i="9" s="1"/>
  <c r="AG18" i="9" s="1"/>
  <c r="AN18" i="9" s="1"/>
  <c r="P25" i="9"/>
  <c r="W25" i="9" s="1"/>
  <c r="AD25" i="9" s="1"/>
  <c r="AK25" i="9" s="1"/>
  <c r="S28" i="9"/>
  <c r="Z28" i="9" s="1"/>
  <c r="AG28" i="9" s="1"/>
  <c r="AN28" i="9" s="1"/>
  <c r="U33" i="9"/>
  <c r="AB33" i="9" s="1"/>
  <c r="AI33" i="9" s="1"/>
  <c r="AP33" i="9" s="1"/>
  <c r="R30" i="9"/>
  <c r="Y30" i="9" s="1"/>
  <c r="AF30" i="9" s="1"/>
  <c r="AM30" i="9" s="1"/>
  <c r="S31" i="9"/>
  <c r="Z31" i="9" s="1"/>
  <c r="AG31" i="9" s="1"/>
  <c r="AN31" i="9" s="1"/>
  <c r="Q29" i="9"/>
  <c r="X29" i="9" s="1"/>
  <c r="AE29" i="9" s="1"/>
  <c r="AL29" i="9" s="1"/>
  <c r="P28" i="9"/>
  <c r="W28" i="9" s="1"/>
  <c r="AD28" i="9" s="1"/>
  <c r="AK28" i="9" s="1"/>
  <c r="T32" i="9"/>
  <c r="AA32" i="9" s="1"/>
  <c r="AH32" i="9" s="1"/>
  <c r="AO32" i="9" s="1"/>
  <c r="T33" i="9"/>
  <c r="AA33" i="9" s="1"/>
  <c r="AH33" i="9" s="1"/>
  <c r="AO33" i="9" s="1"/>
  <c r="T36" i="9"/>
  <c r="AA36" i="9" s="1"/>
  <c r="AH36" i="9" s="1"/>
  <c r="AO36" i="9" s="1"/>
  <c r="T25" i="9"/>
  <c r="AA25" i="9" s="1"/>
  <c r="AH25" i="9" s="1"/>
  <c r="AO25" i="9" s="1"/>
  <c r="S26" i="9"/>
  <c r="Z26" i="9" s="1"/>
  <c r="AG26" i="9" s="1"/>
  <c r="AN26" i="9" s="1"/>
  <c r="P15" i="9"/>
  <c r="W15" i="9" s="1"/>
  <c r="AD15" i="9" s="1"/>
  <c r="AK15" i="9" s="1"/>
  <c r="R27" i="9"/>
  <c r="Y27" i="9" s="1"/>
  <c r="AF27" i="9" s="1"/>
  <c r="AM27" i="9" s="1"/>
  <c r="T31" i="9"/>
  <c r="AA31" i="9" s="1"/>
  <c r="AH31" i="9" s="1"/>
  <c r="AO31" i="9" s="1"/>
  <c r="R29" i="9"/>
  <c r="Y29" i="9" s="1"/>
  <c r="AF29" i="9" s="1"/>
  <c r="AM29" i="9" s="1"/>
  <c r="S30" i="9"/>
  <c r="Z30" i="9" s="1"/>
  <c r="AG30" i="9" s="1"/>
  <c r="AN30" i="9" s="1"/>
  <c r="P27" i="9"/>
  <c r="W27" i="9" s="1"/>
  <c r="AD27" i="9" s="1"/>
  <c r="AK27" i="9" s="1"/>
  <c r="Q28" i="9"/>
  <c r="X28" i="9" s="1"/>
  <c r="AE28" i="9" s="1"/>
  <c r="AL28" i="9" s="1"/>
  <c r="U32" i="9"/>
  <c r="AB32" i="9" s="1"/>
  <c r="AI32" i="9" s="1"/>
  <c r="AP32" i="9" s="1"/>
  <c r="T28" i="9"/>
  <c r="AA28" i="9" s="1"/>
  <c r="AH28" i="9" s="1"/>
  <c r="AO28" i="9" s="1"/>
  <c r="Q25" i="9"/>
  <c r="X25" i="9" s="1"/>
  <c r="AE25" i="9" s="1"/>
  <c r="AL25" i="9" s="1"/>
  <c r="P24" i="9"/>
  <c r="W24" i="9" s="1"/>
  <c r="AD24" i="9" s="1"/>
  <c r="AK24" i="9" s="1"/>
  <c r="R26" i="9"/>
  <c r="Y26" i="9" s="1"/>
  <c r="AF26" i="9" s="1"/>
  <c r="AM26" i="9" s="1"/>
  <c r="S27" i="9"/>
  <c r="Z27" i="9" s="1"/>
  <c r="AG27" i="9" s="1"/>
  <c r="AN27" i="9" s="1"/>
  <c r="U29" i="9"/>
  <c r="AB29" i="9" s="1"/>
  <c r="AI29" i="9" s="1"/>
  <c r="AP29" i="9" s="1"/>
  <c r="T37" i="9"/>
  <c r="AA37" i="9" s="1"/>
  <c r="AH37" i="9" s="1"/>
  <c r="AO37" i="9" s="1"/>
  <c r="R23" i="9"/>
  <c r="Y23" i="9" s="1"/>
  <c r="AF23" i="9" s="1"/>
  <c r="AM23" i="9" s="1"/>
  <c r="T27" i="9"/>
  <c r="AA27" i="9" s="1"/>
  <c r="AH27" i="9" s="1"/>
  <c r="AO27" i="9" s="1"/>
  <c r="S20" i="9"/>
  <c r="Z20" i="9" s="1"/>
  <c r="AG20" i="9" s="1"/>
  <c r="AN20" i="9" s="1"/>
  <c r="AJ18" i="7"/>
  <c r="AA42" i="8"/>
  <c r="AH42" i="8" s="1"/>
  <c r="AO42" i="8" s="1"/>
  <c r="BE42" i="8" s="1"/>
  <c r="AB19" i="8"/>
  <c r="AI19" i="8" s="1"/>
  <c r="AP19" i="8" s="1"/>
  <c r="AX19" i="8" s="1"/>
  <c r="AB40" i="8"/>
  <c r="AI40" i="8" s="1"/>
  <c r="AP40" i="8" s="1"/>
  <c r="AX40" i="8" s="1"/>
  <c r="AA40" i="8"/>
  <c r="AH40" i="8" s="1"/>
  <c r="AO40" i="8" s="1"/>
  <c r="BE40" i="8" s="1"/>
  <c r="AB37" i="8"/>
  <c r="AI37" i="8" s="1"/>
  <c r="AP37" i="8" s="1"/>
  <c r="AX37" i="8" s="1"/>
  <c r="AA39" i="8"/>
  <c r="AH39" i="8" s="1"/>
  <c r="AO39" i="8" s="1"/>
  <c r="BE39" i="8" s="1"/>
  <c r="AB36" i="8"/>
  <c r="AI36" i="8" s="1"/>
  <c r="AP36" i="8" s="1"/>
  <c r="AX36" i="8" s="1"/>
  <c r="W35" i="8"/>
  <c r="AD35" i="8" s="1"/>
  <c r="AK35" i="8" s="1"/>
  <c r="AS35" i="8" s="1"/>
  <c r="AA41" i="8"/>
  <c r="AH41" i="8" s="1"/>
  <c r="AO41" i="8" s="1"/>
  <c r="AW41" i="8" s="1"/>
  <c r="W43" i="8"/>
  <c r="AD43" i="8" s="1"/>
  <c r="AK43" i="8" s="1"/>
  <c r="BA43" i="8" s="1"/>
  <c r="X36" i="8"/>
  <c r="AE36" i="8" s="1"/>
  <c r="AL36" i="8" s="1"/>
  <c r="AT36" i="8" s="1"/>
  <c r="AA31" i="8"/>
  <c r="AH31" i="8" s="1"/>
  <c r="AO31" i="8" s="1"/>
  <c r="AW31" i="8" s="1"/>
  <c r="AB34" i="8"/>
  <c r="AI34" i="8" s="1"/>
  <c r="AP34" i="8" s="1"/>
  <c r="AX34" i="8" s="1"/>
  <c r="Y15" i="8"/>
  <c r="W26" i="8"/>
  <c r="AD26" i="8" s="1"/>
  <c r="AK26" i="8" s="1"/>
  <c r="AS26" i="8" s="1"/>
  <c r="L40" i="8"/>
  <c r="L22" i="8"/>
  <c r="L24" i="8"/>
  <c r="L17" i="8"/>
  <c r="L18" i="8"/>
  <c r="AB32" i="8"/>
  <c r="AI32" i="8" s="1"/>
  <c r="AP32" i="8" s="1"/>
  <c r="AX32" i="8" s="1"/>
  <c r="L30" i="8"/>
  <c r="X28" i="8"/>
  <c r="AE28" i="8" s="1"/>
  <c r="AL28" i="8" s="1"/>
  <c r="AT28" i="8" s="1"/>
  <c r="L15" i="8"/>
  <c r="L42" i="8"/>
  <c r="L41" i="8"/>
  <c r="W16" i="8"/>
  <c r="AD16" i="8" s="1"/>
  <c r="AK16" i="8" s="1"/>
  <c r="AS16" i="8" s="1"/>
  <c r="X17" i="8"/>
  <c r="AE17" i="8" s="1"/>
  <c r="AL17" i="8" s="1"/>
  <c r="BB17" i="8" s="1"/>
  <c r="AA23" i="8"/>
  <c r="AH23" i="8" s="1"/>
  <c r="AO23" i="8" s="1"/>
  <c r="AW23" i="8" s="1"/>
  <c r="Z22" i="8"/>
  <c r="AG22" i="8" s="1"/>
  <c r="AN22" i="8" s="1"/>
  <c r="AV22" i="8" s="1"/>
  <c r="L33" i="8"/>
  <c r="L23" i="8"/>
  <c r="Y21" i="8"/>
  <c r="AF21" i="8" s="1"/>
  <c r="AM21" i="8" s="1"/>
  <c r="BC21" i="8" s="1"/>
  <c r="Z32" i="8"/>
  <c r="AG32" i="8" s="1"/>
  <c r="AN32" i="8" s="1"/>
  <c r="AV32" i="8" s="1"/>
  <c r="AB43" i="8"/>
  <c r="AI43" i="8" s="1"/>
  <c r="AP43" i="8" s="1"/>
  <c r="AX43" i="8" s="1"/>
  <c r="X37" i="8"/>
  <c r="AE37" i="8" s="1"/>
  <c r="AL37" i="8" s="1"/>
  <c r="BB37" i="8" s="1"/>
  <c r="W36" i="8"/>
  <c r="AD36" i="8" s="1"/>
  <c r="AK36" i="8" s="1"/>
  <c r="BA36" i="8" s="1"/>
  <c r="BD28" i="8"/>
  <c r="W25" i="8"/>
  <c r="AD25" i="8" s="1"/>
  <c r="AK25" i="8" s="1"/>
  <c r="BA25" i="8" s="1"/>
  <c r="X26" i="8"/>
  <c r="AE26" i="8" s="1"/>
  <c r="AL26" i="8" s="1"/>
  <c r="AT26" i="8" s="1"/>
  <c r="AA29" i="8"/>
  <c r="AH29" i="8" s="1"/>
  <c r="AO29" i="8" s="1"/>
  <c r="BE29" i="8" s="1"/>
  <c r="Z41" i="8"/>
  <c r="AG41" i="8" s="1"/>
  <c r="AN41" i="8" s="1"/>
  <c r="AV41" i="8" s="1"/>
  <c r="W19" i="8"/>
  <c r="AD19" i="8" s="1"/>
  <c r="AK19" i="8" s="1"/>
  <c r="BA19" i="8" s="1"/>
  <c r="AB24" i="8"/>
  <c r="AI24" i="8" s="1"/>
  <c r="AP24" i="8" s="1"/>
  <c r="AX24" i="8" s="1"/>
  <c r="W38" i="8"/>
  <c r="AD38" i="8" s="1"/>
  <c r="AK38" i="8" s="1"/>
  <c r="BA38" i="8" s="1"/>
  <c r="X39" i="8"/>
  <c r="AE39" i="8" s="1"/>
  <c r="AL39" i="8" s="1"/>
  <c r="BB39" i="8" s="1"/>
  <c r="Z40" i="8"/>
  <c r="AG40" i="8" s="1"/>
  <c r="AN40" i="8" s="1"/>
  <c r="AV40" i="8" s="1"/>
  <c r="X20" i="8"/>
  <c r="AE20" i="8" s="1"/>
  <c r="AL20" i="8" s="1"/>
  <c r="BB20" i="8" s="1"/>
  <c r="X38" i="8"/>
  <c r="AE38" i="8" s="1"/>
  <c r="AL38" i="8" s="1"/>
  <c r="AT38" i="8" s="1"/>
  <c r="W29" i="8"/>
  <c r="AD29" i="8" s="1"/>
  <c r="AK29" i="8" s="1"/>
  <c r="AS29" i="8" s="1"/>
  <c r="AB42" i="8"/>
  <c r="AI42" i="8" s="1"/>
  <c r="AP42" i="8" s="1"/>
  <c r="AX42" i="8" s="1"/>
  <c r="X30" i="8"/>
  <c r="AE30" i="8" s="1"/>
  <c r="AL30" i="8" s="1"/>
  <c r="AT30" i="8" s="1"/>
  <c r="AA33" i="8"/>
  <c r="AH33" i="8" s="1"/>
  <c r="AO33" i="8" s="1"/>
  <c r="BE33" i="8" s="1"/>
  <c r="W27" i="8"/>
  <c r="AD27" i="8" s="1"/>
  <c r="AK27" i="8" s="1"/>
  <c r="AS27" i="8" s="1"/>
  <c r="AA25" i="8"/>
  <c r="AH25" i="8" s="1"/>
  <c r="AO25" i="8" s="1"/>
  <c r="AW25" i="8" s="1"/>
  <c r="Z30" i="8"/>
  <c r="AG30" i="8" s="1"/>
  <c r="AN30" i="8" s="1"/>
  <c r="AV30" i="8" s="1"/>
  <c r="W39" i="8"/>
  <c r="AD39" i="8" s="1"/>
  <c r="AK39" i="8" s="1"/>
  <c r="BA39" i="8" s="1"/>
  <c r="AB26" i="8"/>
  <c r="AI26" i="8" s="1"/>
  <c r="AP26" i="8" s="1"/>
  <c r="BF26" i="8" s="1"/>
  <c r="Z29" i="8"/>
  <c r="AG29" i="8" s="1"/>
  <c r="AN29" i="8" s="1"/>
  <c r="BD29" i="8" s="1"/>
  <c r="Y28" i="8"/>
  <c r="AF28" i="8" s="1"/>
  <c r="AM28" i="8" s="1"/>
  <c r="AU28" i="8" s="1"/>
  <c r="X22" i="8"/>
  <c r="AE22" i="8" s="1"/>
  <c r="AL22" i="8" s="1"/>
  <c r="BB22" i="8" s="1"/>
  <c r="AA30" i="8"/>
  <c r="AH30" i="8" s="1"/>
  <c r="AO30" i="8" s="1"/>
  <c r="BE30" i="8" s="1"/>
  <c r="W21" i="8"/>
  <c r="AD21" i="8" s="1"/>
  <c r="AK21" i="8" s="1"/>
  <c r="AS21" i="8" s="1"/>
  <c r="X40" i="8"/>
  <c r="AE40" i="8" s="1"/>
  <c r="AL40" i="8" s="1"/>
  <c r="BB40" i="8" s="1"/>
  <c r="X32" i="8"/>
  <c r="AE32" i="8" s="1"/>
  <c r="AL32" i="8" s="1"/>
  <c r="BB32" i="8" s="1"/>
  <c r="Z39" i="8"/>
  <c r="AG39" i="8" s="1"/>
  <c r="AN39" i="8" s="1"/>
  <c r="BD39" i="8" s="1"/>
  <c r="AA35" i="8"/>
  <c r="AH35" i="8" s="1"/>
  <c r="AO35" i="8" s="1"/>
  <c r="BE35" i="8" s="1"/>
  <c r="Z34" i="8"/>
  <c r="AG34" i="8" s="1"/>
  <c r="AN34" i="8" s="1"/>
  <c r="AV34" i="8" s="1"/>
  <c r="AB41" i="8"/>
  <c r="AI41" i="8" s="1"/>
  <c r="AP41" i="8" s="1"/>
  <c r="AX41" i="8" s="1"/>
  <c r="W31" i="8"/>
  <c r="AD31" i="8" s="1"/>
  <c r="AK31" i="8" s="1"/>
  <c r="BA31" i="8" s="1"/>
  <c r="L28" i="8"/>
  <c r="X27" i="8"/>
  <c r="AE27" i="8" s="1"/>
  <c r="AL27" i="8" s="1"/>
  <c r="BB27" i="8" s="1"/>
  <c r="Z35" i="8"/>
  <c r="AG35" i="8" s="1"/>
  <c r="AN35" i="8" s="1"/>
  <c r="AV35" i="8" s="1"/>
  <c r="AA36" i="8"/>
  <c r="AH36" i="8" s="1"/>
  <c r="AO36" i="8" s="1"/>
  <c r="BE36" i="8" s="1"/>
  <c r="X21" i="8"/>
  <c r="AE21" i="8" s="1"/>
  <c r="AL21" i="8" s="1"/>
  <c r="AT21" i="8" s="1"/>
  <c r="W20" i="8"/>
  <c r="AD20" i="8" s="1"/>
  <c r="AK20" i="8" s="1"/>
  <c r="BA20" i="8" s="1"/>
  <c r="AB25" i="8"/>
  <c r="AI25" i="8" s="1"/>
  <c r="AP25" i="8" s="1"/>
  <c r="AX25" i="8" s="1"/>
  <c r="AA24" i="8"/>
  <c r="AH24" i="8" s="1"/>
  <c r="AO24" i="8" s="1"/>
  <c r="AW24" i="8" s="1"/>
  <c r="W32" i="8"/>
  <c r="AD32" i="8" s="1"/>
  <c r="AK32" i="8" s="1"/>
  <c r="AS32" i="8" s="1"/>
  <c r="Y37" i="8"/>
  <c r="AF37" i="8" s="1"/>
  <c r="AM37" i="8" s="1"/>
  <c r="Y16" i="8"/>
  <c r="AF16" i="8" s="1"/>
  <c r="AM16" i="8" s="1"/>
  <c r="Y38" i="8"/>
  <c r="AF38" i="8" s="1"/>
  <c r="AM38" i="8" s="1"/>
  <c r="Y34" i="8"/>
  <c r="AF34" i="8" s="1"/>
  <c r="AM34" i="8" s="1"/>
  <c r="Y27" i="8"/>
  <c r="AF27" i="8" s="1"/>
  <c r="AM27" i="8" s="1"/>
  <c r="W34" i="8"/>
  <c r="AD34" i="8" s="1"/>
  <c r="AK34" i="8" s="1"/>
  <c r="AA38" i="8"/>
  <c r="AH38" i="8" s="1"/>
  <c r="AO38" i="8" s="1"/>
  <c r="Z37" i="8"/>
  <c r="AG37" i="8" s="1"/>
  <c r="AN37" i="8" s="1"/>
  <c r="Y36" i="8"/>
  <c r="AF36" i="8" s="1"/>
  <c r="AM36" i="8" s="1"/>
  <c r="X35" i="8"/>
  <c r="AE35" i="8" s="1"/>
  <c r="AL35" i="8" s="1"/>
  <c r="Y23" i="8"/>
  <c r="AF23" i="8" s="1"/>
  <c r="AM23" i="8" s="1"/>
  <c r="Y33" i="8"/>
  <c r="AF33" i="8" s="1"/>
  <c r="AM33" i="8" s="1"/>
  <c r="Y39" i="8"/>
  <c r="AF39" i="8" s="1"/>
  <c r="AM39" i="8" s="1"/>
  <c r="Y29" i="8"/>
  <c r="AF29" i="8" s="1"/>
  <c r="AM29" i="8" s="1"/>
  <c r="AV42" i="8"/>
  <c r="BD42" i="8"/>
  <c r="Y22" i="8"/>
  <c r="AF22" i="8" s="1"/>
  <c r="AM22" i="8" s="1"/>
  <c r="Y41" i="8"/>
  <c r="AF41" i="8" s="1"/>
  <c r="AM41" i="8" s="1"/>
  <c r="Y31" i="8"/>
  <c r="AF31" i="8" s="1"/>
  <c r="AM31" i="8" s="1"/>
  <c r="AP16" i="7"/>
  <c r="T35" i="7"/>
  <c r="AB35" i="7" s="1"/>
  <c r="AJ35" i="7" s="1"/>
  <c r="S34" i="7"/>
  <c r="AA34" i="7" s="1"/>
  <c r="AI34" i="7" s="1"/>
  <c r="U36" i="7"/>
  <c r="AC36" i="7" s="1"/>
  <c r="AK36" i="7" s="1"/>
  <c r="P31" i="7"/>
  <c r="X31" i="7" s="1"/>
  <c r="AN31" i="7" s="1"/>
  <c r="R33" i="7"/>
  <c r="Z33" i="7" s="1"/>
  <c r="AH33" i="7" s="1"/>
  <c r="AG32" i="7"/>
  <c r="AO32" i="7"/>
  <c r="AQ17" i="7"/>
  <c r="AI17" i="7"/>
  <c r="AS19" i="7"/>
  <c r="AK19" i="7"/>
  <c r="AF14" i="7"/>
  <c r="AL14" i="7" s="1"/>
  <c r="AD14" i="7"/>
  <c r="AN14" i="7"/>
  <c r="AT14" i="7" s="1"/>
  <c r="AO15" i="7"/>
  <c r="AG15" i="7"/>
  <c r="BB15" i="8" l="1"/>
  <c r="AT15" i="8"/>
  <c r="AW18" i="8"/>
  <c r="BE18" i="8"/>
  <c r="AS14" i="8"/>
  <c r="AY14" i="8" s="1"/>
  <c r="AQ14" i="8"/>
  <c r="BA14" i="8"/>
  <c r="BG14" i="8" s="1"/>
  <c r="AV24" i="8"/>
  <c r="BD24" i="8"/>
  <c r="BB46" i="9"/>
  <c r="AT46" i="9"/>
  <c r="AV38" i="8"/>
  <c r="AT48" i="9"/>
  <c r="BB48" i="9"/>
  <c r="BD45" i="9"/>
  <c r="AV45" i="9"/>
  <c r="AX44" i="9"/>
  <c r="BF44" i="9"/>
  <c r="BC45" i="9"/>
  <c r="AU45" i="9"/>
  <c r="AT44" i="9"/>
  <c r="BB44" i="9"/>
  <c r="AU47" i="9"/>
  <c r="BC47" i="9"/>
  <c r="AS44" i="9"/>
  <c r="BA44" i="9"/>
  <c r="AQ44" i="9"/>
  <c r="AT45" i="9"/>
  <c r="BB45" i="9"/>
  <c r="BF43" i="9"/>
  <c r="AX43" i="9"/>
  <c r="AT49" i="9"/>
  <c r="BB49" i="9"/>
  <c r="AS43" i="9"/>
  <c r="BA43" i="9"/>
  <c r="AQ43" i="9"/>
  <c r="AL49" i="7"/>
  <c r="BC46" i="9"/>
  <c r="AU46" i="9"/>
  <c r="BD46" i="9"/>
  <c r="AV46" i="9"/>
  <c r="BC43" i="9"/>
  <c r="AU43" i="9"/>
  <c r="AX48" i="9"/>
  <c r="BF48" i="9"/>
  <c r="BA47" i="9"/>
  <c r="AS47" i="9"/>
  <c r="AQ47" i="9"/>
  <c r="AS48" i="9"/>
  <c r="BA48" i="9"/>
  <c r="AQ48" i="9"/>
  <c r="BF47" i="9"/>
  <c r="AX47" i="9"/>
  <c r="BE49" i="9"/>
  <c r="AW49" i="9"/>
  <c r="BD44" i="9"/>
  <c r="AV44" i="9"/>
  <c r="BD49" i="9"/>
  <c r="AV49" i="9"/>
  <c r="AT49" i="7"/>
  <c r="AQ46" i="9"/>
  <c r="AS46" i="9"/>
  <c r="BA46" i="9"/>
  <c r="BE48" i="9"/>
  <c r="AW48" i="9"/>
  <c r="AX46" i="9"/>
  <c r="BF46" i="9"/>
  <c r="AV48" i="9"/>
  <c r="BD48" i="9"/>
  <c r="AW46" i="9"/>
  <c r="BE46" i="9"/>
  <c r="AU49" i="9"/>
  <c r="BC49" i="9"/>
  <c r="AQ49" i="9"/>
  <c r="AS49" i="9"/>
  <c r="BA49" i="9"/>
  <c r="BG49" i="9" s="1"/>
  <c r="AW43" i="9"/>
  <c r="BE43" i="9"/>
  <c r="BB47" i="9"/>
  <c r="BG47" i="9" s="1"/>
  <c r="AT47" i="9"/>
  <c r="AX45" i="9"/>
  <c r="BF45" i="9"/>
  <c r="AW45" i="9"/>
  <c r="BE45" i="9"/>
  <c r="BD47" i="9"/>
  <c r="AV47" i="9"/>
  <c r="AU48" i="9"/>
  <c r="BC48" i="9"/>
  <c r="AS45" i="9"/>
  <c r="BA45" i="9"/>
  <c r="AQ45" i="9"/>
  <c r="BB41" i="9"/>
  <c r="AT41" i="9"/>
  <c r="AU42" i="9"/>
  <c r="BC42" i="9"/>
  <c r="BF41" i="9"/>
  <c r="AX41" i="9"/>
  <c r="AS42" i="9"/>
  <c r="BA42" i="9"/>
  <c r="BA40" i="9"/>
  <c r="AS40" i="9"/>
  <c r="BD23" i="8"/>
  <c r="AV23" i="8"/>
  <c r="P18" i="8"/>
  <c r="U23" i="8"/>
  <c r="R20" i="8"/>
  <c r="Y20" i="8" s="1"/>
  <c r="AF20" i="8" s="1"/>
  <c r="AM20" i="8" s="1"/>
  <c r="AU20" i="8" s="1"/>
  <c r="S21" i="8"/>
  <c r="Q19" i="8"/>
  <c r="T22" i="8"/>
  <c r="AA22" i="8" s="1"/>
  <c r="AH22" i="8" s="1"/>
  <c r="AO22" i="8" s="1"/>
  <c r="S26" i="8"/>
  <c r="Q24" i="8"/>
  <c r="T27" i="8"/>
  <c r="P23" i="8"/>
  <c r="U28" i="8"/>
  <c r="R25" i="8"/>
  <c r="U22" i="8"/>
  <c r="AB22" i="8" s="1"/>
  <c r="AI22" i="8" s="1"/>
  <c r="AP22" i="8" s="1"/>
  <c r="R19" i="8"/>
  <c r="Y19" i="8" s="1"/>
  <c r="AF19" i="8" s="1"/>
  <c r="AM19" i="8" s="1"/>
  <c r="AU19" i="8" s="1"/>
  <c r="S20" i="8"/>
  <c r="T21" i="8"/>
  <c r="P17" i="8"/>
  <c r="Q18" i="8"/>
  <c r="U38" i="8"/>
  <c r="AB38" i="8" s="1"/>
  <c r="AI38" i="8" s="1"/>
  <c r="AP38" i="8" s="1"/>
  <c r="AQ38" i="8" s="1"/>
  <c r="R35" i="8"/>
  <c r="P33" i="8"/>
  <c r="S36" i="8"/>
  <c r="Z36" i="8" s="1"/>
  <c r="AG36" i="8" s="1"/>
  <c r="AN36" i="8" s="1"/>
  <c r="AV36" i="8" s="1"/>
  <c r="T37" i="8"/>
  <c r="Q34" i="8"/>
  <c r="R43" i="8"/>
  <c r="Y43" i="8" s="1"/>
  <c r="AF43" i="8" s="1"/>
  <c r="AM43" i="8" s="1"/>
  <c r="P41" i="8"/>
  <c r="Q42" i="8"/>
  <c r="U29" i="8"/>
  <c r="AB29" i="8" s="1"/>
  <c r="AI29" i="8" s="1"/>
  <c r="AP29" i="8" s="1"/>
  <c r="R26" i="8"/>
  <c r="S27" i="8"/>
  <c r="Z27" i="8" s="1"/>
  <c r="AG27" i="8" s="1"/>
  <c r="AN27" i="8" s="1"/>
  <c r="AV27" i="8" s="1"/>
  <c r="Q25" i="8"/>
  <c r="P24" i="8"/>
  <c r="T28" i="8"/>
  <c r="P42" i="8"/>
  <c r="W42" i="8" s="1"/>
  <c r="AD42" i="8" s="1"/>
  <c r="AK42" i="8" s="1"/>
  <c r="BA42" i="8" s="1"/>
  <c r="Q43" i="8"/>
  <c r="S25" i="8"/>
  <c r="Z25" i="8" s="1"/>
  <c r="AG25" i="8" s="1"/>
  <c r="AN25" i="8" s="1"/>
  <c r="Q23" i="8"/>
  <c r="T26" i="8"/>
  <c r="AA26" i="8" s="1"/>
  <c r="AH26" i="8" s="1"/>
  <c r="AO26" i="8" s="1"/>
  <c r="AW26" i="8" s="1"/>
  <c r="P22" i="8"/>
  <c r="U27" i="8"/>
  <c r="R24" i="8"/>
  <c r="Y24" i="8" s="1"/>
  <c r="AF24" i="8" s="1"/>
  <c r="AM24" i="8" s="1"/>
  <c r="BC24" i="8" s="1"/>
  <c r="S18" i="8"/>
  <c r="Q16" i="8"/>
  <c r="X16" i="8" s="1"/>
  <c r="AE16" i="8" s="1"/>
  <c r="AL16" i="8" s="1"/>
  <c r="AT16" i="8" s="1"/>
  <c r="U20" i="8"/>
  <c r="AB20" i="8" s="1"/>
  <c r="AI20" i="8" s="1"/>
  <c r="AP20" i="8" s="1"/>
  <c r="AX20" i="8" s="1"/>
  <c r="T19" i="8"/>
  <c r="AA19" i="8" s="1"/>
  <c r="AH19" i="8" s="1"/>
  <c r="AO19" i="8" s="1"/>
  <c r="R17" i="8"/>
  <c r="Y17" i="8" s="1"/>
  <c r="AF17" i="8" s="1"/>
  <c r="AM17" i="8" s="1"/>
  <c r="BC17" i="8" s="1"/>
  <c r="P15" i="8"/>
  <c r="S43" i="8"/>
  <c r="R42" i="8"/>
  <c r="Q41" i="8"/>
  <c r="P40" i="8"/>
  <c r="W40" i="8" s="1"/>
  <c r="AD40" i="8" s="1"/>
  <c r="AK40" i="8" s="1"/>
  <c r="S33" i="8"/>
  <c r="Q31" i="8"/>
  <c r="T34" i="8"/>
  <c r="AA34" i="8" s="1"/>
  <c r="AH34" i="8" s="1"/>
  <c r="AO34" i="8" s="1"/>
  <c r="BE34" i="8" s="1"/>
  <c r="P30" i="8"/>
  <c r="U35" i="8"/>
  <c r="R32" i="8"/>
  <c r="Q29" i="8"/>
  <c r="P28" i="8"/>
  <c r="W28" i="8" s="1"/>
  <c r="AD28" i="8" s="1"/>
  <c r="AK28" i="8" s="1"/>
  <c r="T32" i="8"/>
  <c r="U33" i="8"/>
  <c r="R30" i="8"/>
  <c r="Y30" i="8" s="1"/>
  <c r="AF30" i="8" s="1"/>
  <c r="AM30" i="8" s="1"/>
  <c r="S31" i="8"/>
  <c r="AB35" i="8"/>
  <c r="AI35" i="8" s="1"/>
  <c r="AP35" i="8" s="1"/>
  <c r="AX35" i="8" s="1"/>
  <c r="W18" i="8"/>
  <c r="AD18" i="8" s="1"/>
  <c r="AK18" i="8" s="1"/>
  <c r="AS18" i="8" s="1"/>
  <c r="W23" i="8"/>
  <c r="AD23" i="8" s="1"/>
  <c r="AK23" i="8" s="1"/>
  <c r="AA21" i="8"/>
  <c r="AH21" i="8" s="1"/>
  <c r="AO21" i="8" s="1"/>
  <c r="BE21" i="8" s="1"/>
  <c r="W33" i="8"/>
  <c r="AD33" i="8" s="1"/>
  <c r="AK33" i="8" s="1"/>
  <c r="X43" i="8"/>
  <c r="AE43" i="8" s="1"/>
  <c r="AL43" i="8" s="1"/>
  <c r="BB43" i="8" s="1"/>
  <c r="AW29" i="9"/>
  <c r="AS30" i="9"/>
  <c r="Y32" i="8"/>
  <c r="AF32" i="8" s="1"/>
  <c r="AM32" i="8" s="1"/>
  <c r="BA17" i="9"/>
  <c r="AV33" i="9"/>
  <c r="BA35" i="8"/>
  <c r="AW42" i="8"/>
  <c r="BA26" i="8"/>
  <c r="BC17" i="9"/>
  <c r="X18" i="8"/>
  <c r="AE18" i="8" s="1"/>
  <c r="AL18" i="8" s="1"/>
  <c r="BB18" i="8" s="1"/>
  <c r="W17" i="8"/>
  <c r="AD17" i="8" s="1"/>
  <c r="AK17" i="8" s="1"/>
  <c r="BA17" i="8" s="1"/>
  <c r="X41" i="8"/>
  <c r="AE41" i="8" s="1"/>
  <c r="AL41" i="8" s="1"/>
  <c r="AT41" i="8" s="1"/>
  <c r="Z43" i="8"/>
  <c r="AG43" i="8" s="1"/>
  <c r="AN43" i="8" s="1"/>
  <c r="AV43" i="8" s="1"/>
  <c r="Y42" i="8"/>
  <c r="AF42" i="8" s="1"/>
  <c r="AM42" i="8" s="1"/>
  <c r="AU42" i="8" s="1"/>
  <c r="BB36" i="8"/>
  <c r="AB27" i="8"/>
  <c r="AI27" i="8" s="1"/>
  <c r="AP27" i="8" s="1"/>
  <c r="AX27" i="8" s="1"/>
  <c r="AB23" i="8"/>
  <c r="AI23" i="8" s="1"/>
  <c r="AP23" i="8" s="1"/>
  <c r="AX23" i="8" s="1"/>
  <c r="X19" i="8"/>
  <c r="AE19" i="8" s="1"/>
  <c r="AL19" i="8" s="1"/>
  <c r="AT19" i="8" s="1"/>
  <c r="Z21" i="8"/>
  <c r="AG21" i="8" s="1"/>
  <c r="AN21" i="8" s="1"/>
  <c r="BD21" i="8" s="1"/>
  <c r="Z20" i="8"/>
  <c r="AG20" i="8" s="1"/>
  <c r="AN20" i="8" s="1"/>
  <c r="AV20" i="8" s="1"/>
  <c r="BB28" i="8"/>
  <c r="AS43" i="8"/>
  <c r="BD19" i="8"/>
  <c r="AU19" i="9"/>
  <c r="AW30" i="9"/>
  <c r="BA37" i="8"/>
  <c r="BA21" i="9"/>
  <c r="BF24" i="8"/>
  <c r="BD35" i="9"/>
  <c r="AS23" i="9"/>
  <c r="AQ30" i="9"/>
  <c r="AS26" i="9"/>
  <c r="AU32" i="9"/>
  <c r="BC34" i="9"/>
  <c r="AS33" i="9"/>
  <c r="BD36" i="9"/>
  <c r="AW19" i="9"/>
  <c r="BA29" i="9"/>
  <c r="AQ33" i="9"/>
  <c r="AQ21" i="9"/>
  <c r="AQ29" i="9"/>
  <c r="AX32" i="9"/>
  <c r="BF32" i="9"/>
  <c r="Q39" i="9"/>
  <c r="X39" i="9" s="1"/>
  <c r="AE39" i="9" s="1"/>
  <c r="AL39" i="9" s="1"/>
  <c r="S41" i="9"/>
  <c r="Z41" i="9" s="1"/>
  <c r="AG41" i="9" s="1"/>
  <c r="AN41" i="9" s="1"/>
  <c r="R40" i="9"/>
  <c r="Y40" i="9" s="1"/>
  <c r="AF40" i="9" s="1"/>
  <c r="AM40" i="9" s="1"/>
  <c r="T42" i="9"/>
  <c r="AA42" i="9" s="1"/>
  <c r="AH42" i="9" s="1"/>
  <c r="AO42" i="9" s="1"/>
  <c r="P38" i="9"/>
  <c r="W38" i="9" s="1"/>
  <c r="AD38" i="9" s="1"/>
  <c r="AK38" i="9" s="1"/>
  <c r="BE40" i="9"/>
  <c r="AU28" i="9"/>
  <c r="BC28" i="9"/>
  <c r="BC30" i="9"/>
  <c r="AU30" i="9"/>
  <c r="AT19" i="9"/>
  <c r="BB19" i="9"/>
  <c r="AW34" i="9"/>
  <c r="BE34" i="9"/>
  <c r="Q42" i="9"/>
  <c r="X42" i="9" s="1"/>
  <c r="AE42" i="9" s="1"/>
  <c r="AL42" i="9" s="1"/>
  <c r="P41" i="9"/>
  <c r="W41" i="9" s="1"/>
  <c r="AD41" i="9" s="1"/>
  <c r="AK41" i="9" s="1"/>
  <c r="BC25" i="9"/>
  <c r="AU25" i="9"/>
  <c r="AS32" i="9"/>
  <c r="AQ32" i="9"/>
  <c r="BA32" i="9"/>
  <c r="BE35" i="9"/>
  <c r="AW35" i="9"/>
  <c r="AU38" i="9"/>
  <c r="BC38" i="9"/>
  <c r="AX28" i="9"/>
  <c r="BF28" i="9"/>
  <c r="BB18" i="9"/>
  <c r="AT18" i="9"/>
  <c r="AV19" i="9"/>
  <c r="BD19" i="9"/>
  <c r="BE26" i="9"/>
  <c r="AW26" i="9"/>
  <c r="BF30" i="9"/>
  <c r="AX30" i="9"/>
  <c r="AW37" i="9"/>
  <c r="BE37" i="9"/>
  <c r="S38" i="9"/>
  <c r="Z38" i="9" s="1"/>
  <c r="AG38" i="9" s="1"/>
  <c r="AN38" i="9" s="1"/>
  <c r="P35" i="9"/>
  <c r="W35" i="9" s="1"/>
  <c r="AD35" i="9" s="1"/>
  <c r="AK35" i="9" s="1"/>
  <c r="U40" i="9"/>
  <c r="AB40" i="9" s="1"/>
  <c r="AI40" i="9" s="1"/>
  <c r="AP40" i="9" s="1"/>
  <c r="AX40" i="9" s="1"/>
  <c r="T39" i="9"/>
  <c r="AA39" i="9" s="1"/>
  <c r="AH39" i="9" s="1"/>
  <c r="AO39" i="9" s="1"/>
  <c r="Q36" i="9"/>
  <c r="X36" i="9" s="1"/>
  <c r="AE36" i="9" s="1"/>
  <c r="AL36" i="9" s="1"/>
  <c r="R37" i="9"/>
  <c r="Y37" i="9" s="1"/>
  <c r="AF37" i="9" s="1"/>
  <c r="AM37" i="9" s="1"/>
  <c r="AT17" i="9"/>
  <c r="AY17" i="9" s="1"/>
  <c r="BB17" i="9"/>
  <c r="AX27" i="9"/>
  <c r="BF27" i="9"/>
  <c r="BB24" i="9"/>
  <c r="AT24" i="9"/>
  <c r="AQ15" i="9"/>
  <c r="BA15" i="9"/>
  <c r="AS15" i="9"/>
  <c r="BC18" i="9"/>
  <c r="AU18" i="9"/>
  <c r="AS14" i="9"/>
  <c r="AY14" i="9" s="1"/>
  <c r="AQ14" i="9"/>
  <c r="BA14" i="9"/>
  <c r="BG14" i="9" s="1"/>
  <c r="AX19" i="9"/>
  <c r="BF19" i="9"/>
  <c r="BD27" i="9"/>
  <c r="AV27" i="9"/>
  <c r="AV26" i="9"/>
  <c r="BD26" i="9"/>
  <c r="BE20" i="9"/>
  <c r="AW20" i="9"/>
  <c r="BC26" i="9"/>
  <c r="AU26" i="9"/>
  <c r="AU29" i="9"/>
  <c r="BC29" i="9"/>
  <c r="AQ17" i="9"/>
  <c r="BE25" i="9"/>
  <c r="AW25" i="9"/>
  <c r="BF33" i="9"/>
  <c r="AX33" i="9"/>
  <c r="AX21" i="9"/>
  <c r="BF21" i="9"/>
  <c r="AS18" i="9"/>
  <c r="AQ18" i="9"/>
  <c r="BA18" i="9"/>
  <c r="AW18" i="9"/>
  <c r="BE18" i="9"/>
  <c r="AV23" i="9"/>
  <c r="BD23" i="9"/>
  <c r="AV29" i="9"/>
  <c r="BD29" i="9"/>
  <c r="AX36" i="9"/>
  <c r="BF36" i="9"/>
  <c r="BF37" i="9"/>
  <c r="AX37" i="9"/>
  <c r="AT30" i="9"/>
  <c r="BB30" i="9"/>
  <c r="BC23" i="9"/>
  <c r="AU23" i="9"/>
  <c r="BA19" i="9"/>
  <c r="AQ19" i="9"/>
  <c r="AS19" i="9"/>
  <c r="AS36" i="9"/>
  <c r="BA36" i="9"/>
  <c r="BC27" i="9"/>
  <c r="AU27" i="9"/>
  <c r="AV22" i="9"/>
  <c r="BD22" i="9"/>
  <c r="BC33" i="9"/>
  <c r="AU33" i="9"/>
  <c r="AV31" i="9"/>
  <c r="BD31" i="9"/>
  <c r="BA22" i="9"/>
  <c r="AQ22" i="9"/>
  <c r="AS22" i="9"/>
  <c r="AX38" i="9"/>
  <c r="BF38" i="9"/>
  <c r="BA24" i="9"/>
  <c r="AQ24" i="9"/>
  <c r="AS24" i="9"/>
  <c r="BE31" i="9"/>
  <c r="AW31" i="9"/>
  <c r="AW36" i="9"/>
  <c r="BE36" i="9"/>
  <c r="AV28" i="9"/>
  <c r="BD28" i="9"/>
  <c r="AT20" i="9"/>
  <c r="BB20" i="9"/>
  <c r="AU20" i="9"/>
  <c r="BC20" i="9"/>
  <c r="T41" i="9"/>
  <c r="AA41" i="9" s="1"/>
  <c r="AH41" i="9" s="1"/>
  <c r="AO41" i="9" s="1"/>
  <c r="Q38" i="9"/>
  <c r="X38" i="9" s="1"/>
  <c r="AE38" i="9" s="1"/>
  <c r="AL38" i="9" s="1"/>
  <c r="P37" i="9"/>
  <c r="W37" i="9" s="1"/>
  <c r="AD37" i="9" s="1"/>
  <c r="AK37" i="9" s="1"/>
  <c r="U42" i="9"/>
  <c r="AB42" i="9" s="1"/>
  <c r="AI42" i="9" s="1"/>
  <c r="AP42" i="9" s="1"/>
  <c r="R39" i="9"/>
  <c r="Y39" i="9" s="1"/>
  <c r="AF39" i="9" s="1"/>
  <c r="AM39" i="9" s="1"/>
  <c r="S40" i="9"/>
  <c r="Z40" i="9" s="1"/>
  <c r="AG40" i="9" s="1"/>
  <c r="AN40" i="9" s="1"/>
  <c r="AV25" i="9"/>
  <c r="BD25" i="9"/>
  <c r="AT21" i="9"/>
  <c r="BB21" i="9"/>
  <c r="AU31" i="9"/>
  <c r="BC31" i="9"/>
  <c r="AS31" i="9"/>
  <c r="BA31" i="9"/>
  <c r="AQ31" i="9"/>
  <c r="AX34" i="9"/>
  <c r="BF34" i="9"/>
  <c r="AT27" i="9"/>
  <c r="BB27" i="9"/>
  <c r="AT26" i="9"/>
  <c r="BB26" i="9"/>
  <c r="BF35" i="9"/>
  <c r="AX35" i="9"/>
  <c r="BB29" i="9"/>
  <c r="AT29" i="9"/>
  <c r="AX22" i="9"/>
  <c r="BF22" i="9"/>
  <c r="BF29" i="9"/>
  <c r="AX29" i="9"/>
  <c r="Q35" i="9"/>
  <c r="X35" i="9" s="1"/>
  <c r="AE35" i="9" s="1"/>
  <c r="AL35" i="9" s="1"/>
  <c r="S37" i="9"/>
  <c r="Z37" i="9" s="1"/>
  <c r="AG37" i="9" s="1"/>
  <c r="AN37" i="9" s="1"/>
  <c r="R36" i="9"/>
  <c r="Y36" i="9" s="1"/>
  <c r="AF36" i="9" s="1"/>
  <c r="AM36" i="9" s="1"/>
  <c r="P34" i="9"/>
  <c r="W34" i="9" s="1"/>
  <c r="AD34" i="9" s="1"/>
  <c r="AK34" i="9" s="1"/>
  <c r="T38" i="9"/>
  <c r="AA38" i="9" s="1"/>
  <c r="AH38" i="9" s="1"/>
  <c r="AO38" i="9" s="1"/>
  <c r="U39" i="9"/>
  <c r="AB39" i="9" s="1"/>
  <c r="AI39" i="9" s="1"/>
  <c r="AP39" i="9" s="1"/>
  <c r="AV39" i="9"/>
  <c r="BD39" i="9"/>
  <c r="AV30" i="9"/>
  <c r="BD30" i="9"/>
  <c r="AT25" i="9"/>
  <c r="BB25" i="9"/>
  <c r="AW33" i="9"/>
  <c r="BE33" i="9"/>
  <c r="AS25" i="9"/>
  <c r="BA25" i="9"/>
  <c r="AQ25" i="9"/>
  <c r="AW23" i="9"/>
  <c r="BE23" i="9"/>
  <c r="AV21" i="9"/>
  <c r="BD21" i="9"/>
  <c r="AW21" i="9"/>
  <c r="BE21" i="9"/>
  <c r="AT23" i="9"/>
  <c r="BB23" i="9"/>
  <c r="AQ20" i="9"/>
  <c r="BA20" i="9"/>
  <c r="AS20" i="9"/>
  <c r="BD34" i="9"/>
  <c r="AV34" i="9"/>
  <c r="AQ23" i="9"/>
  <c r="BF31" i="9"/>
  <c r="AX31" i="9"/>
  <c r="BB16" i="9"/>
  <c r="AT16" i="9"/>
  <c r="BB33" i="9"/>
  <c r="AT33" i="9"/>
  <c r="BA28" i="9"/>
  <c r="AQ28" i="9"/>
  <c r="AS28" i="9"/>
  <c r="AX23" i="9"/>
  <c r="BF23" i="9"/>
  <c r="BC22" i="9"/>
  <c r="AU22" i="9"/>
  <c r="AT22" i="9"/>
  <c r="BB22" i="9"/>
  <c r="BB28" i="9"/>
  <c r="AT28" i="9"/>
  <c r="BD18" i="9"/>
  <c r="AV18" i="9"/>
  <c r="AU35" i="9"/>
  <c r="BC35" i="9"/>
  <c r="BE24" i="9"/>
  <c r="AW24" i="9"/>
  <c r="AX20" i="9"/>
  <c r="BF20" i="9"/>
  <c r="BA27" i="9"/>
  <c r="AQ27" i="9"/>
  <c r="AS27" i="9"/>
  <c r="BC21" i="9"/>
  <c r="AU21" i="9"/>
  <c r="AT32" i="9"/>
  <c r="BB32" i="9"/>
  <c r="AT34" i="9"/>
  <c r="BB34" i="9"/>
  <c r="AV20" i="9"/>
  <c r="BD20" i="9"/>
  <c r="AW27" i="9"/>
  <c r="BE27" i="9"/>
  <c r="BE28" i="9"/>
  <c r="AW28" i="9"/>
  <c r="AQ26" i="9"/>
  <c r="AW32" i="9"/>
  <c r="BE32" i="9"/>
  <c r="S42" i="9"/>
  <c r="Z42" i="9" s="1"/>
  <c r="AG42" i="9" s="1"/>
  <c r="AN42" i="9" s="1"/>
  <c r="P39" i="9"/>
  <c r="W39" i="9" s="1"/>
  <c r="AD39" i="9" s="1"/>
  <c r="AK39" i="9" s="1"/>
  <c r="Q40" i="9"/>
  <c r="X40" i="9" s="1"/>
  <c r="AE40" i="9" s="1"/>
  <c r="AL40" i="9" s="1"/>
  <c r="R41" i="9"/>
  <c r="Y41" i="9" s="1"/>
  <c r="AF41" i="9" s="1"/>
  <c r="AM41" i="9" s="1"/>
  <c r="BD32" i="9"/>
  <c r="AV32" i="9"/>
  <c r="AS16" i="9"/>
  <c r="AQ16" i="9"/>
  <c r="BA16" i="9"/>
  <c r="AX24" i="9"/>
  <c r="BF24" i="9"/>
  <c r="BE22" i="9"/>
  <c r="AW22" i="9"/>
  <c r="AV24" i="9"/>
  <c r="BD24" i="9"/>
  <c r="AU24" i="9"/>
  <c r="BC24" i="9"/>
  <c r="AX25" i="9"/>
  <c r="BF25" i="9"/>
  <c r="AT37" i="9"/>
  <c r="BB37" i="9"/>
  <c r="BF26" i="9"/>
  <c r="AX26" i="9"/>
  <c r="BB31" i="9"/>
  <c r="AT31" i="9"/>
  <c r="BB15" i="9"/>
  <c r="AT15" i="9"/>
  <c r="BE20" i="8"/>
  <c r="BF40" i="8"/>
  <c r="BF43" i="8"/>
  <c r="AW40" i="8"/>
  <c r="BF19" i="8"/>
  <c r="BE41" i="8"/>
  <c r="AW39" i="8"/>
  <c r="BF36" i="8"/>
  <c r="BF37" i="8"/>
  <c r="AX21" i="8"/>
  <c r="BE31" i="8"/>
  <c r="BF34" i="8"/>
  <c r="BA16" i="8"/>
  <c r="BE25" i="8"/>
  <c r="AW29" i="8"/>
  <c r="AS36" i="8"/>
  <c r="BF32" i="8"/>
  <c r="AT17" i="8"/>
  <c r="BD32" i="8"/>
  <c r="AX30" i="8"/>
  <c r="BB38" i="8"/>
  <c r="AW33" i="8"/>
  <c r="AV29" i="8"/>
  <c r="W22" i="8"/>
  <c r="AD22" i="8" s="1"/>
  <c r="AK22" i="8" s="1"/>
  <c r="BA22" i="8" s="1"/>
  <c r="X25" i="8"/>
  <c r="AE25" i="8" s="1"/>
  <c r="AL25" i="8" s="1"/>
  <c r="AT25" i="8" s="1"/>
  <c r="W30" i="8"/>
  <c r="AD30" i="8" s="1"/>
  <c r="AK30" i="8" s="1"/>
  <c r="BA30" i="8" s="1"/>
  <c r="BD22" i="8"/>
  <c r="Y26" i="8"/>
  <c r="AF26" i="8" s="1"/>
  <c r="AM26" i="8" s="1"/>
  <c r="AU26" i="8" s="1"/>
  <c r="AA37" i="8"/>
  <c r="AH37" i="8" s="1"/>
  <c r="AO37" i="8" s="1"/>
  <c r="BE37" i="8" s="1"/>
  <c r="AA28" i="8"/>
  <c r="AH28" i="8" s="1"/>
  <c r="AO28" i="8" s="1"/>
  <c r="AW28" i="8" s="1"/>
  <c r="W24" i="8"/>
  <c r="AD24" i="8" s="1"/>
  <c r="AK24" i="8" s="1"/>
  <c r="AS24" i="8" s="1"/>
  <c r="X23" i="8"/>
  <c r="AE23" i="8" s="1"/>
  <c r="AL23" i="8" s="1"/>
  <c r="BB23" i="8" s="1"/>
  <c r="Y35" i="8"/>
  <c r="AF35" i="8" s="1"/>
  <c r="AM35" i="8" s="1"/>
  <c r="AU35" i="8" s="1"/>
  <c r="X34" i="8"/>
  <c r="AE34" i="8" s="1"/>
  <c r="AL34" i="8" s="1"/>
  <c r="AT34" i="8" s="1"/>
  <c r="X24" i="8"/>
  <c r="AE24" i="8" s="1"/>
  <c r="AL24" i="8" s="1"/>
  <c r="AT24" i="8" s="1"/>
  <c r="AA27" i="8"/>
  <c r="AH27" i="8" s="1"/>
  <c r="AO27" i="8" s="1"/>
  <c r="BE27" i="8" s="1"/>
  <c r="W15" i="8"/>
  <c r="AD15" i="8" s="1"/>
  <c r="AK15" i="8" s="1"/>
  <c r="AQ15" i="8" s="1"/>
  <c r="Z33" i="8"/>
  <c r="AG33" i="8" s="1"/>
  <c r="AN33" i="8" s="1"/>
  <c r="X31" i="8"/>
  <c r="AE31" i="8" s="1"/>
  <c r="AL31" i="8" s="1"/>
  <c r="BE23" i="8"/>
  <c r="Z18" i="8"/>
  <c r="AG18" i="8" s="1"/>
  <c r="AN18" i="8" s="1"/>
  <c r="BD18" i="8" s="1"/>
  <c r="BA21" i="8"/>
  <c r="BF41" i="8"/>
  <c r="Y25" i="8"/>
  <c r="AF25" i="8" s="1"/>
  <c r="AM25" i="8" s="1"/>
  <c r="BF31" i="8"/>
  <c r="AB28" i="8"/>
  <c r="AI28" i="8" s="1"/>
  <c r="AP28" i="8" s="1"/>
  <c r="AX28" i="8" s="1"/>
  <c r="BA27" i="8"/>
  <c r="Z26" i="8"/>
  <c r="AG26" i="8" s="1"/>
  <c r="AN26" i="8" s="1"/>
  <c r="AS19" i="8"/>
  <c r="X42" i="8"/>
  <c r="AE42" i="8" s="1"/>
  <c r="AL42" i="8" s="1"/>
  <c r="W41" i="8"/>
  <c r="AD41" i="8" s="1"/>
  <c r="AK41" i="8" s="1"/>
  <c r="BB21" i="8"/>
  <c r="AX26" i="8"/>
  <c r="AT20" i="8"/>
  <c r="BC28" i="8"/>
  <c r="BD35" i="8"/>
  <c r="BB26" i="8"/>
  <c r="AU21" i="8"/>
  <c r="AT39" i="8"/>
  <c r="AS25" i="8"/>
  <c r="BD30" i="8"/>
  <c r="AT37" i="8"/>
  <c r="BD40" i="8"/>
  <c r="AS38" i="8"/>
  <c r="AS39" i="8"/>
  <c r="AV39" i="8"/>
  <c r="AW30" i="8"/>
  <c r="BE43" i="8"/>
  <c r="AT27" i="8"/>
  <c r="BA29" i="8"/>
  <c r="BD41" i="8"/>
  <c r="BB33" i="8"/>
  <c r="BB30" i="8"/>
  <c r="AW35" i="8"/>
  <c r="BF35" i="8"/>
  <c r="BF42" i="8"/>
  <c r="AW36" i="8"/>
  <c r="BD34" i="8"/>
  <c r="AS20" i="8"/>
  <c r="AT22" i="8"/>
  <c r="AS31" i="8"/>
  <c r="BF25" i="8"/>
  <c r="AT40" i="8"/>
  <c r="AT32" i="8"/>
  <c r="BA32" i="8"/>
  <c r="X29" i="8"/>
  <c r="AE29" i="8" s="1"/>
  <c r="AL29" i="8" s="1"/>
  <c r="AB33" i="8"/>
  <c r="AI33" i="8" s="1"/>
  <c r="AP33" i="8" s="1"/>
  <c r="AA32" i="8"/>
  <c r="AH32" i="8" s="1"/>
  <c r="AO32" i="8" s="1"/>
  <c r="Z31" i="8"/>
  <c r="AG31" i="8" s="1"/>
  <c r="AN31" i="8" s="1"/>
  <c r="BE24" i="8"/>
  <c r="BC33" i="8"/>
  <c r="AU33" i="8"/>
  <c r="AU18" i="8"/>
  <c r="BC18" i="8"/>
  <c r="AU40" i="8"/>
  <c r="BC40" i="8"/>
  <c r="BC29" i="8"/>
  <c r="AU29" i="8"/>
  <c r="BC23" i="8"/>
  <c r="AU23" i="8"/>
  <c r="BB35" i="8"/>
  <c r="AT35" i="8"/>
  <c r="BC27" i="8"/>
  <c r="AU27" i="8"/>
  <c r="AU37" i="8"/>
  <c r="BC37" i="8"/>
  <c r="AU39" i="8"/>
  <c r="BC39" i="8"/>
  <c r="AX39" i="8"/>
  <c r="BF39" i="8"/>
  <c r="BC32" i="8"/>
  <c r="AU32" i="8"/>
  <c r="AU41" i="8"/>
  <c r="BC41" i="8"/>
  <c r="BI14" i="8"/>
  <c r="BJ14" i="8" s="1"/>
  <c r="AV37" i="8"/>
  <c r="BD37" i="8"/>
  <c r="AU31" i="8"/>
  <c r="BC31" i="8"/>
  <c r="BC22" i="8"/>
  <c r="AU22" i="8"/>
  <c r="BE38" i="8"/>
  <c r="AW38" i="8"/>
  <c r="AQ39" i="8"/>
  <c r="AU34" i="8"/>
  <c r="BC34" i="8"/>
  <c r="AU16" i="8"/>
  <c r="BC16" i="8"/>
  <c r="AU36" i="8"/>
  <c r="BC36" i="8"/>
  <c r="BA34" i="8"/>
  <c r="AS34" i="8"/>
  <c r="AU38" i="8"/>
  <c r="BC38" i="8"/>
  <c r="AP33" i="7"/>
  <c r="AR35" i="7"/>
  <c r="AS36" i="7"/>
  <c r="AF31" i="7"/>
  <c r="AQ34" i="7"/>
  <c r="AV14" i="7"/>
  <c r="AW14" i="7" s="1"/>
  <c r="AX22" i="8" l="1"/>
  <c r="BF22" i="8"/>
  <c r="BE22" i="8"/>
  <c r="AW22" i="8"/>
  <c r="BI47" i="9"/>
  <c r="AY49" i="9"/>
  <c r="BG46" i="9"/>
  <c r="BI46" i="9" s="1"/>
  <c r="BG43" i="9"/>
  <c r="BI43" i="9" s="1"/>
  <c r="AQ40" i="9"/>
  <c r="AY46" i="9"/>
  <c r="AY43" i="9"/>
  <c r="BG45" i="9"/>
  <c r="BI49" i="9"/>
  <c r="AY47" i="9"/>
  <c r="AY45" i="9"/>
  <c r="AV49" i="7"/>
  <c r="BG44" i="9"/>
  <c r="BI44" i="9" s="1"/>
  <c r="AT43" i="8"/>
  <c r="BG48" i="9"/>
  <c r="AY44" i="9"/>
  <c r="AY48" i="9"/>
  <c r="AV42" i="9"/>
  <c r="BD42" i="9"/>
  <c r="AW42" i="9"/>
  <c r="BE42" i="9"/>
  <c r="AU40" i="9"/>
  <c r="BC40" i="9"/>
  <c r="AV40" i="9"/>
  <c r="BD40" i="9"/>
  <c r="AV41" i="9"/>
  <c r="BD41" i="9"/>
  <c r="BF42" i="9"/>
  <c r="AX42" i="9"/>
  <c r="BA41" i="9"/>
  <c r="AQ41" i="9"/>
  <c r="AS41" i="9"/>
  <c r="AU41" i="9"/>
  <c r="BC41" i="9"/>
  <c r="BB42" i="9"/>
  <c r="AT42" i="9"/>
  <c r="AY42" i="9" s="1"/>
  <c r="AT40" i="9"/>
  <c r="AY40" i="9" s="1"/>
  <c r="BB40" i="9"/>
  <c r="BE41" i="9"/>
  <c r="AW41" i="9"/>
  <c r="AQ42" i="9"/>
  <c r="AU30" i="8"/>
  <c r="BC30" i="8"/>
  <c r="BG30" i="8" s="1"/>
  <c r="AV25" i="8"/>
  <c r="BD25" i="8"/>
  <c r="BF29" i="8"/>
  <c r="AX29" i="8"/>
  <c r="BC43" i="8"/>
  <c r="AU43" i="8"/>
  <c r="AQ29" i="8"/>
  <c r="AW21" i="8"/>
  <c r="BF20" i="8"/>
  <c r="AS23" i="8"/>
  <c r="BA23" i="8"/>
  <c r="AS40" i="8"/>
  <c r="AQ40" i="8"/>
  <c r="BA33" i="8"/>
  <c r="AS33" i="8"/>
  <c r="BA40" i="8"/>
  <c r="BG40" i="8" s="1"/>
  <c r="BG17" i="9"/>
  <c r="BI17" i="9" s="1"/>
  <c r="AS17" i="8"/>
  <c r="AT18" i="8"/>
  <c r="BB41" i="8"/>
  <c r="BD43" i="8"/>
  <c r="AQ43" i="8"/>
  <c r="BC20" i="8"/>
  <c r="BC42" i="8"/>
  <c r="AQ36" i="9"/>
  <c r="BC19" i="8"/>
  <c r="BA18" i="8"/>
  <c r="BG18" i="8" s="1"/>
  <c r="AS42" i="8"/>
  <c r="AU24" i="8"/>
  <c r="AY24" i="8" s="1"/>
  <c r="AQ42" i="8"/>
  <c r="BB19" i="8"/>
  <c r="BF23" i="8"/>
  <c r="BG23" i="8" s="1"/>
  <c r="BD36" i="8"/>
  <c r="BG36" i="8" s="1"/>
  <c r="AQ19" i="8"/>
  <c r="BF27" i="8"/>
  <c r="AV21" i="8"/>
  <c r="AW34" i="8"/>
  <c r="AY34" i="8" s="1"/>
  <c r="BD27" i="8"/>
  <c r="BD20" i="8"/>
  <c r="AQ21" i="8"/>
  <c r="AQ20" i="8"/>
  <c r="BG33" i="9"/>
  <c r="AW27" i="8"/>
  <c r="AY27" i="8" s="1"/>
  <c r="AS30" i="8"/>
  <c r="AY30" i="8" s="1"/>
  <c r="AY16" i="9"/>
  <c r="BG30" i="9"/>
  <c r="AY29" i="9"/>
  <c r="AY30" i="9"/>
  <c r="BG29" i="9"/>
  <c r="AY33" i="9"/>
  <c r="AY21" i="9"/>
  <c r="AY18" i="9"/>
  <c r="BG27" i="9"/>
  <c r="AY19" i="9"/>
  <c r="BG15" i="9"/>
  <c r="AY23" i="9"/>
  <c r="BG25" i="9"/>
  <c r="BG26" i="9"/>
  <c r="AY26" i="9"/>
  <c r="BG23" i="9"/>
  <c r="BG16" i="9"/>
  <c r="BG21" i="9"/>
  <c r="AY24" i="9"/>
  <c r="BG22" i="9"/>
  <c r="AS38" i="9"/>
  <c r="AQ38" i="9"/>
  <c r="BA38" i="9"/>
  <c r="AY28" i="9"/>
  <c r="BG31" i="9"/>
  <c r="AS39" i="9"/>
  <c r="BA39" i="9"/>
  <c r="AQ39" i="9"/>
  <c r="AW38" i="9"/>
  <c r="BE38" i="9"/>
  <c r="AY31" i="9"/>
  <c r="AY22" i="9"/>
  <c r="BG19" i="9"/>
  <c r="AS35" i="9"/>
  <c r="BA35" i="9"/>
  <c r="AQ35" i="9"/>
  <c r="AX39" i="9"/>
  <c r="BF39" i="9"/>
  <c r="BD38" i="9"/>
  <c r="AV38" i="9"/>
  <c r="BG28" i="9"/>
  <c r="AS34" i="9"/>
  <c r="AY34" i="9" s="1"/>
  <c r="BA34" i="9"/>
  <c r="BG34" i="9" s="1"/>
  <c r="AQ34" i="9"/>
  <c r="AY15" i="9"/>
  <c r="AU39" i="9"/>
  <c r="BC39" i="9"/>
  <c r="AY25" i="9"/>
  <c r="AT36" i="9"/>
  <c r="BB36" i="9"/>
  <c r="AY27" i="9"/>
  <c r="AY20" i="9"/>
  <c r="BB35" i="9"/>
  <c r="AT35" i="9"/>
  <c r="BA37" i="9"/>
  <c r="AQ37" i="9"/>
  <c r="AS37" i="9"/>
  <c r="BG24" i="9"/>
  <c r="BG18" i="9"/>
  <c r="BI14" i="9"/>
  <c r="BJ14" i="9" s="1"/>
  <c r="BE39" i="9"/>
  <c r="AW39" i="9"/>
  <c r="BC36" i="9"/>
  <c r="AU36" i="9"/>
  <c r="AU37" i="9"/>
  <c r="BC37" i="9"/>
  <c r="AV37" i="9"/>
  <c r="BD37" i="9"/>
  <c r="BG32" i="9"/>
  <c r="BB39" i="9"/>
  <c r="AT39" i="9"/>
  <c r="BG20" i="9"/>
  <c r="AT38" i="9"/>
  <c r="BB38" i="9"/>
  <c r="BF40" i="9"/>
  <c r="AY32" i="9"/>
  <c r="AY16" i="8"/>
  <c r="BB24" i="8"/>
  <c r="BC26" i="8"/>
  <c r="AQ24" i="8"/>
  <c r="AQ22" i="8"/>
  <c r="AQ37" i="8"/>
  <c r="AW37" i="8"/>
  <c r="AY37" i="8" s="1"/>
  <c r="BE26" i="8"/>
  <c r="AS22" i="8"/>
  <c r="AY22" i="8" s="1"/>
  <c r="BA24" i="8"/>
  <c r="BB34" i="8"/>
  <c r="BG34" i="8" s="1"/>
  <c r="AQ30" i="8"/>
  <c r="AQ34" i="8"/>
  <c r="AT23" i="8"/>
  <c r="AY23" i="8" s="1"/>
  <c r="BB25" i="8"/>
  <c r="AQ27" i="8"/>
  <c r="AQ23" i="8"/>
  <c r="AQ36" i="8"/>
  <c r="AQ25" i="8"/>
  <c r="AU25" i="8"/>
  <c r="BF28" i="8"/>
  <c r="AY43" i="8"/>
  <c r="BC25" i="8"/>
  <c r="AQ26" i="8"/>
  <c r="BC35" i="8"/>
  <c r="BG35" i="8" s="1"/>
  <c r="AQ33" i="8"/>
  <c r="AQ35" i="8"/>
  <c r="BE28" i="8"/>
  <c r="AQ18" i="8"/>
  <c r="AQ17" i="8"/>
  <c r="AU17" i="8"/>
  <c r="AV18" i="8"/>
  <c r="AX38" i="8"/>
  <c r="AY38" i="8" s="1"/>
  <c r="BF38" i="8"/>
  <c r="BG38" i="8" s="1"/>
  <c r="BB31" i="8"/>
  <c r="AT31" i="8"/>
  <c r="BB16" i="8"/>
  <c r="BG16" i="8" s="1"/>
  <c r="BD33" i="8"/>
  <c r="AV33" i="8"/>
  <c r="AW19" i="8"/>
  <c r="AY19" i="8" s="1"/>
  <c r="BE19" i="8"/>
  <c r="AS15" i="8"/>
  <c r="AY15" i="8" s="1"/>
  <c r="AQ16" i="8"/>
  <c r="BA15" i="8"/>
  <c r="BG15" i="8" s="1"/>
  <c r="BD26" i="8"/>
  <c r="AV26" i="8"/>
  <c r="AY26" i="8" s="1"/>
  <c r="AS41" i="8"/>
  <c r="AY41" i="8" s="1"/>
  <c r="BA41" i="8"/>
  <c r="BB42" i="8"/>
  <c r="AT42" i="8"/>
  <c r="AQ41" i="8"/>
  <c r="AY35" i="8"/>
  <c r="AY36" i="8"/>
  <c r="AY40" i="8"/>
  <c r="AW32" i="8"/>
  <c r="AY32" i="8" s="1"/>
  <c r="BE32" i="8"/>
  <c r="BG32" i="8" s="1"/>
  <c r="AX33" i="8"/>
  <c r="BF33" i="8"/>
  <c r="BA28" i="8"/>
  <c r="AS28" i="8"/>
  <c r="AY28" i="8" s="1"/>
  <c r="AY20" i="8"/>
  <c r="AT29" i="8"/>
  <c r="AY29" i="8" s="1"/>
  <c r="BB29" i="8"/>
  <c r="BG29" i="8" s="1"/>
  <c r="AQ32" i="8"/>
  <c r="AQ28" i="8"/>
  <c r="AV31" i="8"/>
  <c r="BD31" i="8"/>
  <c r="AQ31" i="8"/>
  <c r="BG21" i="8"/>
  <c r="BG39" i="8"/>
  <c r="BG37" i="8"/>
  <c r="AY39" i="8"/>
  <c r="BG17" i="8"/>
  <c r="BG22" i="8"/>
  <c r="BG42" i="9" l="1"/>
  <c r="BI42" i="9" s="1"/>
  <c r="BI45" i="9"/>
  <c r="AY25" i="8"/>
  <c r="AY21" i="8"/>
  <c r="BI48" i="9"/>
  <c r="BG41" i="9"/>
  <c r="AY41" i="9"/>
  <c r="BI41" i="9" s="1"/>
  <c r="BG43" i="8"/>
  <c r="BI43" i="8" s="1"/>
  <c r="BG20" i="8"/>
  <c r="BI20" i="8" s="1"/>
  <c r="AY18" i="8"/>
  <c r="BI18" i="8" s="1"/>
  <c r="AY17" i="8"/>
  <c r="BI17" i="8" s="1"/>
  <c r="BG42" i="8"/>
  <c r="BG41" i="8"/>
  <c r="BI41" i="8" s="1"/>
  <c r="AY42" i="8"/>
  <c r="BG19" i="8"/>
  <c r="BI19" i="8" s="1"/>
  <c r="BG27" i="8"/>
  <c r="BI27" i="8" s="1"/>
  <c r="BG24" i="8"/>
  <c r="BI24" i="8" s="1"/>
  <c r="BI30" i="9"/>
  <c r="BI29" i="9"/>
  <c r="BI16" i="9"/>
  <c r="BI33" i="9"/>
  <c r="AY36" i="9"/>
  <c r="BG36" i="9"/>
  <c r="BG37" i="9"/>
  <c r="BI26" i="9"/>
  <c r="BI31" i="9"/>
  <c r="BI15" i="9"/>
  <c r="BJ15" i="9" s="1"/>
  <c r="BI21" i="9"/>
  <c r="BI18" i="9"/>
  <c r="BI24" i="9"/>
  <c r="BI19" i="9"/>
  <c r="BI22" i="9"/>
  <c r="BI27" i="9"/>
  <c r="BI25" i="9"/>
  <c r="BG35" i="9"/>
  <c r="BI32" i="9"/>
  <c r="BG40" i="9"/>
  <c r="BI23" i="9"/>
  <c r="BI20" i="9"/>
  <c r="BI34" i="9"/>
  <c r="BI28" i="9"/>
  <c r="BG39" i="9"/>
  <c r="BG38" i="9"/>
  <c r="AY39" i="9"/>
  <c r="AY37" i="9"/>
  <c r="AY35" i="9"/>
  <c r="AY38" i="9"/>
  <c r="BG25" i="8"/>
  <c r="BI25" i="8" s="1"/>
  <c r="BG31" i="8"/>
  <c r="AY33" i="8"/>
  <c r="AY31" i="8"/>
  <c r="BG26" i="8"/>
  <c r="BI26" i="8" s="1"/>
  <c r="BG33" i="8"/>
  <c r="BG28" i="8"/>
  <c r="BI28" i="8" s="1"/>
  <c r="BI16" i="8"/>
  <c r="BI30" i="8"/>
  <c r="BI15" i="8"/>
  <c r="BJ15" i="8" s="1"/>
  <c r="BI38" i="8"/>
  <c r="BI36" i="8"/>
  <c r="BI35" i="8"/>
  <c r="BI40" i="8"/>
  <c r="BI23" i="8"/>
  <c r="BI22" i="8"/>
  <c r="BI21" i="8"/>
  <c r="BI32" i="8"/>
  <c r="BI29" i="8"/>
  <c r="BI39" i="8"/>
  <c r="BI37" i="8"/>
  <c r="BI34" i="8"/>
  <c r="BI42" i="8" l="1"/>
  <c r="BJ16" i="9"/>
  <c r="BJ17" i="9" s="1"/>
  <c r="BJ18" i="9" s="1"/>
  <c r="BJ19" i="9" s="1"/>
  <c r="BJ20" i="9" s="1"/>
  <c r="BJ21" i="9" s="1"/>
  <c r="BJ22" i="9" s="1"/>
  <c r="BJ23" i="9" s="1"/>
  <c r="BJ24" i="9" s="1"/>
  <c r="BJ25" i="9" s="1"/>
  <c r="BJ26" i="9" s="1"/>
  <c r="BJ27" i="9" s="1"/>
  <c r="BJ28" i="9" s="1"/>
  <c r="BJ29" i="9" s="1"/>
  <c r="BJ30" i="9" s="1"/>
  <c r="BJ31" i="9" s="1"/>
  <c r="BJ32" i="9" s="1"/>
  <c r="BJ33" i="9" s="1"/>
  <c r="BJ34" i="9" s="1"/>
  <c r="BI36" i="9"/>
  <c r="BI31" i="8"/>
  <c r="BI37" i="9"/>
  <c r="BI35" i="9"/>
  <c r="BI40" i="9"/>
  <c r="BI38" i="9"/>
  <c r="BI39" i="9"/>
  <c r="BI33" i="8"/>
  <c r="BJ16" i="8"/>
  <c r="BJ17" i="8" s="1"/>
  <c r="BJ18" i="8" s="1"/>
  <c r="BJ19" i="8" s="1"/>
  <c r="BJ20" i="8" s="1"/>
  <c r="BJ21" i="8" s="1"/>
  <c r="BJ22" i="8" s="1"/>
  <c r="BJ23" i="8" s="1"/>
  <c r="BJ24" i="8" s="1"/>
  <c r="BJ25" i="8" s="1"/>
  <c r="BJ26" i="8" s="1"/>
  <c r="BJ27" i="8" s="1"/>
  <c r="BJ28" i="8" s="1"/>
  <c r="BJ29" i="8" s="1"/>
  <c r="BJ30" i="8" s="1"/>
  <c r="BJ31" i="8" s="1"/>
  <c r="BJ32" i="8" s="1"/>
  <c r="BJ33" i="8" l="1"/>
  <c r="BJ34" i="8" s="1"/>
  <c r="BJ35" i="8" s="1"/>
  <c r="BJ36" i="8" s="1"/>
  <c r="BJ37" i="8" s="1"/>
  <c r="BJ38" i="8" s="1"/>
  <c r="BJ39" i="8" s="1"/>
  <c r="BJ40" i="8" s="1"/>
  <c r="BJ41" i="8" s="1"/>
  <c r="BJ42" i="8" s="1"/>
  <c r="BJ43" i="8" s="1"/>
  <c r="BJ35" i="9"/>
  <c r="BJ36" i="9" s="1"/>
  <c r="BJ37" i="9" s="1"/>
  <c r="BJ38" i="9" s="1"/>
  <c r="BJ39" i="9" s="1"/>
  <c r="BJ40" i="9" s="1"/>
  <c r="BJ41" i="9" s="1"/>
  <c r="BJ42" i="9" s="1"/>
  <c r="BJ43" i="9" s="1"/>
  <c r="BJ44" i="9" s="1"/>
  <c r="BJ45" i="9" s="1"/>
  <c r="BJ46" i="9" s="1"/>
  <c r="BJ47" i="9" s="1"/>
  <c r="BJ48" i="9" s="1"/>
  <c r="BJ49" i="9" s="1"/>
  <c r="D19" i="4" l="1"/>
  <c r="E19" i="4" s="1"/>
  <c r="D16" i="4"/>
  <c r="E16" i="4" s="1"/>
  <c r="D17" i="4"/>
  <c r="E17" i="4" s="1"/>
  <c r="D14" i="4"/>
  <c r="E14" i="4" s="1"/>
  <c r="D18" i="4"/>
  <c r="E18" i="4" s="1"/>
  <c r="P47" i="4" l="1"/>
  <c r="W47" i="4" s="1"/>
  <c r="AD47" i="4" s="1"/>
  <c r="P44" i="4"/>
  <c r="W44" i="4" s="1"/>
  <c r="AD44" i="4" s="1"/>
  <c r="P45" i="4"/>
  <c r="W45" i="4" s="1"/>
  <c r="AD45" i="4" s="1"/>
  <c r="P46" i="4"/>
  <c r="W46" i="4" s="1"/>
  <c r="AD46" i="4" s="1"/>
  <c r="P48" i="4"/>
  <c r="W48" i="4" s="1"/>
  <c r="AD48" i="4" s="1"/>
  <c r="P49" i="4"/>
  <c r="W49" i="4" s="1"/>
  <c r="AD49" i="4" s="1"/>
  <c r="P42" i="4"/>
  <c r="W42" i="4" s="1"/>
  <c r="AD42" i="4" s="1"/>
  <c r="P39" i="4"/>
  <c r="W39" i="4" s="1"/>
  <c r="AD39" i="4" s="1"/>
  <c r="P41" i="4"/>
  <c r="P40" i="4"/>
  <c r="P43" i="4"/>
  <c r="S47" i="4"/>
  <c r="Z47" i="4" s="1"/>
  <c r="AG47" i="4" s="1"/>
  <c r="S48" i="4"/>
  <c r="Z48" i="4" s="1"/>
  <c r="AG48" i="4" s="1"/>
  <c r="S49" i="4"/>
  <c r="Z49" i="4" s="1"/>
  <c r="AG49" i="4" s="1"/>
  <c r="S45" i="4"/>
  <c r="Z45" i="4" s="1"/>
  <c r="AG45" i="4" s="1"/>
  <c r="S44" i="4"/>
  <c r="Z44" i="4" s="1"/>
  <c r="AG44" i="4" s="1"/>
  <c r="S46" i="4"/>
  <c r="Z46" i="4" s="1"/>
  <c r="AG46" i="4" s="1"/>
  <c r="R49" i="4"/>
  <c r="Y49" i="4" s="1"/>
  <c r="AF49" i="4" s="1"/>
  <c r="R47" i="4"/>
  <c r="Y47" i="4" s="1"/>
  <c r="AF47" i="4" s="1"/>
  <c r="R46" i="4"/>
  <c r="Y46" i="4" s="1"/>
  <c r="AF46" i="4" s="1"/>
  <c r="R48" i="4"/>
  <c r="Y48" i="4" s="1"/>
  <c r="AF48" i="4" s="1"/>
  <c r="R44" i="4"/>
  <c r="Y44" i="4" s="1"/>
  <c r="AF44" i="4" s="1"/>
  <c r="R45" i="4"/>
  <c r="Y45" i="4" s="1"/>
  <c r="AF45" i="4" s="1"/>
  <c r="T48" i="4"/>
  <c r="AA48" i="4" s="1"/>
  <c r="AH48" i="4" s="1"/>
  <c r="T49" i="4"/>
  <c r="AA49" i="4" s="1"/>
  <c r="AH49" i="4" s="1"/>
  <c r="T46" i="4"/>
  <c r="AA46" i="4" s="1"/>
  <c r="AH46" i="4" s="1"/>
  <c r="T45" i="4"/>
  <c r="AA45" i="4" s="1"/>
  <c r="AH45" i="4" s="1"/>
  <c r="T44" i="4"/>
  <c r="AA44" i="4" s="1"/>
  <c r="AH44" i="4" s="1"/>
  <c r="T47" i="4"/>
  <c r="AA47" i="4" s="1"/>
  <c r="AH47" i="4" s="1"/>
  <c r="U47" i="4"/>
  <c r="AB47" i="4" s="1"/>
  <c r="AI47" i="4" s="1"/>
  <c r="U48" i="4"/>
  <c r="AB48" i="4" s="1"/>
  <c r="AI48" i="4" s="1"/>
  <c r="U49" i="4"/>
  <c r="AB49" i="4" s="1"/>
  <c r="AI49" i="4" s="1"/>
  <c r="U46" i="4"/>
  <c r="AB46" i="4" s="1"/>
  <c r="AI46" i="4" s="1"/>
  <c r="U44" i="4"/>
  <c r="AB44" i="4" s="1"/>
  <c r="AI44" i="4" s="1"/>
  <c r="U45" i="4"/>
  <c r="AB45" i="4" s="1"/>
  <c r="AI45" i="4" s="1"/>
  <c r="S26" i="4"/>
  <c r="Z26" i="4" s="1"/>
  <c r="AG26" i="4" s="1"/>
  <c r="S37" i="4"/>
  <c r="Z37" i="4" s="1"/>
  <c r="AG37" i="4" s="1"/>
  <c r="S29" i="4"/>
  <c r="Z29" i="4" s="1"/>
  <c r="AG29" i="4" s="1"/>
  <c r="S34" i="4"/>
  <c r="Z34" i="4" s="1"/>
  <c r="AG34" i="4" s="1"/>
  <c r="S24" i="4"/>
  <c r="Z24" i="4" s="1"/>
  <c r="AG24" i="4" s="1"/>
  <c r="S38" i="4"/>
  <c r="Z38" i="4" s="1"/>
  <c r="AG38" i="4" s="1"/>
  <c r="S28" i="4"/>
  <c r="Z28" i="4" s="1"/>
  <c r="AG28" i="4" s="1"/>
  <c r="S32" i="4"/>
  <c r="Z32" i="4" s="1"/>
  <c r="AG32" i="4" s="1"/>
  <c r="S25" i="4"/>
  <c r="Z25" i="4" s="1"/>
  <c r="AG25" i="4" s="1"/>
  <c r="S36" i="4"/>
  <c r="Z36" i="4" s="1"/>
  <c r="AG36" i="4" s="1"/>
  <c r="S33" i="4"/>
  <c r="Z33" i="4" s="1"/>
  <c r="AG33" i="4" s="1"/>
  <c r="S43" i="4"/>
  <c r="Z43" i="4" s="1"/>
  <c r="AG43" i="4" s="1"/>
  <c r="S17" i="4"/>
  <c r="Z17" i="4" s="1"/>
  <c r="AG17" i="4" s="1"/>
  <c r="S30" i="4"/>
  <c r="Z30" i="4" s="1"/>
  <c r="AG30" i="4" s="1"/>
  <c r="S41" i="4"/>
  <c r="Z41" i="4" s="1"/>
  <c r="AG41" i="4" s="1"/>
  <c r="S21" i="4"/>
  <c r="Z21" i="4" s="1"/>
  <c r="AG21" i="4" s="1"/>
  <c r="S19" i="4"/>
  <c r="Z19" i="4" s="1"/>
  <c r="AG19" i="4" s="1"/>
  <c r="S35" i="4"/>
  <c r="Z35" i="4" s="1"/>
  <c r="AG35" i="4" s="1"/>
  <c r="S42" i="4"/>
  <c r="Z42" i="4" s="1"/>
  <c r="AG42" i="4" s="1"/>
  <c r="S27" i="4"/>
  <c r="Z27" i="4" s="1"/>
  <c r="AG27" i="4" s="1"/>
  <c r="S20" i="4"/>
  <c r="Z20" i="4" s="1"/>
  <c r="AG20" i="4" s="1"/>
  <c r="S18" i="4"/>
  <c r="Z18" i="4" s="1"/>
  <c r="AG18" i="4" s="1"/>
  <c r="S40" i="4"/>
  <c r="Z40" i="4" s="1"/>
  <c r="AG40" i="4" s="1"/>
  <c r="S23" i="4"/>
  <c r="Z23" i="4" s="1"/>
  <c r="AG23" i="4" s="1"/>
  <c r="S31" i="4"/>
  <c r="Z31" i="4" s="1"/>
  <c r="AG31" i="4" s="1"/>
  <c r="S39" i="4"/>
  <c r="Z39" i="4" s="1"/>
  <c r="AG39" i="4" s="1"/>
  <c r="S22" i="4"/>
  <c r="Z22" i="4" s="1"/>
  <c r="AG22" i="4" s="1"/>
  <c r="T20" i="4"/>
  <c r="AA20" i="4" s="1"/>
  <c r="AH20" i="4" s="1"/>
  <c r="T34" i="4"/>
  <c r="AA34" i="4" s="1"/>
  <c r="AH34" i="4" s="1"/>
  <c r="T25" i="4"/>
  <c r="AA25" i="4" s="1"/>
  <c r="AH25" i="4" s="1"/>
  <c r="T18" i="4"/>
  <c r="AA18" i="4" s="1"/>
  <c r="AH18" i="4" s="1"/>
  <c r="T24" i="4"/>
  <c r="AA24" i="4" s="1"/>
  <c r="AH24" i="4" s="1"/>
  <c r="T32" i="4"/>
  <c r="AA32" i="4" s="1"/>
  <c r="AH32" i="4" s="1"/>
  <c r="T37" i="4"/>
  <c r="AA37" i="4" s="1"/>
  <c r="AH37" i="4" s="1"/>
  <c r="T22" i="4"/>
  <c r="AA22" i="4" s="1"/>
  <c r="AH22" i="4" s="1"/>
  <c r="T19" i="4"/>
  <c r="AA19" i="4" s="1"/>
  <c r="AH19" i="4" s="1"/>
  <c r="T30" i="4"/>
  <c r="AA30" i="4" s="1"/>
  <c r="AH30" i="4" s="1"/>
  <c r="T33" i="4"/>
  <c r="AA33" i="4" s="1"/>
  <c r="AH33" i="4" s="1"/>
  <c r="T27" i="4"/>
  <c r="AA27" i="4" s="1"/>
  <c r="AH27" i="4" s="1"/>
  <c r="T31" i="4"/>
  <c r="AA31" i="4" s="1"/>
  <c r="AH31" i="4" s="1"/>
  <c r="T43" i="4"/>
  <c r="AA43" i="4" s="1"/>
  <c r="AH43" i="4" s="1"/>
  <c r="T42" i="4"/>
  <c r="AA42" i="4" s="1"/>
  <c r="AH42" i="4" s="1"/>
  <c r="T23" i="4"/>
  <c r="AA23" i="4" s="1"/>
  <c r="AH23" i="4" s="1"/>
  <c r="T21" i="4"/>
  <c r="AA21" i="4" s="1"/>
  <c r="AH21" i="4" s="1"/>
  <c r="T39" i="4"/>
  <c r="AA39" i="4" s="1"/>
  <c r="AH39" i="4" s="1"/>
  <c r="T41" i="4"/>
  <c r="AA41" i="4" s="1"/>
  <c r="AH41" i="4" s="1"/>
  <c r="T40" i="4"/>
  <c r="AA40" i="4" s="1"/>
  <c r="AH40" i="4" s="1"/>
  <c r="T38" i="4"/>
  <c r="AA38" i="4" s="1"/>
  <c r="AH38" i="4" s="1"/>
  <c r="T36" i="4"/>
  <c r="AA36" i="4" s="1"/>
  <c r="AH36" i="4" s="1"/>
  <c r="T28" i="4"/>
  <c r="AA28" i="4" s="1"/>
  <c r="AH28" i="4" s="1"/>
  <c r="T26" i="4"/>
  <c r="AA26" i="4" s="1"/>
  <c r="AH26" i="4" s="1"/>
  <c r="T35" i="4"/>
  <c r="AA35" i="4" s="1"/>
  <c r="AH35" i="4" s="1"/>
  <c r="T29" i="4"/>
  <c r="AA29" i="4" s="1"/>
  <c r="AH29" i="4" s="1"/>
  <c r="R28" i="4"/>
  <c r="Y28" i="4" s="1"/>
  <c r="AF28" i="4" s="1"/>
  <c r="R32" i="4"/>
  <c r="Y32" i="4" s="1"/>
  <c r="AF32" i="4" s="1"/>
  <c r="R29" i="4"/>
  <c r="Y29" i="4" s="1"/>
  <c r="AF29" i="4" s="1"/>
  <c r="R35" i="4"/>
  <c r="Y35" i="4" s="1"/>
  <c r="AF35" i="4" s="1"/>
  <c r="R18" i="4"/>
  <c r="Y18" i="4" s="1"/>
  <c r="AF18" i="4" s="1"/>
  <c r="R23" i="4"/>
  <c r="Y23" i="4" s="1"/>
  <c r="AF23" i="4" s="1"/>
  <c r="R31" i="4"/>
  <c r="Y31" i="4" s="1"/>
  <c r="AF31" i="4" s="1"/>
  <c r="R22" i="4"/>
  <c r="Y22" i="4" s="1"/>
  <c r="AF22" i="4" s="1"/>
  <c r="R30" i="4"/>
  <c r="Y30" i="4" s="1"/>
  <c r="AF30" i="4" s="1"/>
  <c r="R43" i="4"/>
  <c r="Y43" i="4" s="1"/>
  <c r="AF43" i="4" s="1"/>
  <c r="R20" i="4"/>
  <c r="Y20" i="4" s="1"/>
  <c r="AF20" i="4" s="1"/>
  <c r="R17" i="4"/>
  <c r="Y17" i="4" s="1"/>
  <c r="AF17" i="4" s="1"/>
  <c r="R16" i="4"/>
  <c r="Y16" i="4" s="1"/>
  <c r="AF16" i="4" s="1"/>
  <c r="R25" i="4"/>
  <c r="Y25" i="4" s="1"/>
  <c r="AF25" i="4" s="1"/>
  <c r="R41" i="4"/>
  <c r="Y41" i="4" s="1"/>
  <c r="AF41" i="4" s="1"/>
  <c r="R21" i="4"/>
  <c r="Y21" i="4" s="1"/>
  <c r="AF21" i="4" s="1"/>
  <c r="R39" i="4"/>
  <c r="Y39" i="4" s="1"/>
  <c r="AF39" i="4" s="1"/>
  <c r="R38" i="4"/>
  <c r="Y38" i="4" s="1"/>
  <c r="AF38" i="4" s="1"/>
  <c r="R27" i="4"/>
  <c r="Y27" i="4" s="1"/>
  <c r="AF27" i="4" s="1"/>
  <c r="R34" i="4"/>
  <c r="Y34" i="4" s="1"/>
  <c r="AF34" i="4" s="1"/>
  <c r="R37" i="4"/>
  <c r="Y37" i="4" s="1"/>
  <c r="AF37" i="4" s="1"/>
  <c r="R24" i="4"/>
  <c r="Y24" i="4" s="1"/>
  <c r="AF24" i="4" s="1"/>
  <c r="R33" i="4"/>
  <c r="Y33" i="4" s="1"/>
  <c r="AF33" i="4" s="1"/>
  <c r="R19" i="4"/>
  <c r="Y19" i="4" s="1"/>
  <c r="AF19" i="4" s="1"/>
  <c r="R36" i="4"/>
  <c r="Y36" i="4" s="1"/>
  <c r="AF36" i="4" s="1"/>
  <c r="R42" i="4"/>
  <c r="Y42" i="4" s="1"/>
  <c r="AF42" i="4" s="1"/>
  <c r="R40" i="4"/>
  <c r="Y40" i="4" s="1"/>
  <c r="AF40" i="4" s="1"/>
  <c r="R26" i="4"/>
  <c r="Y26" i="4" s="1"/>
  <c r="AF26" i="4" s="1"/>
  <c r="P17" i="4"/>
  <c r="W17" i="4" s="1"/>
  <c r="AD17" i="4" s="1"/>
  <c r="P26" i="4"/>
  <c r="W26" i="4" s="1"/>
  <c r="AD26" i="4" s="1"/>
  <c r="P21" i="4"/>
  <c r="W21" i="4" s="1"/>
  <c r="AD21" i="4" s="1"/>
  <c r="W43" i="4"/>
  <c r="AD43" i="4" s="1"/>
  <c r="P33" i="4"/>
  <c r="W33" i="4" s="1"/>
  <c r="AD33" i="4" s="1"/>
  <c r="P20" i="4"/>
  <c r="W20" i="4" s="1"/>
  <c r="AD20" i="4" s="1"/>
  <c r="P27" i="4"/>
  <c r="W27" i="4" s="1"/>
  <c r="AD27" i="4" s="1"/>
  <c r="P37" i="4"/>
  <c r="W37" i="4" s="1"/>
  <c r="AD37" i="4" s="1"/>
  <c r="P14" i="4"/>
  <c r="W14" i="4" s="1"/>
  <c r="AD14" i="4" s="1"/>
  <c r="P18" i="4"/>
  <c r="W18" i="4" s="1"/>
  <c r="AD18" i="4" s="1"/>
  <c r="P16" i="4"/>
  <c r="W16" i="4" s="1"/>
  <c r="AD16" i="4" s="1"/>
  <c r="P28" i="4"/>
  <c r="W28" i="4" s="1"/>
  <c r="AD28" i="4" s="1"/>
  <c r="W41" i="4"/>
  <c r="AD41" i="4" s="1"/>
  <c r="P15" i="4"/>
  <c r="W15" i="4" s="1"/>
  <c r="AD15" i="4" s="1"/>
  <c r="P29" i="4"/>
  <c r="W29" i="4" s="1"/>
  <c r="AD29" i="4" s="1"/>
  <c r="P30" i="4"/>
  <c r="W30" i="4" s="1"/>
  <c r="AD30" i="4" s="1"/>
  <c r="P23" i="4"/>
  <c r="W23" i="4" s="1"/>
  <c r="AD23" i="4" s="1"/>
  <c r="P19" i="4"/>
  <c r="W19" i="4" s="1"/>
  <c r="AD19" i="4" s="1"/>
  <c r="P24" i="4"/>
  <c r="W24" i="4" s="1"/>
  <c r="AD24" i="4" s="1"/>
  <c r="P22" i="4"/>
  <c r="W22" i="4" s="1"/>
  <c r="AD22" i="4" s="1"/>
  <c r="P38" i="4"/>
  <c r="W38" i="4" s="1"/>
  <c r="AD38" i="4" s="1"/>
  <c r="W40" i="4"/>
  <c r="AD40" i="4" s="1"/>
  <c r="P36" i="4"/>
  <c r="W36" i="4" s="1"/>
  <c r="AD36" i="4" s="1"/>
  <c r="P31" i="4"/>
  <c r="W31" i="4" s="1"/>
  <c r="AD31" i="4" s="1"/>
  <c r="P25" i="4"/>
  <c r="W25" i="4" s="1"/>
  <c r="AD25" i="4" s="1"/>
  <c r="P34" i="4"/>
  <c r="W34" i="4" s="1"/>
  <c r="AD34" i="4" s="1"/>
  <c r="P35" i="4"/>
  <c r="W35" i="4" s="1"/>
  <c r="AD35" i="4" s="1"/>
  <c r="P32" i="4"/>
  <c r="W32" i="4" s="1"/>
  <c r="AD32" i="4" s="1"/>
  <c r="U34" i="4"/>
  <c r="AB34" i="4" s="1"/>
  <c r="AI34" i="4" s="1"/>
  <c r="U32" i="4"/>
  <c r="AB32" i="4" s="1"/>
  <c r="AI32" i="4" s="1"/>
  <c r="U37" i="4"/>
  <c r="AB37" i="4" s="1"/>
  <c r="AI37" i="4" s="1"/>
  <c r="U25" i="4"/>
  <c r="AB25" i="4" s="1"/>
  <c r="AI25" i="4" s="1"/>
  <c r="U42" i="4"/>
  <c r="AB42" i="4" s="1"/>
  <c r="AI42" i="4" s="1"/>
  <c r="U21" i="4"/>
  <c r="AB21" i="4" s="1"/>
  <c r="AI21" i="4" s="1"/>
  <c r="U31" i="4"/>
  <c r="AB31" i="4" s="1"/>
  <c r="AI31" i="4" s="1"/>
  <c r="U38" i="4"/>
  <c r="AB38" i="4" s="1"/>
  <c r="AI38" i="4" s="1"/>
  <c r="U33" i="4"/>
  <c r="AB33" i="4" s="1"/>
  <c r="AI33" i="4" s="1"/>
  <c r="U43" i="4"/>
  <c r="AB43" i="4" s="1"/>
  <c r="AI43" i="4" s="1"/>
  <c r="U28" i="4"/>
  <c r="AB28" i="4" s="1"/>
  <c r="AI28" i="4" s="1"/>
  <c r="U29" i="4"/>
  <c r="AB29" i="4" s="1"/>
  <c r="AI29" i="4" s="1"/>
  <c r="U23" i="4"/>
  <c r="AB23" i="4" s="1"/>
  <c r="AI23" i="4" s="1"/>
  <c r="U26" i="4"/>
  <c r="AB26" i="4" s="1"/>
  <c r="AI26" i="4" s="1"/>
  <c r="U36" i="4"/>
  <c r="AB36" i="4" s="1"/>
  <c r="AI36" i="4" s="1"/>
  <c r="U27" i="4"/>
  <c r="AB27" i="4" s="1"/>
  <c r="AI27" i="4" s="1"/>
  <c r="U24" i="4"/>
  <c r="AB24" i="4" s="1"/>
  <c r="AI24" i="4" s="1"/>
  <c r="U19" i="4"/>
  <c r="AB19" i="4" s="1"/>
  <c r="AI19" i="4" s="1"/>
  <c r="U41" i="4"/>
  <c r="AB41" i="4" s="1"/>
  <c r="AI41" i="4" s="1"/>
  <c r="U30" i="4"/>
  <c r="AB30" i="4" s="1"/>
  <c r="AI30" i="4" s="1"/>
  <c r="U40" i="4"/>
  <c r="AB40" i="4" s="1"/>
  <c r="AI40" i="4" s="1"/>
  <c r="U35" i="4"/>
  <c r="AB35" i="4" s="1"/>
  <c r="AI35" i="4" s="1"/>
  <c r="U20" i="4"/>
  <c r="AB20" i="4" s="1"/>
  <c r="AI20" i="4" s="1"/>
  <c r="U39" i="4"/>
  <c r="AB39" i="4" s="1"/>
  <c r="AI39" i="4" s="1"/>
  <c r="U22" i="4"/>
  <c r="AB22" i="4" s="1"/>
  <c r="AI22" i="4" s="1"/>
  <c r="D15" i="4"/>
  <c r="E15" i="4" s="1"/>
  <c r="O14" i="2"/>
  <c r="H15" i="3"/>
  <c r="H15" i="27" s="1"/>
  <c r="O15" i="27" s="1"/>
  <c r="H16" i="3"/>
  <c r="H17" i="3"/>
  <c r="H17" i="27" s="1"/>
  <c r="O17" i="27" s="1"/>
  <c r="H18" i="3"/>
  <c r="H18" i="27" s="1"/>
  <c r="O18" i="27" s="1"/>
  <c r="H19" i="3"/>
  <c r="H20" i="3"/>
  <c r="H20" i="27" s="1"/>
  <c r="O20" i="27" s="1"/>
  <c r="H21" i="3"/>
  <c r="H21" i="27" s="1"/>
  <c r="O21" i="27" s="1"/>
  <c r="H22" i="3"/>
  <c r="H22" i="27" s="1"/>
  <c r="O22" i="27" s="1"/>
  <c r="H23" i="3"/>
  <c r="H23" i="27" s="1"/>
  <c r="O23" i="27" s="1"/>
  <c r="H24" i="3"/>
  <c r="H25" i="3"/>
  <c r="H25" i="27" s="1"/>
  <c r="O25" i="27" s="1"/>
  <c r="H26" i="3"/>
  <c r="H27" i="3"/>
  <c r="H28" i="3"/>
  <c r="H29" i="3"/>
  <c r="H29" i="27" s="1"/>
  <c r="O29" i="27" s="1"/>
  <c r="H30" i="3"/>
  <c r="H30" i="27" s="1"/>
  <c r="O30" i="27" s="1"/>
  <c r="H31" i="3"/>
  <c r="H31" i="27" s="1"/>
  <c r="O31" i="27" s="1"/>
  <c r="H32" i="3"/>
  <c r="H32" i="27" s="1"/>
  <c r="O32" i="27" s="1"/>
  <c r="H33" i="3"/>
  <c r="H34" i="3"/>
  <c r="H34" i="27" s="1"/>
  <c r="O34" i="27" s="1"/>
  <c r="H35" i="3"/>
  <c r="H36" i="3"/>
  <c r="H36" i="27" s="1"/>
  <c r="O36" i="27" s="1"/>
  <c r="H37" i="3"/>
  <c r="H37" i="27" s="1"/>
  <c r="O37" i="27" s="1"/>
  <c r="H38" i="3"/>
  <c r="H38" i="27" s="1"/>
  <c r="O38" i="27" s="1"/>
  <c r="H39" i="3"/>
  <c r="H40" i="3"/>
  <c r="H40" i="27" s="1"/>
  <c r="O40" i="27" s="1"/>
  <c r="H41" i="3"/>
  <c r="H42" i="3"/>
  <c r="H43" i="3"/>
  <c r="H43" i="27" s="1"/>
  <c r="O43" i="27" s="1"/>
  <c r="H14" i="3"/>
  <c r="H14" i="27" s="1"/>
  <c r="O14" i="27" s="1"/>
  <c r="L14" i="3"/>
  <c r="K6" i="3"/>
  <c r="K5" i="3"/>
  <c r="K4" i="3"/>
  <c r="I7" i="3"/>
  <c r="I6" i="3"/>
  <c r="I5" i="3"/>
  <c r="I4" i="3"/>
  <c r="N43" i="3"/>
  <c r="D43" i="3"/>
  <c r="E43" i="3" s="1"/>
  <c r="N42" i="3"/>
  <c r="D42" i="3"/>
  <c r="E42" i="3" s="1"/>
  <c r="N41" i="3"/>
  <c r="D41" i="3"/>
  <c r="E41" i="3" s="1"/>
  <c r="N40" i="3"/>
  <c r="D40" i="3"/>
  <c r="E40" i="3" s="1"/>
  <c r="N39" i="3"/>
  <c r="D39" i="3"/>
  <c r="E39" i="3" s="1"/>
  <c r="N38" i="3"/>
  <c r="D38" i="3"/>
  <c r="E38" i="3" s="1"/>
  <c r="N37" i="3"/>
  <c r="D37" i="3"/>
  <c r="E37" i="3" s="1"/>
  <c r="N36" i="3"/>
  <c r="D36" i="3"/>
  <c r="E36" i="3" s="1"/>
  <c r="N35" i="3"/>
  <c r="D35" i="3"/>
  <c r="E35" i="3" s="1"/>
  <c r="N34" i="3"/>
  <c r="D34" i="3"/>
  <c r="E34" i="3" s="1"/>
  <c r="N33" i="3"/>
  <c r="D33" i="3"/>
  <c r="E33" i="3" s="1"/>
  <c r="N32" i="3"/>
  <c r="D32" i="3"/>
  <c r="E32" i="3" s="1"/>
  <c r="O31" i="3"/>
  <c r="N31" i="3"/>
  <c r="D31" i="3"/>
  <c r="E31" i="3" s="1"/>
  <c r="N30" i="3"/>
  <c r="D30" i="3"/>
  <c r="E30" i="3" s="1"/>
  <c r="O29" i="3"/>
  <c r="N29" i="3"/>
  <c r="D29" i="3"/>
  <c r="E29" i="3" s="1"/>
  <c r="N28" i="3"/>
  <c r="D28" i="3"/>
  <c r="E28" i="3" s="1"/>
  <c r="N27" i="3"/>
  <c r="D27" i="3"/>
  <c r="E27" i="3" s="1"/>
  <c r="N26" i="3"/>
  <c r="D26" i="3"/>
  <c r="E26" i="3" s="1"/>
  <c r="N25" i="3"/>
  <c r="D25" i="3"/>
  <c r="E25" i="3" s="1"/>
  <c r="N24" i="3"/>
  <c r="D24" i="3"/>
  <c r="E24" i="3" s="1"/>
  <c r="O23" i="3"/>
  <c r="N23" i="3"/>
  <c r="D23" i="3"/>
  <c r="E23" i="3" s="1"/>
  <c r="N22" i="3"/>
  <c r="D22" i="3"/>
  <c r="E22" i="3" s="1"/>
  <c r="O21" i="3"/>
  <c r="N21" i="3"/>
  <c r="D21" i="3"/>
  <c r="E21" i="3" s="1"/>
  <c r="N20" i="3"/>
  <c r="D20" i="3"/>
  <c r="E20" i="3" s="1"/>
  <c r="N19" i="3"/>
  <c r="N18" i="3"/>
  <c r="N17" i="3"/>
  <c r="N16" i="3"/>
  <c r="N15" i="3"/>
  <c r="N14" i="3"/>
  <c r="K6" i="2"/>
  <c r="K5" i="2"/>
  <c r="K4" i="2"/>
  <c r="I7" i="2"/>
  <c r="I6" i="2"/>
  <c r="I5" i="2"/>
  <c r="I4" i="2"/>
  <c r="O43" i="2"/>
  <c r="N43" i="2"/>
  <c r="D43" i="2"/>
  <c r="E43" i="2" s="1"/>
  <c r="O42" i="2"/>
  <c r="N42" i="2"/>
  <c r="D42" i="2"/>
  <c r="E42" i="2" s="1"/>
  <c r="O41" i="2"/>
  <c r="N41" i="2"/>
  <c r="D41" i="2"/>
  <c r="E41" i="2" s="1"/>
  <c r="O40" i="2"/>
  <c r="N40" i="2"/>
  <c r="D40" i="2"/>
  <c r="E40" i="2" s="1"/>
  <c r="O39" i="2"/>
  <c r="N39" i="2"/>
  <c r="D39" i="2"/>
  <c r="E39" i="2" s="1"/>
  <c r="O38" i="2"/>
  <c r="N38" i="2"/>
  <c r="D38" i="2"/>
  <c r="E38" i="2" s="1"/>
  <c r="O37" i="2"/>
  <c r="N37" i="2"/>
  <c r="D37" i="2"/>
  <c r="E37" i="2" s="1"/>
  <c r="O36" i="2"/>
  <c r="N36" i="2"/>
  <c r="D36" i="2"/>
  <c r="E36" i="2" s="1"/>
  <c r="O35" i="2"/>
  <c r="N35" i="2"/>
  <c r="D35" i="2"/>
  <c r="E35" i="2" s="1"/>
  <c r="O34" i="2"/>
  <c r="N34" i="2"/>
  <c r="D34" i="2"/>
  <c r="E34" i="2" s="1"/>
  <c r="O33" i="2"/>
  <c r="N33" i="2"/>
  <c r="D33" i="2"/>
  <c r="E33" i="2" s="1"/>
  <c r="O32" i="2"/>
  <c r="N32" i="2"/>
  <c r="D32" i="2"/>
  <c r="E32" i="2" s="1"/>
  <c r="O31" i="2"/>
  <c r="N31" i="2"/>
  <c r="D31" i="2"/>
  <c r="E31" i="2" s="1"/>
  <c r="O30" i="2"/>
  <c r="N30" i="2"/>
  <c r="D30" i="2"/>
  <c r="E30" i="2" s="1"/>
  <c r="O29" i="2"/>
  <c r="N29" i="2"/>
  <c r="D29" i="2"/>
  <c r="E29" i="2" s="1"/>
  <c r="O28" i="2"/>
  <c r="N28" i="2"/>
  <c r="D28" i="2"/>
  <c r="E28" i="2" s="1"/>
  <c r="O27" i="2"/>
  <c r="N27" i="2"/>
  <c r="D27" i="2"/>
  <c r="E27" i="2" s="1"/>
  <c r="O26" i="2"/>
  <c r="N26" i="2"/>
  <c r="D26" i="2"/>
  <c r="E26" i="2" s="1"/>
  <c r="O25" i="2"/>
  <c r="N25" i="2"/>
  <c r="D25" i="2"/>
  <c r="E25" i="2" s="1"/>
  <c r="O24" i="2"/>
  <c r="N24" i="2"/>
  <c r="D24" i="2"/>
  <c r="E24" i="2" s="1"/>
  <c r="O23" i="2"/>
  <c r="N23" i="2"/>
  <c r="D23" i="2"/>
  <c r="E23" i="2" s="1"/>
  <c r="O22" i="2"/>
  <c r="N22" i="2"/>
  <c r="D22" i="2"/>
  <c r="E22" i="2" s="1"/>
  <c r="O21" i="2"/>
  <c r="N21" i="2"/>
  <c r="D21" i="2"/>
  <c r="E21" i="2" s="1"/>
  <c r="O20" i="2"/>
  <c r="N20" i="2"/>
  <c r="D20" i="2"/>
  <c r="E20" i="2" s="1"/>
  <c r="O19" i="2"/>
  <c r="N19" i="2"/>
  <c r="O18" i="2"/>
  <c r="N18" i="2"/>
  <c r="L18" i="2"/>
  <c r="O17" i="2"/>
  <c r="N17" i="2"/>
  <c r="O16" i="2"/>
  <c r="N16" i="2"/>
  <c r="O15" i="2"/>
  <c r="N15" i="2"/>
  <c r="N14" i="2"/>
  <c r="Y12" i="2"/>
  <c r="AF12" i="2" s="1"/>
  <c r="AM12" i="2" s="1"/>
  <c r="AU12" i="2" s="1"/>
  <c r="BC12" i="2" s="1"/>
  <c r="X12" i="2"/>
  <c r="AE12" i="2" s="1"/>
  <c r="AL12" i="2" s="1"/>
  <c r="AT12" i="2" s="1"/>
  <c r="BB12" i="2" s="1"/>
  <c r="W12" i="2"/>
  <c r="AD12" i="2" s="1"/>
  <c r="AK12" i="2" s="1"/>
  <c r="AS12" i="2" s="1"/>
  <c r="BA12" i="2" s="1"/>
  <c r="O11" i="2"/>
  <c r="N11" i="2"/>
  <c r="K3" i="1"/>
  <c r="K7" i="3" s="1"/>
  <c r="K4" i="1"/>
  <c r="K10" i="1"/>
  <c r="K7" i="2" s="1"/>
  <c r="Q48" i="4" l="1"/>
  <c r="X48" i="4" s="1"/>
  <c r="AE48" i="4" s="1"/>
  <c r="Q46" i="4"/>
  <c r="X46" i="4" s="1"/>
  <c r="AE46" i="4" s="1"/>
  <c r="AL46" i="4" s="1"/>
  <c r="Q47" i="4"/>
  <c r="X47" i="4" s="1"/>
  <c r="AE47" i="4" s="1"/>
  <c r="Q45" i="4"/>
  <c r="X45" i="4" s="1"/>
  <c r="AE45" i="4" s="1"/>
  <c r="Q49" i="4"/>
  <c r="X49" i="4" s="1"/>
  <c r="AE49" i="4" s="1"/>
  <c r="Q44" i="4"/>
  <c r="X44" i="4" s="1"/>
  <c r="AE44" i="4" s="1"/>
  <c r="AM46" i="4"/>
  <c r="O32" i="3"/>
  <c r="AP45" i="4"/>
  <c r="BF45" i="4" s="1"/>
  <c r="O40" i="3"/>
  <c r="AO46" i="4"/>
  <c r="AX45" i="4"/>
  <c r="O25" i="3"/>
  <c r="O37" i="3"/>
  <c r="O28" i="3"/>
  <c r="H28" i="27"/>
  <c r="O28" i="27" s="1"/>
  <c r="O35" i="3"/>
  <c r="H35" i="27"/>
  <c r="O35" i="27" s="1"/>
  <c r="O27" i="3"/>
  <c r="H27" i="27"/>
  <c r="O27" i="27" s="1"/>
  <c r="O19" i="3"/>
  <c r="H19" i="27"/>
  <c r="O19" i="27" s="1"/>
  <c r="O42" i="3"/>
  <c r="H42" i="27"/>
  <c r="O42" i="27" s="1"/>
  <c r="O26" i="3"/>
  <c r="H26" i="27"/>
  <c r="O26" i="27" s="1"/>
  <c r="O41" i="3"/>
  <c r="H41" i="27"/>
  <c r="O41" i="27" s="1"/>
  <c r="O33" i="3"/>
  <c r="H33" i="27"/>
  <c r="O33" i="27" s="1"/>
  <c r="O24" i="3"/>
  <c r="H24" i="27"/>
  <c r="O24" i="27" s="1"/>
  <c r="O16" i="3"/>
  <c r="H16" i="27"/>
  <c r="O16" i="27" s="1"/>
  <c r="L34" i="3"/>
  <c r="O39" i="3"/>
  <c r="H39" i="27"/>
  <c r="O39" i="27" s="1"/>
  <c r="O34" i="3"/>
  <c r="L22" i="3"/>
  <c r="L16" i="3"/>
  <c r="L28" i="3"/>
  <c r="L43" i="3"/>
  <c r="L36" i="3"/>
  <c r="L32" i="3"/>
  <c r="L27" i="3"/>
  <c r="L24" i="3"/>
  <c r="L40" i="3"/>
  <c r="L18" i="3"/>
  <c r="D17" i="2"/>
  <c r="E17" i="2" s="1"/>
  <c r="D15" i="2"/>
  <c r="E15" i="2" s="1"/>
  <c r="H20" i="20"/>
  <c r="P20" i="20" s="1"/>
  <c r="H20" i="18"/>
  <c r="P20" i="18" s="1"/>
  <c r="H20" i="16"/>
  <c r="O20" i="16" s="1"/>
  <c r="H20" i="17"/>
  <c r="P20" i="17" s="1"/>
  <c r="H20" i="12"/>
  <c r="H20" i="11"/>
  <c r="O20" i="11" s="1"/>
  <c r="H20" i="10"/>
  <c r="O20" i="10" s="1"/>
  <c r="H20" i="8"/>
  <c r="O20" i="8" s="1"/>
  <c r="H20" i="9"/>
  <c r="O20" i="9" s="1"/>
  <c r="H20" i="7"/>
  <c r="O20" i="7" s="1"/>
  <c r="H20" i="4"/>
  <c r="H35" i="20"/>
  <c r="P35" i="20" s="1"/>
  <c r="H35" i="18"/>
  <c r="P35" i="18" s="1"/>
  <c r="H35" i="17"/>
  <c r="P35" i="17" s="1"/>
  <c r="H35" i="16"/>
  <c r="O35" i="16" s="1"/>
  <c r="H35" i="12"/>
  <c r="H35" i="11"/>
  <c r="O35" i="11" s="1"/>
  <c r="H35" i="10"/>
  <c r="O35" i="10" s="1"/>
  <c r="H35" i="8"/>
  <c r="O35" i="8" s="1"/>
  <c r="H35" i="4"/>
  <c r="H35" i="9"/>
  <c r="O35" i="9" s="1"/>
  <c r="H35" i="7"/>
  <c r="O35" i="7" s="1"/>
  <c r="H42" i="20"/>
  <c r="P42" i="20" s="1"/>
  <c r="H42" i="18"/>
  <c r="P42" i="18" s="1"/>
  <c r="H42" i="17"/>
  <c r="P42" i="17" s="1"/>
  <c r="H42" i="16"/>
  <c r="O42" i="16" s="1"/>
  <c r="H42" i="11"/>
  <c r="O42" i="11" s="1"/>
  <c r="H42" i="12"/>
  <c r="H42" i="10"/>
  <c r="O42" i="10" s="1"/>
  <c r="H42" i="9"/>
  <c r="O42" i="9" s="1"/>
  <c r="H42" i="4"/>
  <c r="H42" i="7"/>
  <c r="O42" i="7" s="1"/>
  <c r="H42" i="8"/>
  <c r="O42" i="8" s="1"/>
  <c r="H34" i="20"/>
  <c r="P34" i="20" s="1"/>
  <c r="H34" i="18"/>
  <c r="P34" i="18" s="1"/>
  <c r="H34" i="16"/>
  <c r="O34" i="16" s="1"/>
  <c r="H34" i="17"/>
  <c r="P34" i="17" s="1"/>
  <c r="H34" i="12"/>
  <c r="H34" i="11"/>
  <c r="O34" i="11" s="1"/>
  <c r="H34" i="10"/>
  <c r="O34" i="10" s="1"/>
  <c r="H34" i="9"/>
  <c r="O34" i="9" s="1"/>
  <c r="H34" i="7"/>
  <c r="O34" i="7" s="1"/>
  <c r="H34" i="4"/>
  <c r="H34" i="8"/>
  <c r="O34" i="8" s="1"/>
  <c r="H26" i="20"/>
  <c r="P26" i="20" s="1"/>
  <c r="H26" i="18"/>
  <c r="P26" i="18" s="1"/>
  <c r="H26" i="17"/>
  <c r="P26" i="17" s="1"/>
  <c r="H26" i="16"/>
  <c r="O26" i="16" s="1"/>
  <c r="H26" i="11"/>
  <c r="O26" i="11" s="1"/>
  <c r="H26" i="12"/>
  <c r="H26" i="10"/>
  <c r="O26" i="10" s="1"/>
  <c r="H26" i="4"/>
  <c r="H26" i="7"/>
  <c r="O26" i="7" s="1"/>
  <c r="H26" i="8"/>
  <c r="O26" i="8" s="1"/>
  <c r="H26" i="9"/>
  <c r="O26" i="9" s="1"/>
  <c r="O18" i="3"/>
  <c r="H18" i="20"/>
  <c r="P18" i="20" s="1"/>
  <c r="H18" i="18"/>
  <c r="P18" i="18" s="1"/>
  <c r="H18" i="17"/>
  <c r="P18" i="17" s="1"/>
  <c r="H18" i="16"/>
  <c r="O18" i="16" s="1"/>
  <c r="H18" i="11"/>
  <c r="O18" i="11" s="1"/>
  <c r="H18" i="12"/>
  <c r="H18" i="10"/>
  <c r="O18" i="10" s="1"/>
  <c r="H18" i="9"/>
  <c r="O18" i="9" s="1"/>
  <c r="H18" i="8"/>
  <c r="O18" i="8" s="1"/>
  <c r="H18" i="7"/>
  <c r="O18" i="7" s="1"/>
  <c r="H18" i="4"/>
  <c r="H17" i="20"/>
  <c r="P17" i="20" s="1"/>
  <c r="H17" i="18"/>
  <c r="P17" i="18" s="1"/>
  <c r="H17" i="16"/>
  <c r="O17" i="16" s="1"/>
  <c r="H17" i="17"/>
  <c r="P17" i="17" s="1"/>
  <c r="H17" i="12"/>
  <c r="H17" i="11"/>
  <c r="O17" i="11" s="1"/>
  <c r="H17" i="10"/>
  <c r="O17" i="10" s="1"/>
  <c r="H17" i="8"/>
  <c r="O17" i="8" s="1"/>
  <c r="H17" i="4"/>
  <c r="H17" i="9"/>
  <c r="O17" i="9" s="1"/>
  <c r="H17" i="7"/>
  <c r="O17" i="7" s="1"/>
  <c r="H36" i="20"/>
  <c r="P36" i="20" s="1"/>
  <c r="H36" i="18"/>
  <c r="P36" i="18" s="1"/>
  <c r="H36" i="17"/>
  <c r="P36" i="17" s="1"/>
  <c r="H36" i="16"/>
  <c r="O36" i="16" s="1"/>
  <c r="H36" i="12"/>
  <c r="H36" i="11"/>
  <c r="O36" i="11" s="1"/>
  <c r="H36" i="10"/>
  <c r="O36" i="10" s="1"/>
  <c r="H36" i="7"/>
  <c r="O36" i="7" s="1"/>
  <c r="H36" i="4"/>
  <c r="H36" i="9"/>
  <c r="O36" i="9" s="1"/>
  <c r="H36" i="8"/>
  <c r="O36" i="8" s="1"/>
  <c r="H25" i="20"/>
  <c r="P25" i="20" s="1"/>
  <c r="H25" i="18"/>
  <c r="P25" i="18" s="1"/>
  <c r="H25" i="17"/>
  <c r="P25" i="17" s="1"/>
  <c r="H25" i="16"/>
  <c r="O25" i="16" s="1"/>
  <c r="H25" i="11"/>
  <c r="O25" i="11" s="1"/>
  <c r="H25" i="12"/>
  <c r="H25" i="10"/>
  <c r="O25" i="10" s="1"/>
  <c r="H25" i="8"/>
  <c r="O25" i="8" s="1"/>
  <c r="H25" i="7"/>
  <c r="O25" i="7" s="1"/>
  <c r="H25" i="4"/>
  <c r="H25" i="9"/>
  <c r="O25" i="9" s="1"/>
  <c r="H40" i="20"/>
  <c r="P40" i="20" s="1"/>
  <c r="H40" i="18"/>
  <c r="P40" i="18" s="1"/>
  <c r="H40" i="16"/>
  <c r="O40" i="16" s="1"/>
  <c r="H40" i="17"/>
  <c r="P40" i="17" s="1"/>
  <c r="H40" i="12"/>
  <c r="H40" i="11"/>
  <c r="O40" i="11" s="1"/>
  <c r="H40" i="10"/>
  <c r="O40" i="10" s="1"/>
  <c r="H40" i="4"/>
  <c r="H40" i="9"/>
  <c r="O40" i="9" s="1"/>
  <c r="H40" i="8"/>
  <c r="O40" i="8" s="1"/>
  <c r="H40" i="7"/>
  <c r="O40" i="7" s="1"/>
  <c r="H32" i="20"/>
  <c r="P32" i="20" s="1"/>
  <c r="H32" i="18"/>
  <c r="P32" i="18" s="1"/>
  <c r="H32" i="17"/>
  <c r="P32" i="17" s="1"/>
  <c r="H32" i="16"/>
  <c r="O32" i="16" s="1"/>
  <c r="H32" i="11"/>
  <c r="O32" i="11" s="1"/>
  <c r="H32" i="12"/>
  <c r="H32" i="10"/>
  <c r="O32" i="10" s="1"/>
  <c r="H32" i="9"/>
  <c r="O32" i="9" s="1"/>
  <c r="H32" i="4"/>
  <c r="H32" i="7"/>
  <c r="O32" i="7" s="1"/>
  <c r="H32" i="8"/>
  <c r="O32" i="8" s="1"/>
  <c r="H24" i="20"/>
  <c r="P24" i="20" s="1"/>
  <c r="H24" i="18"/>
  <c r="P24" i="18" s="1"/>
  <c r="H24" i="16"/>
  <c r="O24" i="16" s="1"/>
  <c r="H24" i="17"/>
  <c r="P24" i="17" s="1"/>
  <c r="H24" i="11"/>
  <c r="O24" i="11" s="1"/>
  <c r="H24" i="12"/>
  <c r="H24" i="10"/>
  <c r="O24" i="10" s="1"/>
  <c r="H24" i="4"/>
  <c r="H24" i="9"/>
  <c r="O24" i="9" s="1"/>
  <c r="H24" i="8"/>
  <c r="O24" i="8" s="1"/>
  <c r="H24" i="7"/>
  <c r="O24" i="7" s="1"/>
  <c r="H16" i="20"/>
  <c r="P16" i="20" s="1"/>
  <c r="H16" i="18"/>
  <c r="P16" i="18" s="1"/>
  <c r="H16" i="17"/>
  <c r="P16" i="17" s="1"/>
  <c r="H16" i="16"/>
  <c r="O16" i="16" s="1"/>
  <c r="H16" i="12"/>
  <c r="H16" i="11"/>
  <c r="O16" i="11" s="1"/>
  <c r="H16" i="10"/>
  <c r="O16" i="10" s="1"/>
  <c r="H16" i="4"/>
  <c r="H16" i="8"/>
  <c r="O16" i="8" s="1"/>
  <c r="H16" i="9"/>
  <c r="O16" i="9" s="1"/>
  <c r="H16" i="7"/>
  <c r="O16" i="7" s="1"/>
  <c r="H28" i="20"/>
  <c r="P28" i="20" s="1"/>
  <c r="H28" i="18"/>
  <c r="P28" i="18" s="1"/>
  <c r="H28" i="16"/>
  <c r="O28" i="16" s="1"/>
  <c r="H28" i="17"/>
  <c r="P28" i="17" s="1"/>
  <c r="H28" i="12"/>
  <c r="H28" i="11"/>
  <c r="O28" i="11" s="1"/>
  <c r="H28" i="10"/>
  <c r="O28" i="10" s="1"/>
  <c r="H28" i="9"/>
  <c r="O28" i="9" s="1"/>
  <c r="H28" i="4"/>
  <c r="H28" i="7"/>
  <c r="O28" i="7" s="1"/>
  <c r="H28" i="8"/>
  <c r="O28" i="8" s="1"/>
  <c r="H43" i="20"/>
  <c r="P43" i="20" s="1"/>
  <c r="H43" i="18"/>
  <c r="P43" i="18" s="1"/>
  <c r="H43" i="16"/>
  <c r="O43" i="16" s="1"/>
  <c r="H43" i="11"/>
  <c r="O43" i="11" s="1"/>
  <c r="H43" i="12"/>
  <c r="H43" i="10"/>
  <c r="O43" i="10" s="1"/>
  <c r="H43" i="8"/>
  <c r="O43" i="8" s="1"/>
  <c r="H43" i="7"/>
  <c r="O43" i="7" s="1"/>
  <c r="H43" i="9"/>
  <c r="O43" i="9" s="1"/>
  <c r="H43" i="4"/>
  <c r="H41" i="20"/>
  <c r="P41" i="20" s="1"/>
  <c r="H41" i="18"/>
  <c r="P41" i="18" s="1"/>
  <c r="H41" i="17"/>
  <c r="P41" i="17" s="1"/>
  <c r="H41" i="16"/>
  <c r="O41" i="16" s="1"/>
  <c r="H41" i="12"/>
  <c r="H41" i="11"/>
  <c r="O41" i="11" s="1"/>
  <c r="H41" i="10"/>
  <c r="O41" i="10" s="1"/>
  <c r="H41" i="7"/>
  <c r="O41" i="7" s="1"/>
  <c r="H41" i="4"/>
  <c r="H41" i="8"/>
  <c r="O41" i="8" s="1"/>
  <c r="H41" i="9"/>
  <c r="O41" i="9" s="1"/>
  <c r="O20" i="3"/>
  <c r="H39" i="20"/>
  <c r="P39" i="20" s="1"/>
  <c r="H39" i="18"/>
  <c r="P39" i="18" s="1"/>
  <c r="H39" i="17"/>
  <c r="P39" i="17" s="1"/>
  <c r="H39" i="16"/>
  <c r="O39" i="16" s="1"/>
  <c r="H39" i="11"/>
  <c r="O39" i="11" s="1"/>
  <c r="H39" i="12"/>
  <c r="H39" i="10"/>
  <c r="O39" i="10" s="1"/>
  <c r="H39" i="7"/>
  <c r="O39" i="7" s="1"/>
  <c r="H39" i="9"/>
  <c r="O39" i="9" s="1"/>
  <c r="H39" i="4"/>
  <c r="H39" i="8"/>
  <c r="O39" i="8" s="1"/>
  <c r="H31" i="20"/>
  <c r="P31" i="20" s="1"/>
  <c r="H31" i="18"/>
  <c r="P31" i="18" s="1"/>
  <c r="H31" i="17"/>
  <c r="P31" i="17" s="1"/>
  <c r="H31" i="16"/>
  <c r="O31" i="16" s="1"/>
  <c r="H31" i="12"/>
  <c r="H31" i="11"/>
  <c r="O31" i="11" s="1"/>
  <c r="H31" i="10"/>
  <c r="O31" i="10" s="1"/>
  <c r="H31" i="9"/>
  <c r="O31" i="9" s="1"/>
  <c r="H31" i="8"/>
  <c r="O31" i="8" s="1"/>
  <c r="H31" i="7"/>
  <c r="O31" i="7" s="1"/>
  <c r="H31" i="4"/>
  <c r="H23" i="20"/>
  <c r="P23" i="20" s="1"/>
  <c r="H23" i="18"/>
  <c r="P23" i="18" s="1"/>
  <c r="H23" i="17"/>
  <c r="P23" i="17" s="1"/>
  <c r="H23" i="16"/>
  <c r="O23" i="16" s="1"/>
  <c r="H23" i="11"/>
  <c r="O23" i="11" s="1"/>
  <c r="H23" i="12"/>
  <c r="H23" i="10"/>
  <c r="O23" i="10" s="1"/>
  <c r="H23" i="7"/>
  <c r="O23" i="7" s="1"/>
  <c r="H23" i="9"/>
  <c r="O23" i="9" s="1"/>
  <c r="H23" i="4"/>
  <c r="H23" i="8"/>
  <c r="O23" i="8" s="1"/>
  <c r="O15" i="3"/>
  <c r="H15" i="20"/>
  <c r="P15" i="20" s="1"/>
  <c r="H15" i="18"/>
  <c r="P15" i="18" s="1"/>
  <c r="H15" i="16"/>
  <c r="O15" i="16" s="1"/>
  <c r="H15" i="17"/>
  <c r="P15" i="17" s="1"/>
  <c r="H15" i="11"/>
  <c r="O15" i="11" s="1"/>
  <c r="H15" i="12"/>
  <c r="H15" i="10"/>
  <c r="O15" i="10" s="1"/>
  <c r="H15" i="7"/>
  <c r="O15" i="7" s="1"/>
  <c r="H15" i="8"/>
  <c r="O15" i="8" s="1"/>
  <c r="H15" i="4"/>
  <c r="H15" i="9"/>
  <c r="O15" i="9" s="1"/>
  <c r="H27" i="20"/>
  <c r="P27" i="20" s="1"/>
  <c r="H27" i="18"/>
  <c r="P27" i="18" s="1"/>
  <c r="H27" i="17"/>
  <c r="P27" i="17" s="1"/>
  <c r="H27" i="16"/>
  <c r="O27" i="16" s="1"/>
  <c r="H27" i="12"/>
  <c r="H27" i="11"/>
  <c r="O27" i="11" s="1"/>
  <c r="H27" i="10"/>
  <c r="O27" i="10" s="1"/>
  <c r="H27" i="8"/>
  <c r="O27" i="8" s="1"/>
  <c r="H27" i="7"/>
  <c r="O27" i="7" s="1"/>
  <c r="H27" i="4"/>
  <c r="H27" i="9"/>
  <c r="O27" i="9" s="1"/>
  <c r="O38" i="3"/>
  <c r="H38" i="20"/>
  <c r="P38" i="20" s="1"/>
  <c r="H38" i="18"/>
  <c r="P38" i="18" s="1"/>
  <c r="H38" i="17"/>
  <c r="P38" i="17" s="1"/>
  <c r="H38" i="16"/>
  <c r="O38" i="16" s="1"/>
  <c r="H38" i="11"/>
  <c r="O38" i="11" s="1"/>
  <c r="H38" i="12"/>
  <c r="H38" i="10"/>
  <c r="O38" i="10" s="1"/>
  <c r="H38" i="9"/>
  <c r="O38" i="9" s="1"/>
  <c r="H38" i="8"/>
  <c r="O38" i="8" s="1"/>
  <c r="H38" i="4"/>
  <c r="H38" i="7"/>
  <c r="O38" i="7" s="1"/>
  <c r="O30" i="3"/>
  <c r="H30" i="20"/>
  <c r="P30" i="20" s="1"/>
  <c r="H30" i="18"/>
  <c r="P30" i="18" s="1"/>
  <c r="H30" i="16"/>
  <c r="O30" i="16" s="1"/>
  <c r="H30" i="17"/>
  <c r="P30" i="17" s="1"/>
  <c r="H30" i="12"/>
  <c r="H30" i="11"/>
  <c r="O30" i="11" s="1"/>
  <c r="H30" i="10"/>
  <c r="O30" i="10" s="1"/>
  <c r="H30" i="9"/>
  <c r="O30" i="9" s="1"/>
  <c r="H30" i="7"/>
  <c r="O30" i="7" s="1"/>
  <c r="H30" i="8"/>
  <c r="O30" i="8" s="1"/>
  <c r="H30" i="4"/>
  <c r="O22" i="3"/>
  <c r="H22" i="20"/>
  <c r="P22" i="20" s="1"/>
  <c r="H22" i="18"/>
  <c r="P22" i="18" s="1"/>
  <c r="H22" i="17"/>
  <c r="P22" i="17" s="1"/>
  <c r="H22" i="16"/>
  <c r="O22" i="16" s="1"/>
  <c r="H22" i="12"/>
  <c r="H22" i="11"/>
  <c r="O22" i="11" s="1"/>
  <c r="H22" i="10"/>
  <c r="O22" i="10" s="1"/>
  <c r="H22" i="8"/>
  <c r="O22" i="8" s="1"/>
  <c r="H22" i="4"/>
  <c r="H22" i="7"/>
  <c r="O22" i="7" s="1"/>
  <c r="H22" i="9"/>
  <c r="O22" i="9" s="1"/>
  <c r="O14" i="3"/>
  <c r="H14" i="20"/>
  <c r="P14" i="20" s="1"/>
  <c r="H14" i="18"/>
  <c r="P14" i="18" s="1"/>
  <c r="H14" i="16"/>
  <c r="O14" i="16" s="1"/>
  <c r="H14" i="17"/>
  <c r="P14" i="17" s="1"/>
  <c r="H14" i="11"/>
  <c r="O14" i="11" s="1"/>
  <c r="H14" i="12"/>
  <c r="H14" i="10"/>
  <c r="O14" i="10" s="1"/>
  <c r="H14" i="9"/>
  <c r="O14" i="9" s="1"/>
  <c r="H14" i="8"/>
  <c r="O14" i="8" s="1"/>
  <c r="H14" i="7"/>
  <c r="O14" i="7" s="1"/>
  <c r="H14" i="4"/>
  <c r="H19" i="20"/>
  <c r="P19" i="20" s="1"/>
  <c r="H19" i="18"/>
  <c r="P19" i="18" s="1"/>
  <c r="H19" i="17"/>
  <c r="P19" i="17" s="1"/>
  <c r="H19" i="16"/>
  <c r="O19" i="16" s="1"/>
  <c r="H19" i="11"/>
  <c r="O19" i="11" s="1"/>
  <c r="H19" i="12"/>
  <c r="H19" i="10"/>
  <c r="O19" i="10" s="1"/>
  <c r="H19" i="7"/>
  <c r="O19" i="7" s="1"/>
  <c r="H19" i="9"/>
  <c r="O19" i="9" s="1"/>
  <c r="H19" i="4"/>
  <c r="H19" i="8"/>
  <c r="O19" i="8" s="1"/>
  <c r="O36" i="3"/>
  <c r="H33" i="20"/>
  <c r="P33" i="20" s="1"/>
  <c r="H33" i="18"/>
  <c r="P33" i="18" s="1"/>
  <c r="H33" i="17"/>
  <c r="P33" i="17" s="1"/>
  <c r="H33" i="16"/>
  <c r="O33" i="16" s="1"/>
  <c r="H33" i="12"/>
  <c r="H33" i="11"/>
  <c r="O33" i="11" s="1"/>
  <c r="H33" i="10"/>
  <c r="O33" i="10" s="1"/>
  <c r="H33" i="8"/>
  <c r="O33" i="8" s="1"/>
  <c r="H33" i="4"/>
  <c r="H33" i="9"/>
  <c r="O33" i="9" s="1"/>
  <c r="H33" i="7"/>
  <c r="O33" i="7" s="1"/>
  <c r="O17" i="3"/>
  <c r="O43" i="3"/>
  <c r="H37" i="20"/>
  <c r="P37" i="20" s="1"/>
  <c r="H37" i="18"/>
  <c r="P37" i="18" s="1"/>
  <c r="H37" i="16"/>
  <c r="O37" i="16" s="1"/>
  <c r="H37" i="17"/>
  <c r="P37" i="17" s="1"/>
  <c r="H37" i="12"/>
  <c r="H37" i="11"/>
  <c r="O37" i="11" s="1"/>
  <c r="H37" i="10"/>
  <c r="O37" i="10" s="1"/>
  <c r="H37" i="4"/>
  <c r="H37" i="7"/>
  <c r="O37" i="7" s="1"/>
  <c r="H37" i="9"/>
  <c r="O37" i="9" s="1"/>
  <c r="H37" i="8"/>
  <c r="O37" i="8" s="1"/>
  <c r="H29" i="20"/>
  <c r="P29" i="20" s="1"/>
  <c r="H29" i="18"/>
  <c r="P29" i="18" s="1"/>
  <c r="H29" i="17"/>
  <c r="P29" i="17" s="1"/>
  <c r="H29" i="16"/>
  <c r="O29" i="16" s="1"/>
  <c r="H29" i="11"/>
  <c r="O29" i="11" s="1"/>
  <c r="H29" i="12"/>
  <c r="H29" i="10"/>
  <c r="O29" i="10" s="1"/>
  <c r="H29" i="4"/>
  <c r="H29" i="9"/>
  <c r="O29" i="9" s="1"/>
  <c r="H29" i="8"/>
  <c r="O29" i="8" s="1"/>
  <c r="H29" i="7"/>
  <c r="O29" i="7" s="1"/>
  <c r="H21" i="20"/>
  <c r="P21" i="20" s="1"/>
  <c r="H21" i="18"/>
  <c r="P21" i="18" s="1"/>
  <c r="H21" i="16"/>
  <c r="O21" i="16" s="1"/>
  <c r="H21" i="17"/>
  <c r="P21" i="17" s="1"/>
  <c r="H21" i="12"/>
  <c r="H21" i="11"/>
  <c r="O21" i="11" s="1"/>
  <c r="H21" i="10"/>
  <c r="O21" i="10" s="1"/>
  <c r="H21" i="9"/>
  <c r="O21" i="9" s="1"/>
  <c r="H21" i="7"/>
  <c r="O21" i="7" s="1"/>
  <c r="H21" i="4"/>
  <c r="H21" i="8"/>
  <c r="O21" i="8" s="1"/>
  <c r="K7" i="4"/>
  <c r="AP39" i="4" s="1"/>
  <c r="O21" i="1"/>
  <c r="P4" i="14" s="1"/>
  <c r="Q15" i="4"/>
  <c r="X15" i="4" s="1"/>
  <c r="AE15" i="4" s="1"/>
  <c r="Q28" i="4"/>
  <c r="X28" i="4" s="1"/>
  <c r="AE28" i="4" s="1"/>
  <c r="Q22" i="4"/>
  <c r="X22" i="4" s="1"/>
  <c r="AE22" i="4" s="1"/>
  <c r="Q29" i="4"/>
  <c r="X29" i="4" s="1"/>
  <c r="AE29" i="4" s="1"/>
  <c r="Q40" i="4"/>
  <c r="X40" i="4" s="1"/>
  <c r="AE40" i="4" s="1"/>
  <c r="Q42" i="4"/>
  <c r="X42" i="4" s="1"/>
  <c r="AE42" i="4" s="1"/>
  <c r="Q31" i="4"/>
  <c r="X31" i="4" s="1"/>
  <c r="AE31" i="4" s="1"/>
  <c r="Q18" i="4"/>
  <c r="X18" i="4" s="1"/>
  <c r="AE18" i="4" s="1"/>
  <c r="Q37" i="4"/>
  <c r="X37" i="4" s="1"/>
  <c r="AE37" i="4" s="1"/>
  <c r="Q20" i="4"/>
  <c r="X20" i="4" s="1"/>
  <c r="AE20" i="4" s="1"/>
  <c r="Q21" i="4"/>
  <c r="X21" i="4" s="1"/>
  <c r="AE21" i="4" s="1"/>
  <c r="Q30" i="4"/>
  <c r="X30" i="4" s="1"/>
  <c r="AE30" i="4" s="1"/>
  <c r="Q35" i="4"/>
  <c r="X35" i="4" s="1"/>
  <c r="AE35" i="4" s="1"/>
  <c r="Q24" i="4"/>
  <c r="X24" i="4" s="1"/>
  <c r="AE24" i="4" s="1"/>
  <c r="Q43" i="4"/>
  <c r="X43" i="4" s="1"/>
  <c r="AE43" i="4" s="1"/>
  <c r="AL43" i="4" s="1"/>
  <c r="AT43" i="4" s="1"/>
  <c r="Q17" i="4"/>
  <c r="X17" i="4" s="1"/>
  <c r="AE17" i="4" s="1"/>
  <c r="Q26" i="4"/>
  <c r="X26" i="4" s="1"/>
  <c r="AE26" i="4" s="1"/>
  <c r="Q33" i="4"/>
  <c r="X33" i="4" s="1"/>
  <c r="AE33" i="4" s="1"/>
  <c r="Q41" i="4"/>
  <c r="X41" i="4" s="1"/>
  <c r="AE41" i="4" s="1"/>
  <c r="Q36" i="4"/>
  <c r="X36" i="4" s="1"/>
  <c r="AE36" i="4" s="1"/>
  <c r="Q16" i="4"/>
  <c r="X16" i="4" s="1"/>
  <c r="AE16" i="4" s="1"/>
  <c r="Q19" i="4"/>
  <c r="X19" i="4" s="1"/>
  <c r="AE19" i="4" s="1"/>
  <c r="Q34" i="4"/>
  <c r="X34" i="4" s="1"/>
  <c r="AE34" i="4" s="1"/>
  <c r="Q39" i="4"/>
  <c r="X39" i="4" s="1"/>
  <c r="AE39" i="4" s="1"/>
  <c r="Q38" i="4"/>
  <c r="X38" i="4" s="1"/>
  <c r="AE38" i="4" s="1"/>
  <c r="Q32" i="4"/>
  <c r="X32" i="4" s="1"/>
  <c r="AE32" i="4" s="1"/>
  <c r="Q27" i="4"/>
  <c r="X27" i="4" s="1"/>
  <c r="AE27" i="4" s="1"/>
  <c r="Q25" i="4"/>
  <c r="X25" i="4" s="1"/>
  <c r="AE25" i="4" s="1"/>
  <c r="Q23" i="4"/>
  <c r="X23" i="4" s="1"/>
  <c r="AE23" i="4" s="1"/>
  <c r="Y15" i="4"/>
  <c r="AK14" i="4"/>
  <c r="D19" i="3"/>
  <c r="E19" i="3" s="1"/>
  <c r="U25" i="3" s="1"/>
  <c r="AB25" i="3" s="1"/>
  <c r="AI25" i="3" s="1"/>
  <c r="D18" i="3"/>
  <c r="E18" i="3" s="1"/>
  <c r="T24" i="3" s="1"/>
  <c r="AA24" i="3" s="1"/>
  <c r="AH24" i="3" s="1"/>
  <c r="L38" i="3"/>
  <c r="L39" i="3"/>
  <c r="D14" i="3"/>
  <c r="E14" i="3" s="1"/>
  <c r="P20" i="3" s="1"/>
  <c r="W20" i="3" s="1"/>
  <c r="AD20" i="3" s="1"/>
  <c r="AK20" i="3" s="1"/>
  <c r="D17" i="3"/>
  <c r="E17" i="3" s="1"/>
  <c r="S23" i="3" s="1"/>
  <c r="Z23" i="3" s="1"/>
  <c r="AG23" i="3" s="1"/>
  <c r="D19" i="2"/>
  <c r="E19" i="2" s="1"/>
  <c r="D15" i="3"/>
  <c r="E15" i="3" s="1"/>
  <c r="Q21" i="3" s="1"/>
  <c r="X21" i="3" s="1"/>
  <c r="AE21" i="3" s="1"/>
  <c r="D18" i="2"/>
  <c r="E18" i="2" s="1"/>
  <c r="T19" i="2" s="1"/>
  <c r="AA19" i="2" s="1"/>
  <c r="AH19" i="2" s="1"/>
  <c r="AO19" i="2" s="1"/>
  <c r="D16" i="2"/>
  <c r="E16" i="2" s="1"/>
  <c r="R16" i="2" s="1"/>
  <c r="Y16" i="2" s="1"/>
  <c r="AF16" i="2" s="1"/>
  <c r="AM16" i="2" s="1"/>
  <c r="L19" i="3"/>
  <c r="L26" i="3"/>
  <c r="L15" i="3"/>
  <c r="L35" i="3"/>
  <c r="L42" i="3"/>
  <c r="L31" i="3"/>
  <c r="L23" i="3"/>
  <c r="L30" i="3"/>
  <c r="L17" i="3"/>
  <c r="L21" i="3"/>
  <c r="L25" i="3"/>
  <c r="L29" i="3"/>
  <c r="L33" i="3"/>
  <c r="L37" i="3"/>
  <c r="L41" i="3"/>
  <c r="D16" i="3"/>
  <c r="E16" i="3" s="1"/>
  <c r="R22" i="3" s="1"/>
  <c r="Y22" i="3" s="1"/>
  <c r="AF22" i="3" s="1"/>
  <c r="L23" i="2"/>
  <c r="L43" i="2"/>
  <c r="L22" i="2"/>
  <c r="L26" i="2"/>
  <c r="L32" i="2"/>
  <c r="L42" i="2"/>
  <c r="L27" i="2"/>
  <c r="L37" i="2"/>
  <c r="L39" i="2"/>
  <c r="L41" i="2"/>
  <c r="L30" i="2"/>
  <c r="L34" i="2"/>
  <c r="L36" i="2"/>
  <c r="L38" i="2"/>
  <c r="L29" i="2"/>
  <c r="L19" i="2"/>
  <c r="L31" i="2"/>
  <c r="L28" i="2"/>
  <c r="L33" i="2"/>
  <c r="L25" i="2"/>
  <c r="L20" i="2"/>
  <c r="D14" i="2"/>
  <c r="E14" i="2" s="1"/>
  <c r="L24" i="2"/>
  <c r="L40" i="2"/>
  <c r="L35" i="2"/>
  <c r="L21" i="2"/>
  <c r="S39" i="3" l="1"/>
  <c r="Z39" i="3" s="1"/>
  <c r="AG39" i="3" s="1"/>
  <c r="P36" i="3"/>
  <c r="W36" i="3" s="1"/>
  <c r="AD36" i="3" s="1"/>
  <c r="AK36" i="3" s="1"/>
  <c r="R38" i="3"/>
  <c r="Y38" i="3" s="1"/>
  <c r="AF38" i="3" s="1"/>
  <c r="U41" i="3"/>
  <c r="AB41" i="3" s="1"/>
  <c r="AI41" i="3" s="1"/>
  <c r="Q37" i="3"/>
  <c r="X37" i="3" s="1"/>
  <c r="AE37" i="3" s="1"/>
  <c r="T40" i="3"/>
  <c r="AA40" i="3" s="1"/>
  <c r="AH40" i="3" s="1"/>
  <c r="AO40" i="3" s="1"/>
  <c r="AW40" i="3" s="1"/>
  <c r="R36" i="3"/>
  <c r="Y36" i="3" s="1"/>
  <c r="AF36" i="3" s="1"/>
  <c r="P34" i="3"/>
  <c r="W34" i="3" s="1"/>
  <c r="AD34" i="3" s="1"/>
  <c r="AK34" i="3" s="1"/>
  <c r="U39" i="3"/>
  <c r="AB39" i="3" s="1"/>
  <c r="AI39" i="3" s="1"/>
  <c r="T38" i="3"/>
  <c r="AA38" i="3" s="1"/>
  <c r="AH38" i="3" s="1"/>
  <c r="Q35" i="3"/>
  <c r="X35" i="3" s="1"/>
  <c r="AE35" i="3" s="1"/>
  <c r="S37" i="3"/>
  <c r="Z37" i="3" s="1"/>
  <c r="AG37" i="3" s="1"/>
  <c r="BE46" i="4"/>
  <c r="AW46" i="4"/>
  <c r="BC46" i="4"/>
  <c r="AU46" i="4"/>
  <c r="AT46" i="4"/>
  <c r="BB46" i="4"/>
  <c r="AP49" i="4"/>
  <c r="AK49" i="4"/>
  <c r="R19" i="3"/>
  <c r="Y19" i="3" s="1"/>
  <c r="AF19" i="3" s="1"/>
  <c r="AM19" i="3" s="1"/>
  <c r="P17" i="3"/>
  <c r="W17" i="3" s="1"/>
  <c r="AD17" i="3" s="1"/>
  <c r="AK17" i="3" s="1"/>
  <c r="U22" i="3"/>
  <c r="AB22" i="3" s="1"/>
  <c r="AI22" i="3" s="1"/>
  <c r="S20" i="3"/>
  <c r="Z20" i="3" s="1"/>
  <c r="AG20" i="3" s="1"/>
  <c r="Q18" i="3"/>
  <c r="X18" i="3" s="1"/>
  <c r="AE18" i="3" s="1"/>
  <c r="T21" i="3"/>
  <c r="AA21" i="3" s="1"/>
  <c r="AH21" i="3" s="1"/>
  <c r="R21" i="3"/>
  <c r="Y21" i="3" s="1"/>
  <c r="AF21" i="3" s="1"/>
  <c r="U24" i="3"/>
  <c r="AB24" i="3" s="1"/>
  <c r="AI24" i="3" s="1"/>
  <c r="T23" i="3"/>
  <c r="AA23" i="3" s="1"/>
  <c r="AH23" i="3" s="1"/>
  <c r="AO23" i="3" s="1"/>
  <c r="S22" i="3"/>
  <c r="Z22" i="3" s="1"/>
  <c r="AG22" i="3" s="1"/>
  <c r="AN22" i="3" s="1"/>
  <c r="AV22" i="3" s="1"/>
  <c r="P19" i="3"/>
  <c r="W19" i="3" s="1"/>
  <c r="AD19" i="3" s="1"/>
  <c r="AK19" i="3" s="1"/>
  <c r="Q20" i="3"/>
  <c r="X20" i="3" s="1"/>
  <c r="AE20" i="3" s="1"/>
  <c r="T42" i="3"/>
  <c r="AA42" i="3" s="1"/>
  <c r="AH42" i="3" s="1"/>
  <c r="Q39" i="3"/>
  <c r="X39" i="3" s="1"/>
  <c r="AE39" i="3" s="1"/>
  <c r="S41" i="3"/>
  <c r="Z41" i="3" s="1"/>
  <c r="AG41" i="3" s="1"/>
  <c r="P38" i="3"/>
  <c r="W38" i="3" s="1"/>
  <c r="AD38" i="3" s="1"/>
  <c r="AK38" i="3" s="1"/>
  <c r="U43" i="3"/>
  <c r="AB43" i="3" s="1"/>
  <c r="AI43" i="3" s="1"/>
  <c r="R40" i="3"/>
  <c r="Y40" i="3" s="1"/>
  <c r="AF40" i="3" s="1"/>
  <c r="AM40" i="3" s="1"/>
  <c r="O31" i="4"/>
  <c r="C28" i="21"/>
  <c r="O32" i="4"/>
  <c r="C29" i="21"/>
  <c r="P43" i="3"/>
  <c r="W43" i="3" s="1"/>
  <c r="AD43" i="3" s="1"/>
  <c r="AK43" i="3" s="1"/>
  <c r="AP44" i="4"/>
  <c r="AO44" i="4"/>
  <c r="AL48" i="4"/>
  <c r="AK43" i="4"/>
  <c r="AS43" i="4" s="1"/>
  <c r="AN49" i="4"/>
  <c r="O28" i="4"/>
  <c r="C25" i="21"/>
  <c r="T34" i="3"/>
  <c r="AA34" i="3" s="1"/>
  <c r="AH34" i="3" s="1"/>
  <c r="Q31" i="3"/>
  <c r="X31" i="3" s="1"/>
  <c r="AE31" i="3" s="1"/>
  <c r="S33" i="3"/>
  <c r="Z33" i="3" s="1"/>
  <c r="AG33" i="3" s="1"/>
  <c r="AN33" i="3" s="1"/>
  <c r="AV33" i="3" s="1"/>
  <c r="U35" i="3"/>
  <c r="AB35" i="3" s="1"/>
  <c r="AI35" i="3" s="1"/>
  <c r="AP35" i="3" s="1"/>
  <c r="AX35" i="3" s="1"/>
  <c r="R32" i="3"/>
  <c r="Y32" i="3" s="1"/>
  <c r="AF32" i="3" s="1"/>
  <c r="P30" i="3"/>
  <c r="W30" i="3" s="1"/>
  <c r="AD30" i="3" s="1"/>
  <c r="AK30" i="3" s="1"/>
  <c r="O33" i="4"/>
  <c r="C30" i="21"/>
  <c r="O41" i="4"/>
  <c r="C38" i="21"/>
  <c r="O36" i="4"/>
  <c r="C33" i="21"/>
  <c r="O42" i="4"/>
  <c r="C39" i="21"/>
  <c r="S31" i="3"/>
  <c r="Z31" i="3" s="1"/>
  <c r="AG31" i="3" s="1"/>
  <c r="Q29" i="3"/>
  <c r="X29" i="3" s="1"/>
  <c r="AE29" i="3" s="1"/>
  <c r="R30" i="3"/>
  <c r="Y30" i="3" s="1"/>
  <c r="AF30" i="3" s="1"/>
  <c r="P28" i="3"/>
  <c r="W28" i="3" s="1"/>
  <c r="AD28" i="3" s="1"/>
  <c r="AK28" i="3" s="1"/>
  <c r="T32" i="3"/>
  <c r="AA32" i="3" s="1"/>
  <c r="AH32" i="3" s="1"/>
  <c r="U33" i="3"/>
  <c r="AB33" i="3" s="1"/>
  <c r="AI33" i="3" s="1"/>
  <c r="AP33" i="3" s="1"/>
  <c r="AK47" i="4"/>
  <c r="AM43" i="4"/>
  <c r="AN45" i="4"/>
  <c r="AO43" i="4"/>
  <c r="P14" i="3"/>
  <c r="W14" i="3" s="1"/>
  <c r="AD14" i="3" s="1"/>
  <c r="AK14" i="3" s="1"/>
  <c r="AK48" i="4"/>
  <c r="AM44" i="4"/>
  <c r="T43" i="3"/>
  <c r="AA43" i="3" s="1"/>
  <c r="AH43" i="3" s="1"/>
  <c r="AO43" i="3" s="1"/>
  <c r="Q40" i="3"/>
  <c r="X40" i="3" s="1"/>
  <c r="AE40" i="3" s="1"/>
  <c r="P39" i="3"/>
  <c r="W39" i="3" s="1"/>
  <c r="AD39" i="3" s="1"/>
  <c r="AK39" i="3" s="1"/>
  <c r="R41" i="3"/>
  <c r="Y41" i="3" s="1"/>
  <c r="AF41" i="3" s="1"/>
  <c r="S42" i="3"/>
  <c r="Z42" i="3" s="1"/>
  <c r="AG42" i="3" s="1"/>
  <c r="R43" i="3"/>
  <c r="Y43" i="3" s="1"/>
  <c r="AF43" i="3" s="1"/>
  <c r="P41" i="3"/>
  <c r="W41" i="3" s="1"/>
  <c r="AD41" i="3" s="1"/>
  <c r="AK41" i="3" s="1"/>
  <c r="Q42" i="3"/>
  <c r="X42" i="3" s="1"/>
  <c r="AE42" i="3" s="1"/>
  <c r="AL42" i="3" s="1"/>
  <c r="U28" i="3"/>
  <c r="AB28" i="3" s="1"/>
  <c r="AI28" i="3" s="1"/>
  <c r="T27" i="3"/>
  <c r="AA27" i="3" s="1"/>
  <c r="AH27" i="3" s="1"/>
  <c r="Q24" i="3"/>
  <c r="X24" i="3" s="1"/>
  <c r="AE24" i="3" s="1"/>
  <c r="P23" i="3"/>
  <c r="W23" i="3" s="1"/>
  <c r="AD23" i="3" s="1"/>
  <c r="AK23" i="3" s="1"/>
  <c r="S26" i="3"/>
  <c r="Z26" i="3" s="1"/>
  <c r="AG26" i="3" s="1"/>
  <c r="R25" i="3"/>
  <c r="Y25" i="3" s="1"/>
  <c r="AF25" i="3" s="1"/>
  <c r="O29" i="4"/>
  <c r="C26" i="21"/>
  <c r="O15" i="4"/>
  <c r="C12" i="21"/>
  <c r="O43" i="4"/>
  <c r="C40" i="21"/>
  <c r="H43" i="17"/>
  <c r="P43" i="17" s="1"/>
  <c r="R20" i="3"/>
  <c r="Y20" i="3" s="1"/>
  <c r="AF20" i="3" s="1"/>
  <c r="P18" i="3"/>
  <c r="W18" i="3" s="1"/>
  <c r="AD18" i="3" s="1"/>
  <c r="AK18" i="3" s="1"/>
  <c r="U23" i="3"/>
  <c r="AB23" i="3" s="1"/>
  <c r="AI23" i="3" s="1"/>
  <c r="T22" i="3"/>
  <c r="AA22" i="3" s="1"/>
  <c r="AH22" i="3" s="1"/>
  <c r="S21" i="3"/>
  <c r="Z21" i="3" s="1"/>
  <c r="AG21" i="3" s="1"/>
  <c r="Q19" i="3"/>
  <c r="X19" i="3" s="1"/>
  <c r="AE19" i="3" s="1"/>
  <c r="P16" i="3"/>
  <c r="W16" i="3" s="1"/>
  <c r="AD16" i="3" s="1"/>
  <c r="AK16" i="3" s="1"/>
  <c r="U21" i="3"/>
  <c r="AB21" i="3" s="1"/>
  <c r="AI21" i="3" s="1"/>
  <c r="T20" i="3"/>
  <c r="AA20" i="3" s="1"/>
  <c r="AH20" i="3" s="1"/>
  <c r="R18" i="3"/>
  <c r="Y18" i="3" s="1"/>
  <c r="AF18" i="3" s="1"/>
  <c r="Q17" i="3"/>
  <c r="X17" i="3" s="1"/>
  <c r="AE17" i="3" s="1"/>
  <c r="AL17" i="3" s="1"/>
  <c r="BB17" i="3" s="1"/>
  <c r="S19" i="3"/>
  <c r="Z19" i="3" s="1"/>
  <c r="AG19" i="3" s="1"/>
  <c r="AN19" i="3" s="1"/>
  <c r="AV19" i="3" s="1"/>
  <c r="AN46" i="4"/>
  <c r="AM42" i="4"/>
  <c r="AN43" i="4"/>
  <c r="AP43" i="4"/>
  <c r="S17" i="3"/>
  <c r="Z17" i="3" s="1"/>
  <c r="AG17" i="3" s="1"/>
  <c r="AN48" i="4"/>
  <c r="AP47" i="4"/>
  <c r="O38" i="4"/>
  <c r="C35" i="21"/>
  <c r="O16" i="4"/>
  <c r="C13" i="21"/>
  <c r="P40" i="3"/>
  <c r="W40" i="3" s="1"/>
  <c r="AD40" i="3" s="1"/>
  <c r="AK40" i="3" s="1"/>
  <c r="R42" i="3"/>
  <c r="Y42" i="3" s="1"/>
  <c r="AF42" i="3" s="1"/>
  <c r="Q41" i="3"/>
  <c r="X41" i="3" s="1"/>
  <c r="AE41" i="3" s="1"/>
  <c r="S43" i="3"/>
  <c r="Z43" i="3" s="1"/>
  <c r="AG43" i="3" s="1"/>
  <c r="AN43" i="3" s="1"/>
  <c r="T26" i="3"/>
  <c r="AA26" i="3" s="1"/>
  <c r="AH26" i="3" s="1"/>
  <c r="AO26" i="3" s="1"/>
  <c r="Q23" i="3"/>
  <c r="X23" i="3" s="1"/>
  <c r="AE23" i="3" s="1"/>
  <c r="S25" i="3"/>
  <c r="Z25" i="3" s="1"/>
  <c r="AG25" i="3" s="1"/>
  <c r="P22" i="3"/>
  <c r="W22" i="3" s="1"/>
  <c r="AD22" i="3" s="1"/>
  <c r="AK22" i="3" s="1"/>
  <c r="R24" i="3"/>
  <c r="Y24" i="3" s="1"/>
  <c r="AF24" i="3" s="1"/>
  <c r="U27" i="3"/>
  <c r="AB27" i="3" s="1"/>
  <c r="AI27" i="3" s="1"/>
  <c r="AO49" i="4"/>
  <c r="AP42" i="4"/>
  <c r="AX42" i="4" s="1"/>
  <c r="AL44" i="4"/>
  <c r="Q15" i="3"/>
  <c r="X15" i="3" s="1"/>
  <c r="AE15" i="3" s="1"/>
  <c r="AM48" i="4"/>
  <c r="AN42" i="4"/>
  <c r="Q22" i="3"/>
  <c r="X22" i="3" s="1"/>
  <c r="AE22" i="3" s="1"/>
  <c r="S24" i="3"/>
  <c r="Z24" i="3" s="1"/>
  <c r="AG24" i="3" s="1"/>
  <c r="U26" i="3"/>
  <c r="AB26" i="3" s="1"/>
  <c r="AI26" i="3" s="1"/>
  <c r="T25" i="3"/>
  <c r="AA25" i="3" s="1"/>
  <c r="AH25" i="3" s="1"/>
  <c r="AO25" i="3" s="1"/>
  <c r="BE25" i="3" s="1"/>
  <c r="R23" i="3"/>
  <c r="Y23" i="3" s="1"/>
  <c r="AF23" i="3" s="1"/>
  <c r="AM23" i="3" s="1"/>
  <c r="P21" i="3"/>
  <c r="W21" i="3" s="1"/>
  <c r="AD21" i="3" s="1"/>
  <c r="AK21" i="3" s="1"/>
  <c r="R35" i="3"/>
  <c r="Y35" i="3" s="1"/>
  <c r="AF35" i="3" s="1"/>
  <c r="P33" i="3"/>
  <c r="W33" i="3" s="1"/>
  <c r="AD33" i="3" s="1"/>
  <c r="AK33" i="3" s="1"/>
  <c r="U38" i="3"/>
  <c r="AB38" i="3" s="1"/>
  <c r="AI38" i="3" s="1"/>
  <c r="T37" i="3"/>
  <c r="AA37" i="3" s="1"/>
  <c r="AH37" i="3" s="1"/>
  <c r="S36" i="3"/>
  <c r="Z36" i="3" s="1"/>
  <c r="AG36" i="3" s="1"/>
  <c r="Q34" i="3"/>
  <c r="X34" i="3" s="1"/>
  <c r="AE34" i="3" s="1"/>
  <c r="AL34" i="3" s="1"/>
  <c r="P42" i="3"/>
  <c r="W42" i="3" s="1"/>
  <c r="AD42" i="3" s="1"/>
  <c r="AK42" i="3" s="1"/>
  <c r="BA42" i="3" s="1"/>
  <c r="Q43" i="3"/>
  <c r="X43" i="3" s="1"/>
  <c r="AE43" i="3" s="1"/>
  <c r="AL42" i="4"/>
  <c r="AT42" i="4" s="1"/>
  <c r="O19" i="4"/>
  <c r="C16" i="21"/>
  <c r="O22" i="4"/>
  <c r="C19" i="21"/>
  <c r="O39" i="4"/>
  <c r="C36" i="21"/>
  <c r="O40" i="4"/>
  <c r="C37" i="21"/>
  <c r="O17" i="4"/>
  <c r="C14" i="21"/>
  <c r="O26" i="4"/>
  <c r="C23" i="21"/>
  <c r="O35" i="4"/>
  <c r="C32" i="21"/>
  <c r="P24" i="3"/>
  <c r="W24" i="3" s="1"/>
  <c r="AD24" i="3" s="1"/>
  <c r="AK24" i="3" s="1"/>
  <c r="U29" i="3"/>
  <c r="AB29" i="3" s="1"/>
  <c r="AI29" i="3" s="1"/>
  <c r="T28" i="3"/>
  <c r="AA28" i="3" s="1"/>
  <c r="AH28" i="3" s="1"/>
  <c r="S27" i="3"/>
  <c r="Z27" i="3" s="1"/>
  <c r="AG27" i="3" s="1"/>
  <c r="R26" i="3"/>
  <c r="Y26" i="3" s="1"/>
  <c r="AF26" i="3" s="1"/>
  <c r="Q25" i="3"/>
  <c r="X25" i="3" s="1"/>
  <c r="AE25" i="3" s="1"/>
  <c r="AP46" i="4"/>
  <c r="AK45" i="4"/>
  <c r="AO48" i="4"/>
  <c r="AL49" i="4"/>
  <c r="T18" i="3"/>
  <c r="AA18" i="3" s="1"/>
  <c r="AH18" i="3" s="1"/>
  <c r="AO47" i="4"/>
  <c r="AP48" i="4"/>
  <c r="R28" i="3"/>
  <c r="Y28" i="3" s="1"/>
  <c r="AF28" i="3" s="1"/>
  <c r="P26" i="3"/>
  <c r="W26" i="3" s="1"/>
  <c r="AD26" i="3" s="1"/>
  <c r="AK26" i="3" s="1"/>
  <c r="Q27" i="3"/>
  <c r="X27" i="3" s="1"/>
  <c r="AE27" i="3" s="1"/>
  <c r="AL27" i="3" s="1"/>
  <c r="BB27" i="3" s="1"/>
  <c r="U31" i="3"/>
  <c r="AB31" i="3" s="1"/>
  <c r="AI31" i="3" s="1"/>
  <c r="T30" i="3"/>
  <c r="AA30" i="3" s="1"/>
  <c r="AH30" i="3" s="1"/>
  <c r="S29" i="3"/>
  <c r="Z29" i="3" s="1"/>
  <c r="AG29" i="3" s="1"/>
  <c r="O27" i="4"/>
  <c r="C24" i="21"/>
  <c r="U36" i="3"/>
  <c r="AB36" i="3" s="1"/>
  <c r="AI36" i="3" s="1"/>
  <c r="T35" i="3"/>
  <c r="AA35" i="3" s="1"/>
  <c r="AH35" i="3" s="1"/>
  <c r="AO35" i="3" s="1"/>
  <c r="AW35" i="3" s="1"/>
  <c r="Q32" i="3"/>
  <c r="X32" i="3" s="1"/>
  <c r="AE32" i="3" s="1"/>
  <c r="AL32" i="3" s="1"/>
  <c r="AT32" i="3" s="1"/>
  <c r="S34" i="3"/>
  <c r="Z34" i="3" s="1"/>
  <c r="AG34" i="3" s="1"/>
  <c r="R33" i="3"/>
  <c r="Y33" i="3" s="1"/>
  <c r="AF33" i="3" s="1"/>
  <c r="P31" i="3"/>
  <c r="W31" i="3" s="1"/>
  <c r="AD31" i="3" s="1"/>
  <c r="AK31" i="3" s="1"/>
  <c r="Q30" i="3"/>
  <c r="X30" i="3" s="1"/>
  <c r="AE30" i="3" s="1"/>
  <c r="S32" i="3"/>
  <c r="Z32" i="3" s="1"/>
  <c r="AG32" i="3" s="1"/>
  <c r="U34" i="3"/>
  <c r="AB34" i="3" s="1"/>
  <c r="AI34" i="3" s="1"/>
  <c r="T33" i="3"/>
  <c r="AA33" i="3" s="1"/>
  <c r="AH33" i="3" s="1"/>
  <c r="AO33" i="3" s="1"/>
  <c r="BE33" i="3" s="1"/>
  <c r="R31" i="3"/>
  <c r="Y31" i="3" s="1"/>
  <c r="AF31" i="3" s="1"/>
  <c r="AM31" i="3" s="1"/>
  <c r="P29" i="3"/>
  <c r="W29" i="3" s="1"/>
  <c r="AD29" i="3" s="1"/>
  <c r="AK29" i="3" s="1"/>
  <c r="R37" i="3"/>
  <c r="Y37" i="3" s="1"/>
  <c r="AF37" i="3" s="1"/>
  <c r="S38" i="3"/>
  <c r="Z38" i="3" s="1"/>
  <c r="AG38" i="3" s="1"/>
  <c r="T39" i="3"/>
  <c r="AA39" i="3" s="1"/>
  <c r="AH39" i="3" s="1"/>
  <c r="U40" i="3"/>
  <c r="AB40" i="3" s="1"/>
  <c r="AI40" i="3" s="1"/>
  <c r="P35" i="3"/>
  <c r="W35" i="3" s="1"/>
  <c r="AD35" i="3" s="1"/>
  <c r="AK35" i="3" s="1"/>
  <c r="Q36" i="3"/>
  <c r="X36" i="3" s="1"/>
  <c r="AE36" i="3" s="1"/>
  <c r="AL36" i="3" s="1"/>
  <c r="AT36" i="3" s="1"/>
  <c r="O21" i="4"/>
  <c r="C18" i="21"/>
  <c r="O37" i="4"/>
  <c r="C34" i="21"/>
  <c r="O25" i="4"/>
  <c r="C22" i="21"/>
  <c r="O18" i="4"/>
  <c r="C15" i="21"/>
  <c r="O34" i="4"/>
  <c r="C31" i="21"/>
  <c r="O20" i="4"/>
  <c r="C17" i="21"/>
  <c r="R29" i="3"/>
  <c r="Y29" i="3" s="1"/>
  <c r="AF29" i="3" s="1"/>
  <c r="Q28" i="3"/>
  <c r="X28" i="3" s="1"/>
  <c r="AE28" i="3" s="1"/>
  <c r="P27" i="3"/>
  <c r="W27" i="3" s="1"/>
  <c r="AD27" i="3" s="1"/>
  <c r="AK27" i="3" s="1"/>
  <c r="U32" i="3"/>
  <c r="AB32" i="3" s="1"/>
  <c r="AI32" i="3" s="1"/>
  <c r="T31" i="3"/>
  <c r="AA31" i="3" s="1"/>
  <c r="AH31" i="3" s="1"/>
  <c r="AO31" i="3" s="1"/>
  <c r="BE31" i="3" s="1"/>
  <c r="S30" i="3"/>
  <c r="Z30" i="3" s="1"/>
  <c r="AG30" i="3" s="1"/>
  <c r="AK44" i="4"/>
  <c r="AM47" i="4"/>
  <c r="AK46" i="4"/>
  <c r="AL45" i="4"/>
  <c r="R16" i="3"/>
  <c r="Y16" i="3" s="1"/>
  <c r="AF16" i="3" s="1"/>
  <c r="AO42" i="4"/>
  <c r="BE42" i="4" s="1"/>
  <c r="AN44" i="4"/>
  <c r="Q38" i="3"/>
  <c r="X38" i="3" s="1"/>
  <c r="AE38" i="3" s="1"/>
  <c r="S40" i="3"/>
  <c r="Z40" i="3" s="1"/>
  <c r="AG40" i="3" s="1"/>
  <c r="P37" i="3"/>
  <c r="W37" i="3" s="1"/>
  <c r="AD37" i="3" s="1"/>
  <c r="AK37" i="3" s="1"/>
  <c r="U42" i="3"/>
  <c r="AB42" i="3" s="1"/>
  <c r="AI42" i="3" s="1"/>
  <c r="T41" i="3"/>
  <c r="AA41" i="3" s="1"/>
  <c r="AH41" i="3" s="1"/>
  <c r="R39" i="3"/>
  <c r="Y39" i="3" s="1"/>
  <c r="AF39" i="3" s="1"/>
  <c r="R27" i="3"/>
  <c r="Y27" i="3" s="1"/>
  <c r="AF27" i="3" s="1"/>
  <c r="AM27" i="3" s="1"/>
  <c r="P25" i="3"/>
  <c r="W25" i="3" s="1"/>
  <c r="AD25" i="3" s="1"/>
  <c r="AK25" i="3" s="1"/>
  <c r="U30" i="3"/>
  <c r="AB30" i="3" s="1"/>
  <c r="AI30" i="3" s="1"/>
  <c r="Q26" i="3"/>
  <c r="X26" i="3" s="1"/>
  <c r="AE26" i="3" s="1"/>
  <c r="T29" i="3"/>
  <c r="AA29" i="3" s="1"/>
  <c r="AH29" i="3" s="1"/>
  <c r="S28" i="3"/>
  <c r="Z28" i="3" s="1"/>
  <c r="AG28" i="3" s="1"/>
  <c r="U20" i="3"/>
  <c r="AB20" i="3" s="1"/>
  <c r="AI20" i="3" s="1"/>
  <c r="T19" i="3"/>
  <c r="AA19" i="3" s="1"/>
  <c r="AH19" i="3" s="1"/>
  <c r="Q16" i="3"/>
  <c r="X16" i="3" s="1"/>
  <c r="AE16" i="3" s="1"/>
  <c r="R17" i="3"/>
  <c r="Y17" i="3" s="1"/>
  <c r="AF17" i="3" s="1"/>
  <c r="AM17" i="3" s="1"/>
  <c r="S18" i="3"/>
  <c r="Z18" i="3" s="1"/>
  <c r="AG18" i="3" s="1"/>
  <c r="P15" i="3"/>
  <c r="W15" i="3" s="1"/>
  <c r="AD15" i="3" s="1"/>
  <c r="AK15" i="3" s="1"/>
  <c r="O14" i="4"/>
  <c r="C11" i="21"/>
  <c r="O30" i="4"/>
  <c r="C27" i="21"/>
  <c r="O23" i="4"/>
  <c r="C20" i="21"/>
  <c r="O24" i="4"/>
  <c r="C21" i="21"/>
  <c r="P32" i="3"/>
  <c r="W32" i="3" s="1"/>
  <c r="AD32" i="3" s="1"/>
  <c r="AK32" i="3" s="1"/>
  <c r="U37" i="3"/>
  <c r="AB37" i="3" s="1"/>
  <c r="AI37" i="3" s="1"/>
  <c r="T36" i="3"/>
  <c r="AA36" i="3" s="1"/>
  <c r="AH36" i="3" s="1"/>
  <c r="S35" i="3"/>
  <c r="Z35" i="3" s="1"/>
  <c r="AG35" i="3" s="1"/>
  <c r="Q33" i="3"/>
  <c r="X33" i="3" s="1"/>
  <c r="AE33" i="3" s="1"/>
  <c r="R34" i="3"/>
  <c r="Y34" i="3" s="1"/>
  <c r="AF34" i="3" s="1"/>
  <c r="AM34" i="3" s="1"/>
  <c r="AM49" i="4"/>
  <c r="AO45" i="4"/>
  <c r="AN47" i="4"/>
  <c r="AL47" i="4"/>
  <c r="U19" i="3"/>
  <c r="AB19" i="3" s="1"/>
  <c r="AI19" i="3" s="1"/>
  <c r="AM45" i="4"/>
  <c r="AK42" i="4"/>
  <c r="AS42" i="4" s="1"/>
  <c r="AN23" i="3"/>
  <c r="AV23" i="3" s="1"/>
  <c r="AQ43" i="4"/>
  <c r="AX40" i="14"/>
  <c r="AX25" i="14"/>
  <c r="AX27" i="14"/>
  <c r="AS34" i="14"/>
  <c r="AS32" i="14"/>
  <c r="AX43" i="14"/>
  <c r="AX32" i="14"/>
  <c r="AS42" i="14"/>
  <c r="AX21" i="14"/>
  <c r="AS35" i="14"/>
  <c r="AX29" i="14"/>
  <c r="AS23" i="14"/>
  <c r="AS39" i="14"/>
  <c r="AS29" i="14"/>
  <c r="AX24" i="14"/>
  <c r="AS37" i="14"/>
  <c r="AX22" i="14"/>
  <c r="AX41" i="14"/>
  <c r="AS22" i="14"/>
  <c r="AS16" i="14"/>
  <c r="AS38" i="14"/>
  <c r="AX38" i="14"/>
  <c r="AS31" i="14"/>
  <c r="AX36" i="14"/>
  <c r="AS19" i="14"/>
  <c r="AX33" i="14"/>
  <c r="AX20" i="14"/>
  <c r="AX37" i="14"/>
  <c r="AX42" i="14"/>
  <c r="AX34" i="14"/>
  <c r="AS27" i="14"/>
  <c r="AS28" i="14"/>
  <c r="AX39" i="14"/>
  <c r="AS36" i="14"/>
  <c r="AS18" i="14"/>
  <c r="AX30" i="14"/>
  <c r="AS21" i="14"/>
  <c r="AS33" i="14"/>
  <c r="AS40" i="14"/>
  <c r="AS17" i="14"/>
  <c r="AS14" i="14"/>
  <c r="AX35" i="14"/>
  <c r="AX19" i="14"/>
  <c r="AS41" i="14"/>
  <c r="AX23" i="14"/>
  <c r="AS30" i="14"/>
  <c r="AX28" i="14"/>
  <c r="AX26" i="14"/>
  <c r="AS15" i="14"/>
  <c r="AS26" i="14"/>
  <c r="AS24" i="14"/>
  <c r="AS25" i="14"/>
  <c r="AS43" i="14"/>
  <c r="AX31" i="14"/>
  <c r="AS20" i="14"/>
  <c r="AV22" i="14"/>
  <c r="AU16" i="14"/>
  <c r="AV42" i="14"/>
  <c r="AU35" i="14"/>
  <c r="AV25" i="14"/>
  <c r="AT37" i="14"/>
  <c r="AV36" i="14"/>
  <c r="AW25" i="14"/>
  <c r="AV40" i="14"/>
  <c r="AW39" i="14"/>
  <c r="AU41" i="14"/>
  <c r="AV33" i="14"/>
  <c r="AV18" i="14"/>
  <c r="AU30" i="14"/>
  <c r="AT22" i="14"/>
  <c r="AW27" i="14"/>
  <c r="AU34" i="14"/>
  <c r="AV23" i="14"/>
  <c r="AT23" i="14"/>
  <c r="AU27" i="14"/>
  <c r="AU29" i="14"/>
  <c r="AT29" i="14"/>
  <c r="AT17" i="14"/>
  <c r="AT34" i="14"/>
  <c r="AU20" i="14"/>
  <c r="AT26" i="14"/>
  <c r="AW23" i="14"/>
  <c r="AV30" i="14"/>
  <c r="AT25" i="14"/>
  <c r="AT28" i="14"/>
  <c r="AW36" i="14"/>
  <c r="AT41" i="14"/>
  <c r="AV43" i="14"/>
  <c r="AU26" i="14"/>
  <c r="AU31" i="14"/>
  <c r="AV34" i="14"/>
  <c r="AU28" i="14"/>
  <c r="AT33" i="14"/>
  <c r="AT42" i="14"/>
  <c r="AW24" i="14"/>
  <c r="AW26" i="14"/>
  <c r="AW21" i="14"/>
  <c r="AV21" i="14"/>
  <c r="AW28" i="14"/>
  <c r="AT39" i="14"/>
  <c r="AW41" i="14"/>
  <c r="AW22" i="14"/>
  <c r="AT20" i="14"/>
  <c r="AU37" i="14"/>
  <c r="AU36" i="14"/>
  <c r="AT16" i="14"/>
  <c r="AW42" i="14"/>
  <c r="AT32" i="14"/>
  <c r="AU22" i="14"/>
  <c r="AT40" i="14"/>
  <c r="AW20" i="14"/>
  <c r="AT38" i="14"/>
  <c r="AV37" i="14"/>
  <c r="AW19" i="14"/>
  <c r="AW33" i="14"/>
  <c r="AV20" i="14"/>
  <c r="AU32" i="14"/>
  <c r="AW32" i="14"/>
  <c r="AW35" i="14"/>
  <c r="AT21" i="14"/>
  <c r="AV32" i="14"/>
  <c r="AV35" i="14"/>
  <c r="AV17" i="14"/>
  <c r="AT18" i="14"/>
  <c r="AW34" i="14"/>
  <c r="AT31" i="14"/>
  <c r="AW38" i="14"/>
  <c r="AU38" i="14"/>
  <c r="AT36" i="14"/>
  <c r="AW40" i="14"/>
  <c r="AV31" i="14"/>
  <c r="AU21" i="14"/>
  <c r="AW31" i="14"/>
  <c r="AV19" i="14"/>
  <c r="AT27" i="14"/>
  <c r="AT24" i="14"/>
  <c r="AU39" i="14"/>
  <c r="AT15" i="14"/>
  <c r="AW18" i="14"/>
  <c r="AU17" i="14"/>
  <c r="AV41" i="14"/>
  <c r="AT30" i="14"/>
  <c r="AV28" i="14"/>
  <c r="AU43" i="14"/>
  <c r="AU23" i="14"/>
  <c r="AW43" i="14"/>
  <c r="AV24" i="14"/>
  <c r="AU19" i="14"/>
  <c r="AW29" i="14"/>
  <c r="AT43" i="14"/>
  <c r="AT35" i="14"/>
  <c r="AU33" i="14"/>
  <c r="AW30" i="14"/>
  <c r="AT19" i="14"/>
  <c r="AV27" i="14"/>
  <c r="AU18" i="14"/>
  <c r="AW37" i="14"/>
  <c r="AV26" i="14"/>
  <c r="AV38" i="14"/>
  <c r="AU40" i="14"/>
  <c r="AV29" i="14"/>
  <c r="AU25" i="14"/>
  <c r="AU42" i="14"/>
  <c r="AV39" i="14"/>
  <c r="AU24" i="14"/>
  <c r="AL27" i="4"/>
  <c r="AL21" i="4"/>
  <c r="BB21" i="4" s="1"/>
  <c r="AL41" i="4"/>
  <c r="AT41" i="4" s="1"/>
  <c r="AL22" i="4"/>
  <c r="BB22" i="4" s="1"/>
  <c r="AK27" i="4"/>
  <c r="AS27" i="4" s="1"/>
  <c r="AK37" i="4"/>
  <c r="BA37" i="4" s="1"/>
  <c r="AM40" i="4"/>
  <c r="AU40" i="4" s="1"/>
  <c r="AM26" i="4"/>
  <c r="BC26" i="4" s="1"/>
  <c r="AK34" i="4"/>
  <c r="BA34" i="4" s="1"/>
  <c r="AN40" i="4"/>
  <c r="BD40" i="4" s="1"/>
  <c r="AO21" i="4"/>
  <c r="AW21" i="4" s="1"/>
  <c r="AK39" i="4"/>
  <c r="AS39" i="4" s="1"/>
  <c r="AN18" i="4"/>
  <c r="AV18" i="4" s="1"/>
  <c r="AM18" i="4"/>
  <c r="AU18" i="4" s="1"/>
  <c r="AP34" i="4"/>
  <c r="AX34" i="4" s="1"/>
  <c r="AO18" i="4"/>
  <c r="BE18" i="4" s="1"/>
  <c r="AP37" i="4"/>
  <c r="AX37" i="4" s="1"/>
  <c r="AL18" i="4"/>
  <c r="AT18" i="4" s="1"/>
  <c r="AN27" i="4"/>
  <c r="AV27" i="4" s="1"/>
  <c r="AK21" i="4"/>
  <c r="BA21" i="4" s="1"/>
  <c r="AP36" i="4"/>
  <c r="AX36" i="4" s="1"/>
  <c r="AP33" i="4"/>
  <c r="BF33" i="4" s="1"/>
  <c r="AM32" i="4"/>
  <c r="BC32" i="4" s="1"/>
  <c r="AO24" i="4"/>
  <c r="AW24" i="4" s="1"/>
  <c r="AP28" i="4"/>
  <c r="AX28" i="4" s="1"/>
  <c r="AK15" i="4"/>
  <c r="AS15" i="4" s="1"/>
  <c r="AL32" i="4"/>
  <c r="AT32" i="4" s="1"/>
  <c r="AL28" i="4"/>
  <c r="AT28" i="4" s="1"/>
  <c r="AK23" i="4"/>
  <c r="BA23" i="4" s="1"/>
  <c r="AO22" i="4"/>
  <c r="BE22" i="4" s="1"/>
  <c r="AK35" i="4"/>
  <c r="BA35" i="4" s="1"/>
  <c r="AO39" i="4"/>
  <c r="BE39" i="4" s="1"/>
  <c r="AK38" i="4"/>
  <c r="BF43" i="4"/>
  <c r="AL38" i="4"/>
  <c r="BB38" i="4" s="1"/>
  <c r="AL15" i="4"/>
  <c r="BB15" i="4" s="1"/>
  <c r="AP29" i="4"/>
  <c r="BF29" i="4" s="1"/>
  <c r="AO23" i="4"/>
  <c r="AW23" i="4" s="1"/>
  <c r="AO29" i="4"/>
  <c r="BE29" i="4" s="1"/>
  <c r="AN35" i="4"/>
  <c r="BD35" i="4" s="1"/>
  <c r="AN33" i="4"/>
  <c r="AL39" i="4"/>
  <c r="AT39" i="4" s="1"/>
  <c r="AO26" i="4"/>
  <c r="AW26" i="4" s="1"/>
  <c r="AM19" i="4"/>
  <c r="BC19" i="4" s="1"/>
  <c r="AN39" i="4"/>
  <c r="BD39" i="4" s="1"/>
  <c r="BD42" i="4"/>
  <c r="AO36" i="4"/>
  <c r="BE36" i="4" s="1"/>
  <c r="AN24" i="4"/>
  <c r="AV24" i="4" s="1"/>
  <c r="AK18" i="4"/>
  <c r="BA18" i="4" s="1"/>
  <c r="AM24" i="4"/>
  <c r="BC24" i="4" s="1"/>
  <c r="BC43" i="4"/>
  <c r="AO31" i="4"/>
  <c r="BE31" i="4" s="1"/>
  <c r="AN17" i="4"/>
  <c r="AV17" i="4" s="1"/>
  <c r="BA43" i="4"/>
  <c r="AK41" i="4"/>
  <c r="AS41" i="4" s="1"/>
  <c r="AN19" i="4"/>
  <c r="BD19" i="4" s="1"/>
  <c r="AO25" i="4"/>
  <c r="AW25" i="4" s="1"/>
  <c r="AM28" i="4"/>
  <c r="BC28" i="4" s="1"/>
  <c r="AM38" i="4"/>
  <c r="AU38" i="4" s="1"/>
  <c r="AO38" i="4"/>
  <c r="AW38" i="4" s="1"/>
  <c r="AL23" i="4"/>
  <c r="AT23" i="4" s="1"/>
  <c r="AL16" i="4"/>
  <c r="AT16" i="4" s="1"/>
  <c r="AL35" i="4"/>
  <c r="AT35" i="4" s="1"/>
  <c r="AL40" i="4"/>
  <c r="AT40" i="4" s="1"/>
  <c r="AM17" i="4"/>
  <c r="BC17" i="4" s="1"/>
  <c r="AN20" i="4"/>
  <c r="BD20" i="4" s="1"/>
  <c r="AP23" i="4"/>
  <c r="BF23" i="4" s="1"/>
  <c r="AN38" i="4"/>
  <c r="BD38" i="4" s="1"/>
  <c r="AK16" i="4"/>
  <c r="BA16" i="4" s="1"/>
  <c r="AM41" i="4"/>
  <c r="AU41" i="4" s="1"/>
  <c r="AK33" i="4"/>
  <c r="AS33" i="4" s="1"/>
  <c r="AK32" i="4"/>
  <c r="BA32" i="4" s="1"/>
  <c r="AP32" i="4"/>
  <c r="AX32" i="4" s="1"/>
  <c r="AK30" i="4"/>
  <c r="BA30" i="4" s="1"/>
  <c r="AL33" i="4"/>
  <c r="BB33" i="4" s="1"/>
  <c r="AL20" i="4"/>
  <c r="AT20" i="4" s="1"/>
  <c r="AN34" i="4"/>
  <c r="BD34" i="4" s="1"/>
  <c r="AM16" i="4"/>
  <c r="AU16" i="4" s="1"/>
  <c r="AP21" i="4"/>
  <c r="AX21" i="4" s="1"/>
  <c r="AO35" i="4"/>
  <c r="AW35" i="4" s="1"/>
  <c r="AM22" i="4"/>
  <c r="AU22" i="4" s="1"/>
  <c r="AN29" i="4"/>
  <c r="AV29" i="4" s="1"/>
  <c r="AK36" i="4"/>
  <c r="BA36" i="4" s="1"/>
  <c r="AL26" i="4"/>
  <c r="AT26" i="4" s="1"/>
  <c r="AL37" i="4"/>
  <c r="AT37" i="4" s="1"/>
  <c r="BD43" i="4"/>
  <c r="AM37" i="4"/>
  <c r="AU37" i="4" s="1"/>
  <c r="AP31" i="4"/>
  <c r="AX31" i="4" s="1"/>
  <c r="AN32" i="4"/>
  <c r="BD32" i="4" s="1"/>
  <c r="AM21" i="4"/>
  <c r="BC21" i="4" s="1"/>
  <c r="AP19" i="4"/>
  <c r="AX19" i="4" s="1"/>
  <c r="AL17" i="4"/>
  <c r="BB17" i="4" s="1"/>
  <c r="AP30" i="4"/>
  <c r="AX30" i="4" s="1"/>
  <c r="AN26" i="4"/>
  <c r="AV26" i="4" s="1"/>
  <c r="AO27" i="4"/>
  <c r="BE27" i="4" s="1"/>
  <c r="AK20" i="4"/>
  <c r="AS20" i="4" s="1"/>
  <c r="AN25" i="4"/>
  <c r="BD25" i="4" s="1"/>
  <c r="AO40" i="4"/>
  <c r="AW40" i="4" s="1"/>
  <c r="AN22" i="4"/>
  <c r="AV22" i="4" s="1"/>
  <c r="AM35" i="4"/>
  <c r="AU35" i="4" s="1"/>
  <c r="AK19" i="4"/>
  <c r="BA19" i="4" s="1"/>
  <c r="AN31" i="4"/>
  <c r="BD31" i="4" s="1"/>
  <c r="AO33" i="4"/>
  <c r="AW33" i="4" s="1"/>
  <c r="AM36" i="4"/>
  <c r="BC36" i="4" s="1"/>
  <c r="AU42" i="4"/>
  <c r="AM27" i="4"/>
  <c r="AU27" i="4" s="1"/>
  <c r="AK17" i="4"/>
  <c r="AS17" i="4" s="1"/>
  <c r="AL25" i="4"/>
  <c r="AT25" i="4" s="1"/>
  <c r="AL36" i="4"/>
  <c r="AT36" i="4" s="1"/>
  <c r="AL30" i="4"/>
  <c r="BB30" i="4" s="1"/>
  <c r="AL29" i="4"/>
  <c r="AT29" i="4" s="1"/>
  <c r="AM34" i="4"/>
  <c r="BC34" i="4" s="1"/>
  <c r="AK26" i="4"/>
  <c r="AS26" i="4" s="1"/>
  <c r="AO37" i="4"/>
  <c r="BE37" i="4" s="1"/>
  <c r="AP40" i="4"/>
  <c r="BF40" i="4" s="1"/>
  <c r="AN30" i="4"/>
  <c r="BD30" i="4" s="1"/>
  <c r="AK24" i="4"/>
  <c r="AS24" i="4" s="1"/>
  <c r="AO19" i="4"/>
  <c r="BE19" i="4" s="1"/>
  <c r="AM33" i="4"/>
  <c r="BC33" i="4" s="1"/>
  <c r="AK28" i="4"/>
  <c r="AP24" i="4"/>
  <c r="AX24" i="4" s="1"/>
  <c r="AN37" i="4"/>
  <c r="BD37" i="4" s="1"/>
  <c r="AM29" i="4"/>
  <c r="AU29" i="4" s="1"/>
  <c r="AP41" i="4"/>
  <c r="AX41" i="4" s="1"/>
  <c r="BB43" i="4"/>
  <c r="AL31" i="4"/>
  <c r="AT31" i="4" s="1"/>
  <c r="AO32" i="4"/>
  <c r="AW32" i="4" s="1"/>
  <c r="AK31" i="4"/>
  <c r="BA31" i="4" s="1"/>
  <c r="AK25" i="4"/>
  <c r="BA25" i="4" s="1"/>
  <c r="AM23" i="4"/>
  <c r="AU23" i="4" s="1"/>
  <c r="AP26" i="4"/>
  <c r="BF26" i="4" s="1"/>
  <c r="AN28" i="4"/>
  <c r="AV28" i="4" s="1"/>
  <c r="AP20" i="4"/>
  <c r="AX20" i="4" s="1"/>
  <c r="AN21" i="4"/>
  <c r="BD21" i="4" s="1"/>
  <c r="AO34" i="4"/>
  <c r="BE34" i="4" s="1"/>
  <c r="AP38" i="4"/>
  <c r="AX38" i="4" s="1"/>
  <c r="AO41" i="4"/>
  <c r="AW41" i="4" s="1"/>
  <c r="AM30" i="4"/>
  <c r="AU30" i="4" s="1"/>
  <c r="AK29" i="4"/>
  <c r="BA29" i="4" s="1"/>
  <c r="AL34" i="4"/>
  <c r="AM39" i="4"/>
  <c r="AP22" i="4"/>
  <c r="BF22" i="4" s="1"/>
  <c r="AN36" i="4"/>
  <c r="AV36" i="4" s="1"/>
  <c r="AK40" i="4"/>
  <c r="AS40" i="4" s="1"/>
  <c r="AM20" i="4"/>
  <c r="AU20" i="4" s="1"/>
  <c r="AL19" i="4"/>
  <c r="BB19" i="4" s="1"/>
  <c r="AL24" i="4"/>
  <c r="BB24" i="4" s="1"/>
  <c r="BE43" i="4"/>
  <c r="AP25" i="4"/>
  <c r="BF25" i="4" s="1"/>
  <c r="AO28" i="4"/>
  <c r="AW28" i="4" s="1"/>
  <c r="AM25" i="4"/>
  <c r="BC25" i="4" s="1"/>
  <c r="AP35" i="4"/>
  <c r="AX35" i="4" s="1"/>
  <c r="AN41" i="4"/>
  <c r="AV41" i="4" s="1"/>
  <c r="AO20" i="4"/>
  <c r="AW20" i="4" s="1"/>
  <c r="AM31" i="4"/>
  <c r="BC31" i="4" s="1"/>
  <c r="AN23" i="4"/>
  <c r="AV23" i="4" s="1"/>
  <c r="AO30" i="4"/>
  <c r="AW30" i="4" s="1"/>
  <c r="AP27" i="4"/>
  <c r="AX27" i="4" s="1"/>
  <c r="AL20" i="3"/>
  <c r="AT20" i="3" s="1"/>
  <c r="Q16" i="2"/>
  <c r="X16" i="2" s="1"/>
  <c r="AE16" i="2" s="1"/>
  <c r="AL16" i="2" s="1"/>
  <c r="BB16" i="2" s="1"/>
  <c r="Y15" i="2"/>
  <c r="Q19" i="2"/>
  <c r="X19" i="2" s="1"/>
  <c r="AE19" i="2" s="1"/>
  <c r="AL19" i="2" s="1"/>
  <c r="AT19" i="2" s="1"/>
  <c r="Q18" i="2"/>
  <c r="X18" i="2" s="1"/>
  <c r="AE18" i="2" s="1"/>
  <c r="AL18" i="2" s="1"/>
  <c r="AT18" i="2" s="1"/>
  <c r="Q15" i="2"/>
  <c r="X15" i="2" s="1"/>
  <c r="AE15" i="2" s="1"/>
  <c r="AL15" i="2" s="1"/>
  <c r="AT15" i="2" s="1"/>
  <c r="Q17" i="2"/>
  <c r="X17" i="2" s="1"/>
  <c r="AE17" i="2" s="1"/>
  <c r="AL17" i="2" s="1"/>
  <c r="AT17" i="2" s="1"/>
  <c r="S18" i="2"/>
  <c r="Z18" i="2" s="1"/>
  <c r="AG18" i="2" s="1"/>
  <c r="AN18" i="2" s="1"/>
  <c r="BD18" i="2" s="1"/>
  <c r="S20" i="2"/>
  <c r="Z20" i="2" s="1"/>
  <c r="AG20" i="2" s="1"/>
  <c r="AN20" i="2" s="1"/>
  <c r="AV20" i="2" s="1"/>
  <c r="S26" i="2"/>
  <c r="Z26" i="2" s="1"/>
  <c r="AG26" i="2" s="1"/>
  <c r="AN26" i="2" s="1"/>
  <c r="AV26" i="2" s="1"/>
  <c r="S21" i="2"/>
  <c r="Z21" i="2" s="1"/>
  <c r="AG21" i="2" s="1"/>
  <c r="AN21" i="2" s="1"/>
  <c r="AV21" i="2" s="1"/>
  <c r="S19" i="2"/>
  <c r="Z19" i="2" s="1"/>
  <c r="AG19" i="2" s="1"/>
  <c r="AN19" i="2" s="1"/>
  <c r="BD19" i="2" s="1"/>
  <c r="S17" i="2"/>
  <c r="Z17" i="2" s="1"/>
  <c r="AG17" i="2" s="1"/>
  <c r="AN17" i="2" s="1"/>
  <c r="AV17" i="2" s="1"/>
  <c r="AK22" i="4"/>
  <c r="Q24" i="2"/>
  <c r="X24" i="2" s="1"/>
  <c r="AE24" i="2" s="1"/>
  <c r="AL24" i="2" s="1"/>
  <c r="BB24" i="2" s="1"/>
  <c r="U28" i="2"/>
  <c r="AB28" i="2" s="1"/>
  <c r="AI28" i="2" s="1"/>
  <c r="AP28" i="2" s="1"/>
  <c r="AX28" i="2" s="1"/>
  <c r="O42" i="12"/>
  <c r="H42" i="19"/>
  <c r="H42" i="13"/>
  <c r="O42" i="13" s="1"/>
  <c r="H42" i="14"/>
  <c r="O42" i="14" s="1"/>
  <c r="O37" i="12"/>
  <c r="H37" i="19"/>
  <c r="H37" i="14"/>
  <c r="O37" i="14" s="1"/>
  <c r="H37" i="13"/>
  <c r="O37" i="13" s="1"/>
  <c r="O22" i="12"/>
  <c r="H22" i="19"/>
  <c r="H22" i="14"/>
  <c r="O22" i="14" s="1"/>
  <c r="H22" i="13"/>
  <c r="O22" i="13" s="1"/>
  <c r="O24" i="12"/>
  <c r="H24" i="19"/>
  <c r="H24" i="14"/>
  <c r="O24" i="14" s="1"/>
  <c r="H24" i="13"/>
  <c r="O24" i="13" s="1"/>
  <c r="H14" i="19"/>
  <c r="H14" i="14"/>
  <c r="O14" i="14" s="1"/>
  <c r="H14" i="13"/>
  <c r="O14" i="13" s="1"/>
  <c r="O14" i="12"/>
  <c r="O43" i="12"/>
  <c r="H43" i="19"/>
  <c r="H43" i="14"/>
  <c r="O43" i="14" s="1"/>
  <c r="H43" i="13"/>
  <c r="O43" i="13" s="1"/>
  <c r="H20" i="19"/>
  <c r="H20" i="13"/>
  <c r="O20" i="13" s="1"/>
  <c r="H20" i="14"/>
  <c r="O20" i="14" s="1"/>
  <c r="O20" i="12"/>
  <c r="O21" i="12"/>
  <c r="H21" i="19"/>
  <c r="H21" i="14"/>
  <c r="O21" i="14" s="1"/>
  <c r="H21" i="13"/>
  <c r="O21" i="13" s="1"/>
  <c r="O15" i="12"/>
  <c r="H15" i="19"/>
  <c r="H15" i="14"/>
  <c r="O15" i="14" s="1"/>
  <c r="H15" i="13"/>
  <c r="O15" i="13" s="1"/>
  <c r="O18" i="12"/>
  <c r="H18" i="19"/>
  <c r="H18" i="13"/>
  <c r="O18" i="13" s="1"/>
  <c r="H18" i="14"/>
  <c r="O18" i="14" s="1"/>
  <c r="H29" i="19"/>
  <c r="H29" i="14"/>
  <c r="O29" i="14" s="1"/>
  <c r="H29" i="13"/>
  <c r="O29" i="13" s="1"/>
  <c r="O29" i="12"/>
  <c r="O27" i="12"/>
  <c r="H27" i="19"/>
  <c r="H27" i="14"/>
  <c r="O27" i="14" s="1"/>
  <c r="H27" i="13"/>
  <c r="O27" i="13" s="1"/>
  <c r="O31" i="12"/>
  <c r="H31" i="19"/>
  <c r="H31" i="13"/>
  <c r="O31" i="13" s="1"/>
  <c r="H31" i="14"/>
  <c r="O31" i="14" s="1"/>
  <c r="H17" i="19"/>
  <c r="H17" i="13"/>
  <c r="O17" i="13" s="1"/>
  <c r="H17" i="14"/>
  <c r="O17" i="14" s="1"/>
  <c r="O17" i="12"/>
  <c r="O34" i="12"/>
  <c r="H34" i="19"/>
  <c r="H34" i="13"/>
  <c r="O34" i="13" s="1"/>
  <c r="H34" i="14"/>
  <c r="O34" i="14" s="1"/>
  <c r="O25" i="12"/>
  <c r="H25" i="19"/>
  <c r="H25" i="13"/>
  <c r="O25" i="13" s="1"/>
  <c r="H25" i="14"/>
  <c r="O25" i="14" s="1"/>
  <c r="O38" i="12"/>
  <c r="H38" i="19"/>
  <c r="H38" i="14"/>
  <c r="O38" i="14" s="1"/>
  <c r="H38" i="13"/>
  <c r="O38" i="13" s="1"/>
  <c r="O40" i="12"/>
  <c r="H40" i="19"/>
  <c r="H40" i="14"/>
  <c r="O40" i="14" s="1"/>
  <c r="H40" i="13"/>
  <c r="O40" i="13" s="1"/>
  <c r="H30" i="19"/>
  <c r="H30" i="13"/>
  <c r="O30" i="13" s="1"/>
  <c r="H30" i="14"/>
  <c r="O30" i="14" s="1"/>
  <c r="O30" i="12"/>
  <c r="O39" i="12"/>
  <c r="H39" i="19"/>
  <c r="H39" i="14"/>
  <c r="O39" i="14" s="1"/>
  <c r="H39" i="13"/>
  <c r="O39" i="13" s="1"/>
  <c r="O33" i="12"/>
  <c r="H33" i="19"/>
  <c r="H33" i="13"/>
  <c r="O33" i="13" s="1"/>
  <c r="H33" i="14"/>
  <c r="O33" i="14" s="1"/>
  <c r="H28" i="19"/>
  <c r="H28" i="13"/>
  <c r="O28" i="13" s="1"/>
  <c r="H28" i="14"/>
  <c r="O28" i="14" s="1"/>
  <c r="O28" i="12"/>
  <c r="H19" i="19"/>
  <c r="H19" i="14"/>
  <c r="O19" i="14" s="1"/>
  <c r="H19" i="13"/>
  <c r="O19" i="13" s="1"/>
  <c r="O19" i="12"/>
  <c r="O23" i="12"/>
  <c r="H23" i="19"/>
  <c r="H23" i="13"/>
  <c r="O23" i="13" s="1"/>
  <c r="H23" i="14"/>
  <c r="O23" i="14" s="1"/>
  <c r="O16" i="12"/>
  <c r="H16" i="19"/>
  <c r="H16" i="14"/>
  <c r="O16" i="14" s="1"/>
  <c r="H16" i="13"/>
  <c r="O16" i="13" s="1"/>
  <c r="O26" i="12"/>
  <c r="H26" i="19"/>
  <c r="H26" i="13"/>
  <c r="O26" i="13" s="1"/>
  <c r="H26" i="14"/>
  <c r="O26" i="14" s="1"/>
  <c r="O35" i="12"/>
  <c r="H35" i="19"/>
  <c r="H35" i="14"/>
  <c r="O35" i="14" s="1"/>
  <c r="H35" i="13"/>
  <c r="O35" i="13" s="1"/>
  <c r="O41" i="12"/>
  <c r="H41" i="19"/>
  <c r="H41" i="13"/>
  <c r="O41" i="13" s="1"/>
  <c r="H41" i="14"/>
  <c r="O41" i="14" s="1"/>
  <c r="O32" i="12"/>
  <c r="H32" i="19"/>
  <c r="H32" i="14"/>
  <c r="O32" i="14" s="1"/>
  <c r="H32" i="13"/>
  <c r="O32" i="13" s="1"/>
  <c r="O36" i="12"/>
  <c r="H36" i="19"/>
  <c r="H36" i="13"/>
  <c r="O36" i="13" s="1"/>
  <c r="H36" i="14"/>
  <c r="O36" i="14" s="1"/>
  <c r="AN32" i="3"/>
  <c r="BD32" i="3" s="1"/>
  <c r="AN38" i="3"/>
  <c r="BD38" i="3" s="1"/>
  <c r="AN26" i="3"/>
  <c r="AV26" i="3" s="1"/>
  <c r="AL43" i="3"/>
  <c r="AT43" i="3" s="1"/>
  <c r="AO28" i="3"/>
  <c r="BE28" i="3" s="1"/>
  <c r="R40" i="2"/>
  <c r="Y40" i="2" s="1"/>
  <c r="AF40" i="2" s="1"/>
  <c r="AM40" i="2" s="1"/>
  <c r="BC40" i="2" s="1"/>
  <c r="AL24" i="3"/>
  <c r="AT24" i="3" s="1"/>
  <c r="R17" i="2"/>
  <c r="Y17" i="2" s="1"/>
  <c r="AS34" i="4"/>
  <c r="AS14" i="4"/>
  <c r="AY14" i="4" s="1"/>
  <c r="AQ14" i="4"/>
  <c r="BA14" i="4"/>
  <c r="BG14" i="4" s="1"/>
  <c r="BB27" i="4"/>
  <c r="AT27" i="4"/>
  <c r="T20" i="2"/>
  <c r="AA20" i="2" s="1"/>
  <c r="AH20" i="2" s="1"/>
  <c r="AO20" i="2" s="1"/>
  <c r="AW20" i="2" s="1"/>
  <c r="AL26" i="3"/>
  <c r="AT26" i="3" s="1"/>
  <c r="U22" i="2"/>
  <c r="AB22" i="2" s="1"/>
  <c r="AI22" i="2" s="1"/>
  <c r="AP22" i="2" s="1"/>
  <c r="AX22" i="2" s="1"/>
  <c r="U21" i="2"/>
  <c r="AB21" i="2" s="1"/>
  <c r="AI21" i="2" s="1"/>
  <c r="AP21" i="2" s="1"/>
  <c r="AX21" i="2" s="1"/>
  <c r="AL22" i="3"/>
  <c r="BB22" i="3" s="1"/>
  <c r="U23" i="2"/>
  <c r="AB23" i="2" s="1"/>
  <c r="AI23" i="2" s="1"/>
  <c r="AP23" i="2" s="1"/>
  <c r="AX23" i="2" s="1"/>
  <c r="U20" i="2"/>
  <c r="AB20" i="2" s="1"/>
  <c r="AI20" i="2" s="1"/>
  <c r="AP20" i="2" s="1"/>
  <c r="AX20" i="2" s="1"/>
  <c r="AN29" i="3"/>
  <c r="BD29" i="3" s="1"/>
  <c r="AX39" i="4"/>
  <c r="BF39" i="4"/>
  <c r="T22" i="2"/>
  <c r="AA22" i="2" s="1"/>
  <c r="AH22" i="2" s="1"/>
  <c r="AO22" i="2" s="1"/>
  <c r="BE22" i="2" s="1"/>
  <c r="AL31" i="3"/>
  <c r="AT31" i="3" s="1"/>
  <c r="AP39" i="3"/>
  <c r="AX39" i="3" s="1"/>
  <c r="AP19" i="3"/>
  <c r="AL15" i="3"/>
  <c r="AN28" i="3"/>
  <c r="AV28" i="3" s="1"/>
  <c r="AL16" i="3"/>
  <c r="BB16" i="3" s="1"/>
  <c r="AL21" i="3"/>
  <c r="AT21" i="3" s="1"/>
  <c r="AL35" i="3"/>
  <c r="AT35" i="3" s="1"/>
  <c r="AL18" i="3"/>
  <c r="AT18" i="3" s="1"/>
  <c r="AL28" i="3"/>
  <c r="BB28" i="3" s="1"/>
  <c r="Y15" i="3"/>
  <c r="AN30" i="3"/>
  <c r="BD30" i="3" s="1"/>
  <c r="AN37" i="3"/>
  <c r="BD37" i="3" s="1"/>
  <c r="AN34" i="3"/>
  <c r="AV34" i="3" s="1"/>
  <c r="AN39" i="3"/>
  <c r="BD39" i="3" s="1"/>
  <c r="AL30" i="3"/>
  <c r="AT30" i="3" s="1"/>
  <c r="AN18" i="3"/>
  <c r="BD18" i="3" s="1"/>
  <c r="AL19" i="3"/>
  <c r="BB19" i="3" s="1"/>
  <c r="AN24" i="3"/>
  <c r="AV24" i="3" s="1"/>
  <c r="AL25" i="3"/>
  <c r="AT25" i="3" s="1"/>
  <c r="AL37" i="3"/>
  <c r="AT37" i="3" s="1"/>
  <c r="AN21" i="3"/>
  <c r="AV21" i="3" s="1"/>
  <c r="AN17" i="3"/>
  <c r="BD17" i="3" s="1"/>
  <c r="AN20" i="3"/>
  <c r="AV20" i="3" s="1"/>
  <c r="AN27" i="3"/>
  <c r="BD27" i="3" s="1"/>
  <c r="AP28" i="3"/>
  <c r="BF28" i="3" s="1"/>
  <c r="R32" i="2"/>
  <c r="Y32" i="2" s="1"/>
  <c r="AF32" i="2" s="1"/>
  <c r="AM32" i="2" s="1"/>
  <c r="AU32" i="2" s="1"/>
  <c r="U19" i="2"/>
  <c r="AB19" i="2" s="1"/>
  <c r="AI19" i="2" s="1"/>
  <c r="AP19" i="2" s="1"/>
  <c r="BF19" i="2" s="1"/>
  <c r="AP30" i="3"/>
  <c r="AX30" i="3" s="1"/>
  <c r="R19" i="2"/>
  <c r="Y19" i="2" s="1"/>
  <c r="AF19" i="2" s="1"/>
  <c r="AM19" i="2" s="1"/>
  <c r="BC19" i="2" s="1"/>
  <c r="R38" i="2"/>
  <c r="Y38" i="2" s="1"/>
  <c r="AF38" i="2" s="1"/>
  <c r="AM38" i="2" s="1"/>
  <c r="AU38" i="2" s="1"/>
  <c r="R34" i="2"/>
  <c r="Y34" i="2" s="1"/>
  <c r="AF34" i="2" s="1"/>
  <c r="AM34" i="2" s="1"/>
  <c r="BC34" i="2" s="1"/>
  <c r="AP43" i="3"/>
  <c r="AX43" i="3" s="1"/>
  <c r="R35" i="2"/>
  <c r="Y35" i="2" s="1"/>
  <c r="AF35" i="2" s="1"/>
  <c r="AM35" i="2" s="1"/>
  <c r="BC35" i="2" s="1"/>
  <c r="AW19" i="2"/>
  <c r="BE19" i="2"/>
  <c r="R25" i="2"/>
  <c r="Y25" i="2" s="1"/>
  <c r="AF25" i="2" s="1"/>
  <c r="AM25" i="2" s="1"/>
  <c r="BC25" i="2" s="1"/>
  <c r="T18" i="2"/>
  <c r="AA18" i="2" s="1"/>
  <c r="AH18" i="2" s="1"/>
  <c r="AO18" i="2" s="1"/>
  <c r="T26" i="2"/>
  <c r="AA26" i="2" s="1"/>
  <c r="AH26" i="2" s="1"/>
  <c r="AO26" i="2" s="1"/>
  <c r="R39" i="2"/>
  <c r="Y39" i="2" s="1"/>
  <c r="AF39" i="2" s="1"/>
  <c r="AM39" i="2" s="1"/>
  <c r="AU39" i="2" s="1"/>
  <c r="R20" i="2"/>
  <c r="Y20" i="2" s="1"/>
  <c r="AF20" i="2" s="1"/>
  <c r="AM20" i="2" s="1"/>
  <c r="AU20" i="2" s="1"/>
  <c r="R18" i="2"/>
  <c r="Y18" i="2" s="1"/>
  <c r="AF18" i="2" s="1"/>
  <c r="AM18" i="2" s="1"/>
  <c r="BC18" i="2" s="1"/>
  <c r="R31" i="2"/>
  <c r="Y31" i="2" s="1"/>
  <c r="AF31" i="2" s="1"/>
  <c r="AM31" i="2" s="1"/>
  <c r="BC31" i="2" s="1"/>
  <c r="T21" i="2"/>
  <c r="AA21" i="2" s="1"/>
  <c r="AH21" i="2" s="1"/>
  <c r="AO21" i="2" s="1"/>
  <c r="AO42" i="3"/>
  <c r="AW42" i="3" s="1"/>
  <c r="AP41" i="3"/>
  <c r="AX41" i="3" s="1"/>
  <c r="AP23" i="3"/>
  <c r="BF23" i="3" s="1"/>
  <c r="BD23" i="3"/>
  <c r="AO29" i="3"/>
  <c r="BE29" i="3" s="1"/>
  <c r="AP31" i="3"/>
  <c r="AX31" i="3" s="1"/>
  <c r="AP40" i="3"/>
  <c r="BF40" i="3" s="1"/>
  <c r="AP26" i="3"/>
  <c r="AX26" i="3" s="1"/>
  <c r="AO39" i="3"/>
  <c r="BE39" i="3" s="1"/>
  <c r="AP34" i="3"/>
  <c r="BF34" i="3" s="1"/>
  <c r="AL39" i="3"/>
  <c r="AT39" i="3" s="1"/>
  <c r="AN41" i="3"/>
  <c r="AV41" i="3" s="1"/>
  <c r="AO38" i="3"/>
  <c r="AW38" i="3" s="1"/>
  <c r="AO34" i="3"/>
  <c r="BE34" i="3" s="1"/>
  <c r="AO27" i="3"/>
  <c r="BE27" i="3" s="1"/>
  <c r="AO22" i="3"/>
  <c r="BE22" i="3" s="1"/>
  <c r="AM18" i="3"/>
  <c r="AM38" i="3"/>
  <c r="AM16" i="3"/>
  <c r="AM22" i="3"/>
  <c r="AM37" i="3"/>
  <c r="AM36" i="3"/>
  <c r="AM20" i="3"/>
  <c r="AM25" i="3"/>
  <c r="AM32" i="3"/>
  <c r="AM21" i="3"/>
  <c r="AM28" i="3"/>
  <c r="AM33" i="3"/>
  <c r="AM29" i="3"/>
  <c r="AM26" i="3"/>
  <c r="BA34" i="3"/>
  <c r="BA38" i="3"/>
  <c r="BA36" i="3"/>
  <c r="BA35" i="3"/>
  <c r="BA31" i="3"/>
  <c r="BA43" i="3"/>
  <c r="AN42" i="3"/>
  <c r="AM41" i="3"/>
  <c r="BA39" i="3"/>
  <c r="AP27" i="3"/>
  <c r="AN25" i="3"/>
  <c r="AM24" i="3"/>
  <c r="AL23" i="3"/>
  <c r="AP42" i="3"/>
  <c r="AO41" i="3"/>
  <c r="AN40" i="3"/>
  <c r="AM39" i="3"/>
  <c r="AL38" i="3"/>
  <c r="BA37" i="3"/>
  <c r="AP20" i="3"/>
  <c r="AP21" i="3"/>
  <c r="AP22" i="3"/>
  <c r="AP25" i="3"/>
  <c r="AP32" i="3"/>
  <c r="AO30" i="3"/>
  <c r="AP36" i="3"/>
  <c r="AP37" i="3"/>
  <c r="AO36" i="3"/>
  <c r="AN35" i="3"/>
  <c r="AL33" i="3"/>
  <c r="BA32" i="3"/>
  <c r="AM43" i="3"/>
  <c r="BA41" i="3"/>
  <c r="AP24" i="3"/>
  <c r="AP29" i="3"/>
  <c r="AM30" i="3"/>
  <c r="AO32" i="3"/>
  <c r="AN31" i="3"/>
  <c r="AL29" i="3"/>
  <c r="AM42" i="3"/>
  <c r="AL41" i="3"/>
  <c r="BB41" i="3" s="1"/>
  <c r="BA40" i="3"/>
  <c r="AP38" i="3"/>
  <c r="AO37" i="3"/>
  <c r="AN36" i="3"/>
  <c r="AM35" i="3"/>
  <c r="BA33" i="3"/>
  <c r="AO20" i="3"/>
  <c r="AO21" i="3"/>
  <c r="AO18" i="3"/>
  <c r="AO24" i="3"/>
  <c r="P43" i="2"/>
  <c r="W43" i="2" s="1"/>
  <c r="AD43" i="2" s="1"/>
  <c r="AK43" i="2" s="1"/>
  <c r="T27" i="2"/>
  <c r="AA27" i="2" s="1"/>
  <c r="AH27" i="2" s="1"/>
  <c r="AO27" i="2" s="1"/>
  <c r="U27" i="2"/>
  <c r="AB27" i="2" s="1"/>
  <c r="AI27" i="2" s="1"/>
  <c r="AP27" i="2" s="1"/>
  <c r="S25" i="2"/>
  <c r="Z25" i="2" s="1"/>
  <c r="AG25" i="2" s="1"/>
  <c r="AN25" i="2" s="1"/>
  <c r="R24" i="2"/>
  <c r="Y24" i="2" s="1"/>
  <c r="AF24" i="2" s="1"/>
  <c r="AM24" i="2" s="1"/>
  <c r="BC24" i="2" s="1"/>
  <c r="Q23" i="2"/>
  <c r="X23" i="2" s="1"/>
  <c r="AE23" i="2" s="1"/>
  <c r="AL23" i="2" s="1"/>
  <c r="AT23" i="2" s="1"/>
  <c r="P23" i="2"/>
  <c r="W23" i="2" s="1"/>
  <c r="AD23" i="2" s="1"/>
  <c r="AK23" i="2" s="1"/>
  <c r="U36" i="2"/>
  <c r="AB36" i="2" s="1"/>
  <c r="AI36" i="2" s="1"/>
  <c r="AP36" i="2" s="1"/>
  <c r="T35" i="2"/>
  <c r="AA35" i="2" s="1"/>
  <c r="AH35" i="2" s="1"/>
  <c r="AO35" i="2" s="1"/>
  <c r="Q32" i="2"/>
  <c r="X32" i="2" s="1"/>
  <c r="AE32" i="2" s="1"/>
  <c r="AL32" i="2" s="1"/>
  <c r="BB32" i="2" s="1"/>
  <c r="S34" i="2"/>
  <c r="Z34" i="2" s="1"/>
  <c r="AG34" i="2" s="1"/>
  <c r="AN34" i="2" s="1"/>
  <c r="P31" i="2"/>
  <c r="W31" i="2" s="1"/>
  <c r="AD31" i="2" s="1"/>
  <c r="AK31" i="2" s="1"/>
  <c r="T43" i="2"/>
  <c r="AA43" i="2" s="1"/>
  <c r="AH43" i="2" s="1"/>
  <c r="AO43" i="2" s="1"/>
  <c r="Q40" i="2"/>
  <c r="X40" i="2" s="1"/>
  <c r="AE40" i="2" s="1"/>
  <c r="AL40" i="2" s="1"/>
  <c r="AT40" i="2" s="1"/>
  <c r="S42" i="2"/>
  <c r="Z42" i="2" s="1"/>
  <c r="AG42" i="2" s="1"/>
  <c r="AN42" i="2" s="1"/>
  <c r="P39" i="2"/>
  <c r="W39" i="2" s="1"/>
  <c r="AD39" i="2" s="1"/>
  <c r="AK39" i="2" s="1"/>
  <c r="Q41" i="2"/>
  <c r="X41" i="2" s="1"/>
  <c r="AE41" i="2" s="1"/>
  <c r="AL41" i="2" s="1"/>
  <c r="S43" i="2"/>
  <c r="Z43" i="2" s="1"/>
  <c r="AG43" i="2" s="1"/>
  <c r="AN43" i="2" s="1"/>
  <c r="P40" i="2"/>
  <c r="W40" i="2" s="1"/>
  <c r="AD40" i="2" s="1"/>
  <c r="AK40" i="2" s="1"/>
  <c r="T23" i="2"/>
  <c r="AA23" i="2" s="1"/>
  <c r="AH23" i="2" s="1"/>
  <c r="AO23" i="2" s="1"/>
  <c r="P19" i="2"/>
  <c r="W19" i="2" s="1"/>
  <c r="AD19" i="2" s="1"/>
  <c r="AK19" i="2" s="1"/>
  <c r="Q20" i="2"/>
  <c r="X20" i="2" s="1"/>
  <c r="AE20" i="2" s="1"/>
  <c r="AL20" i="2" s="1"/>
  <c r="U24" i="2"/>
  <c r="AB24" i="2" s="1"/>
  <c r="AI24" i="2" s="1"/>
  <c r="AP24" i="2" s="1"/>
  <c r="S22" i="2"/>
  <c r="Z22" i="2" s="1"/>
  <c r="AG22" i="2" s="1"/>
  <c r="AN22" i="2" s="1"/>
  <c r="S40" i="2"/>
  <c r="Z40" i="2" s="1"/>
  <c r="AG40" i="2" s="1"/>
  <c r="AN40" i="2" s="1"/>
  <c r="P37" i="2"/>
  <c r="W37" i="2" s="1"/>
  <c r="AD37" i="2" s="1"/>
  <c r="AK37" i="2" s="1"/>
  <c r="U42" i="2"/>
  <c r="AB42" i="2" s="1"/>
  <c r="AI42" i="2" s="1"/>
  <c r="AP42" i="2" s="1"/>
  <c r="T41" i="2"/>
  <c r="AA41" i="2" s="1"/>
  <c r="AH41" i="2" s="1"/>
  <c r="AO41" i="2" s="1"/>
  <c r="Q38" i="2"/>
  <c r="X38" i="2" s="1"/>
  <c r="AE38" i="2" s="1"/>
  <c r="AL38" i="2" s="1"/>
  <c r="BB38" i="2" s="1"/>
  <c r="P17" i="2"/>
  <c r="W17" i="2" s="1"/>
  <c r="AD17" i="2" s="1"/>
  <c r="AK17" i="2" s="1"/>
  <c r="P14" i="2"/>
  <c r="P15" i="2"/>
  <c r="W15" i="2" s="1"/>
  <c r="AD15" i="2" s="1"/>
  <c r="AK15" i="2" s="1"/>
  <c r="P16" i="2"/>
  <c r="W16" i="2" s="1"/>
  <c r="AD16" i="2" s="1"/>
  <c r="AK16" i="2" s="1"/>
  <c r="S39" i="2"/>
  <c r="Z39" i="2" s="1"/>
  <c r="AG39" i="2" s="1"/>
  <c r="AN39" i="2" s="1"/>
  <c r="P36" i="2"/>
  <c r="W36" i="2" s="1"/>
  <c r="AD36" i="2" s="1"/>
  <c r="AK36" i="2" s="1"/>
  <c r="U41" i="2"/>
  <c r="AB41" i="2" s="1"/>
  <c r="AI41" i="2" s="1"/>
  <c r="AP41" i="2" s="1"/>
  <c r="T40" i="2"/>
  <c r="AA40" i="2" s="1"/>
  <c r="AH40" i="2" s="1"/>
  <c r="AO40" i="2" s="1"/>
  <c r="Q37" i="2"/>
  <c r="X37" i="2" s="1"/>
  <c r="AE37" i="2" s="1"/>
  <c r="AL37" i="2" s="1"/>
  <c r="BB37" i="2" s="1"/>
  <c r="U37" i="2"/>
  <c r="AB37" i="2" s="1"/>
  <c r="AI37" i="2" s="1"/>
  <c r="AP37" i="2" s="1"/>
  <c r="T36" i="2"/>
  <c r="AA36" i="2" s="1"/>
  <c r="AH36" i="2" s="1"/>
  <c r="AO36" i="2" s="1"/>
  <c r="Q33" i="2"/>
  <c r="X33" i="2" s="1"/>
  <c r="AE33" i="2" s="1"/>
  <c r="AL33" i="2" s="1"/>
  <c r="AT33" i="2" s="1"/>
  <c r="S35" i="2"/>
  <c r="Z35" i="2" s="1"/>
  <c r="AG35" i="2" s="1"/>
  <c r="AN35" i="2" s="1"/>
  <c r="P32" i="2"/>
  <c r="W32" i="2" s="1"/>
  <c r="AD32" i="2" s="1"/>
  <c r="AK32" i="2" s="1"/>
  <c r="S32" i="2"/>
  <c r="Z32" i="2" s="1"/>
  <c r="AG32" i="2" s="1"/>
  <c r="AN32" i="2" s="1"/>
  <c r="P29" i="2"/>
  <c r="W29" i="2" s="1"/>
  <c r="AD29" i="2" s="1"/>
  <c r="AK29" i="2" s="1"/>
  <c r="U34" i="2"/>
  <c r="AB34" i="2" s="1"/>
  <c r="AI34" i="2" s="1"/>
  <c r="AP34" i="2" s="1"/>
  <c r="T33" i="2"/>
  <c r="AA33" i="2" s="1"/>
  <c r="AH33" i="2" s="1"/>
  <c r="AO33" i="2" s="1"/>
  <c r="Q30" i="2"/>
  <c r="X30" i="2" s="1"/>
  <c r="AE30" i="2" s="1"/>
  <c r="AL30" i="2" s="1"/>
  <c r="BB30" i="2" s="1"/>
  <c r="T31" i="2"/>
  <c r="AA31" i="2" s="1"/>
  <c r="AH31" i="2" s="1"/>
  <c r="AO31" i="2" s="1"/>
  <c r="Q28" i="2"/>
  <c r="X28" i="2" s="1"/>
  <c r="AE28" i="2" s="1"/>
  <c r="AL28" i="2" s="1"/>
  <c r="BB28" i="2" s="1"/>
  <c r="P27" i="2"/>
  <c r="W27" i="2" s="1"/>
  <c r="AD27" i="2" s="1"/>
  <c r="AK27" i="2" s="1"/>
  <c r="U32" i="2"/>
  <c r="AB32" i="2" s="1"/>
  <c r="AI32" i="2" s="1"/>
  <c r="AP32" i="2" s="1"/>
  <c r="S30" i="2"/>
  <c r="Z30" i="2" s="1"/>
  <c r="AG30" i="2" s="1"/>
  <c r="AN30" i="2" s="1"/>
  <c r="T42" i="2"/>
  <c r="AA42" i="2" s="1"/>
  <c r="AH42" i="2" s="1"/>
  <c r="AO42" i="2" s="1"/>
  <c r="Q39" i="2"/>
  <c r="X39" i="2" s="1"/>
  <c r="AE39" i="2" s="1"/>
  <c r="AL39" i="2" s="1"/>
  <c r="AT39" i="2" s="1"/>
  <c r="S41" i="2"/>
  <c r="Z41" i="2" s="1"/>
  <c r="AG41" i="2" s="1"/>
  <c r="AN41" i="2" s="1"/>
  <c r="P38" i="2"/>
  <c r="W38" i="2" s="1"/>
  <c r="AD38" i="2" s="1"/>
  <c r="AK38" i="2" s="1"/>
  <c r="U43" i="2"/>
  <c r="AB43" i="2" s="1"/>
  <c r="AI43" i="2" s="1"/>
  <c r="AP43" i="2" s="1"/>
  <c r="R33" i="2"/>
  <c r="Y33" i="2" s="1"/>
  <c r="AF33" i="2" s="1"/>
  <c r="AM33" i="2" s="1"/>
  <c r="AU33" i="2" s="1"/>
  <c r="R29" i="2"/>
  <c r="Y29" i="2" s="1"/>
  <c r="AF29" i="2" s="1"/>
  <c r="AM29" i="2" s="1"/>
  <c r="BC29" i="2" s="1"/>
  <c r="R27" i="2"/>
  <c r="Y27" i="2" s="1"/>
  <c r="AF27" i="2" s="1"/>
  <c r="AM27" i="2" s="1"/>
  <c r="BC27" i="2" s="1"/>
  <c r="P25" i="2"/>
  <c r="W25" i="2" s="1"/>
  <c r="AD25" i="2" s="1"/>
  <c r="AK25" i="2" s="1"/>
  <c r="S28" i="2"/>
  <c r="Z28" i="2" s="1"/>
  <c r="AG28" i="2" s="1"/>
  <c r="AN28" i="2" s="1"/>
  <c r="U30" i="2"/>
  <c r="AB30" i="2" s="1"/>
  <c r="AI30" i="2" s="1"/>
  <c r="AP30" i="2" s="1"/>
  <c r="T29" i="2"/>
  <c r="AA29" i="2" s="1"/>
  <c r="AH29" i="2" s="1"/>
  <c r="AO29" i="2" s="1"/>
  <c r="Q26" i="2"/>
  <c r="X26" i="2" s="1"/>
  <c r="AE26" i="2" s="1"/>
  <c r="AL26" i="2" s="1"/>
  <c r="AT26" i="2" s="1"/>
  <c r="R36" i="2"/>
  <c r="Y36" i="2" s="1"/>
  <c r="AF36" i="2" s="1"/>
  <c r="AM36" i="2" s="1"/>
  <c r="AU36" i="2" s="1"/>
  <c r="P34" i="2"/>
  <c r="W34" i="2" s="1"/>
  <c r="AD34" i="2" s="1"/>
  <c r="AK34" i="2" s="1"/>
  <c r="U39" i="2"/>
  <c r="AB39" i="2" s="1"/>
  <c r="AI39" i="2" s="1"/>
  <c r="AP39" i="2" s="1"/>
  <c r="T38" i="2"/>
  <c r="AA38" i="2" s="1"/>
  <c r="AH38" i="2" s="1"/>
  <c r="AO38" i="2" s="1"/>
  <c r="Q35" i="2"/>
  <c r="X35" i="2" s="1"/>
  <c r="AE35" i="2" s="1"/>
  <c r="AL35" i="2" s="1"/>
  <c r="AT35" i="2" s="1"/>
  <c r="S37" i="2"/>
  <c r="Z37" i="2" s="1"/>
  <c r="AG37" i="2" s="1"/>
  <c r="AN37" i="2" s="1"/>
  <c r="P26" i="2"/>
  <c r="W26" i="2" s="1"/>
  <c r="AD26" i="2" s="1"/>
  <c r="AK26" i="2" s="1"/>
  <c r="U31" i="2"/>
  <c r="AB31" i="2" s="1"/>
  <c r="AI31" i="2" s="1"/>
  <c r="AP31" i="2" s="1"/>
  <c r="T30" i="2"/>
  <c r="AA30" i="2" s="1"/>
  <c r="AH30" i="2" s="1"/>
  <c r="AO30" i="2" s="1"/>
  <c r="Q27" i="2"/>
  <c r="X27" i="2" s="1"/>
  <c r="AE27" i="2" s="1"/>
  <c r="AL27" i="2" s="1"/>
  <c r="AT27" i="2" s="1"/>
  <c r="S29" i="2"/>
  <c r="Z29" i="2" s="1"/>
  <c r="AG29" i="2" s="1"/>
  <c r="AN29" i="2" s="1"/>
  <c r="P22" i="2"/>
  <c r="W22" i="2" s="1"/>
  <c r="AD22" i="2" s="1"/>
  <c r="AK22" i="2" s="1"/>
  <c r="T39" i="2"/>
  <c r="AA39" i="2" s="1"/>
  <c r="AH39" i="2" s="1"/>
  <c r="AO39" i="2" s="1"/>
  <c r="P35" i="2"/>
  <c r="W35" i="2" s="1"/>
  <c r="AD35" i="2" s="1"/>
  <c r="AK35" i="2" s="1"/>
  <c r="U40" i="2"/>
  <c r="AB40" i="2" s="1"/>
  <c r="AI40" i="2" s="1"/>
  <c r="AP40" i="2" s="1"/>
  <c r="Q36" i="2"/>
  <c r="X36" i="2" s="1"/>
  <c r="AE36" i="2" s="1"/>
  <c r="AL36" i="2" s="1"/>
  <c r="S38" i="2"/>
  <c r="Z38" i="2" s="1"/>
  <c r="AG38" i="2" s="1"/>
  <c r="AN38" i="2" s="1"/>
  <c r="P42" i="2"/>
  <c r="W42" i="2" s="1"/>
  <c r="AD42" i="2" s="1"/>
  <c r="AK42" i="2" s="1"/>
  <c r="Q43" i="2"/>
  <c r="X43" i="2" s="1"/>
  <c r="AE43" i="2" s="1"/>
  <c r="AL43" i="2" s="1"/>
  <c r="BB43" i="2" s="1"/>
  <c r="P33" i="2"/>
  <c r="W33" i="2" s="1"/>
  <c r="AD33" i="2" s="1"/>
  <c r="AK33" i="2" s="1"/>
  <c r="U38" i="2"/>
  <c r="AB38" i="2" s="1"/>
  <c r="AI38" i="2" s="1"/>
  <c r="AP38" i="2" s="1"/>
  <c r="T37" i="2"/>
  <c r="AA37" i="2" s="1"/>
  <c r="AH37" i="2" s="1"/>
  <c r="AO37" i="2" s="1"/>
  <c r="Q34" i="2"/>
  <c r="X34" i="2" s="1"/>
  <c r="AE34" i="2" s="1"/>
  <c r="AL34" i="2" s="1"/>
  <c r="BB34" i="2" s="1"/>
  <c r="S36" i="2"/>
  <c r="Z36" i="2" s="1"/>
  <c r="AG36" i="2" s="1"/>
  <c r="AN36" i="2" s="1"/>
  <c r="T34" i="2"/>
  <c r="AA34" i="2" s="1"/>
  <c r="AH34" i="2" s="1"/>
  <c r="AO34" i="2" s="1"/>
  <c r="Q31" i="2"/>
  <c r="X31" i="2" s="1"/>
  <c r="AE31" i="2" s="1"/>
  <c r="AL31" i="2" s="1"/>
  <c r="P30" i="2"/>
  <c r="W30" i="2" s="1"/>
  <c r="AD30" i="2" s="1"/>
  <c r="AK30" i="2" s="1"/>
  <c r="S33" i="2"/>
  <c r="Z33" i="2" s="1"/>
  <c r="AG33" i="2" s="1"/>
  <c r="AN33" i="2" s="1"/>
  <c r="U35" i="2"/>
  <c r="AB35" i="2" s="1"/>
  <c r="AI35" i="2" s="1"/>
  <c r="AP35" i="2" s="1"/>
  <c r="U29" i="2"/>
  <c r="AB29" i="2" s="1"/>
  <c r="AI29" i="2" s="1"/>
  <c r="AP29" i="2" s="1"/>
  <c r="T28" i="2"/>
  <c r="AA28" i="2" s="1"/>
  <c r="AH28" i="2" s="1"/>
  <c r="AO28" i="2" s="1"/>
  <c r="Q25" i="2"/>
  <c r="X25" i="2" s="1"/>
  <c r="AE25" i="2" s="1"/>
  <c r="AL25" i="2" s="1"/>
  <c r="S27" i="2"/>
  <c r="Z27" i="2" s="1"/>
  <c r="AG27" i="2" s="1"/>
  <c r="AN27" i="2" s="1"/>
  <c r="P24" i="2"/>
  <c r="W24" i="2" s="1"/>
  <c r="AD24" i="2" s="1"/>
  <c r="AK24" i="2" s="1"/>
  <c r="R41" i="2"/>
  <c r="Y41" i="2" s="1"/>
  <c r="AF41" i="2" s="1"/>
  <c r="AM41" i="2" s="1"/>
  <c r="BC41" i="2" s="1"/>
  <c r="S24" i="2"/>
  <c r="Z24" i="2" s="1"/>
  <c r="AG24" i="2" s="1"/>
  <c r="AN24" i="2" s="1"/>
  <c r="P21" i="2"/>
  <c r="W21" i="2" s="1"/>
  <c r="AD21" i="2" s="1"/>
  <c r="AK21" i="2" s="1"/>
  <c r="U26" i="2"/>
  <c r="AB26" i="2" s="1"/>
  <c r="AI26" i="2" s="1"/>
  <c r="AP26" i="2" s="1"/>
  <c r="T25" i="2"/>
  <c r="AA25" i="2" s="1"/>
  <c r="AH25" i="2" s="1"/>
  <c r="AO25" i="2" s="1"/>
  <c r="Q22" i="2"/>
  <c r="X22" i="2" s="1"/>
  <c r="AE22" i="2" s="1"/>
  <c r="AL22" i="2" s="1"/>
  <c r="S23" i="2"/>
  <c r="Z23" i="2" s="1"/>
  <c r="AG23" i="2" s="1"/>
  <c r="AN23" i="2" s="1"/>
  <c r="P20" i="2"/>
  <c r="W20" i="2" s="1"/>
  <c r="AD20" i="2" s="1"/>
  <c r="AK20" i="2" s="1"/>
  <c r="U25" i="2"/>
  <c r="AB25" i="2" s="1"/>
  <c r="AI25" i="2" s="1"/>
  <c r="AP25" i="2" s="1"/>
  <c r="T24" i="2"/>
  <c r="AA24" i="2" s="1"/>
  <c r="AH24" i="2" s="1"/>
  <c r="AO24" i="2" s="1"/>
  <c r="Q21" i="2"/>
  <c r="X21" i="2" s="1"/>
  <c r="AE21" i="2" s="1"/>
  <c r="AL21" i="2" s="1"/>
  <c r="R28" i="2"/>
  <c r="Y28" i="2" s="1"/>
  <c r="AF28" i="2" s="1"/>
  <c r="AM28" i="2" s="1"/>
  <c r="AU28" i="2" s="1"/>
  <c r="S31" i="2"/>
  <c r="Z31" i="2" s="1"/>
  <c r="AG31" i="2" s="1"/>
  <c r="AN31" i="2" s="1"/>
  <c r="U33" i="2"/>
  <c r="AB33" i="2" s="1"/>
  <c r="AI33" i="2" s="1"/>
  <c r="AP33" i="2" s="1"/>
  <c r="P28" i="2"/>
  <c r="W28" i="2" s="1"/>
  <c r="AD28" i="2" s="1"/>
  <c r="AK28" i="2" s="1"/>
  <c r="T32" i="2"/>
  <c r="AA32" i="2" s="1"/>
  <c r="AH32" i="2" s="1"/>
  <c r="AO32" i="2" s="1"/>
  <c r="Q29" i="2"/>
  <c r="X29" i="2" s="1"/>
  <c r="AE29" i="2" s="1"/>
  <c r="AL29" i="2" s="1"/>
  <c r="BB29" i="2" s="1"/>
  <c r="P41" i="2"/>
  <c r="W41" i="2" s="1"/>
  <c r="AD41" i="2" s="1"/>
  <c r="AK41" i="2" s="1"/>
  <c r="Q42" i="2"/>
  <c r="X42" i="2" s="1"/>
  <c r="AE42" i="2" s="1"/>
  <c r="AL42" i="2" s="1"/>
  <c r="P18" i="2"/>
  <c r="W18" i="2" s="1"/>
  <c r="AD18" i="2" s="1"/>
  <c r="AK18" i="2" s="1"/>
  <c r="R43" i="2"/>
  <c r="Y43" i="2" s="1"/>
  <c r="AF43" i="2" s="1"/>
  <c r="AM43" i="2" s="1"/>
  <c r="AU43" i="2" s="1"/>
  <c r="R30" i="2"/>
  <c r="Y30" i="2" s="1"/>
  <c r="AF30" i="2" s="1"/>
  <c r="AM30" i="2" s="1"/>
  <c r="BC30" i="2" s="1"/>
  <c r="R21" i="2"/>
  <c r="Y21" i="2" s="1"/>
  <c r="AF21" i="2" s="1"/>
  <c r="AM21" i="2" s="1"/>
  <c r="AU21" i="2" s="1"/>
  <c r="R23" i="2"/>
  <c r="Y23" i="2" s="1"/>
  <c r="AF23" i="2" s="1"/>
  <c r="AM23" i="2" s="1"/>
  <c r="R37" i="2"/>
  <c r="Y37" i="2" s="1"/>
  <c r="AF37" i="2" s="1"/>
  <c r="AM37" i="2" s="1"/>
  <c r="BC16" i="2"/>
  <c r="AU16" i="2"/>
  <c r="R22" i="2"/>
  <c r="Y22" i="2" s="1"/>
  <c r="AF22" i="2" s="1"/>
  <c r="AM22" i="2" s="1"/>
  <c r="R26" i="2"/>
  <c r="Y26" i="2" s="1"/>
  <c r="AF26" i="2" s="1"/>
  <c r="AM26" i="2" s="1"/>
  <c r="R42" i="2"/>
  <c r="Y42" i="2" s="1"/>
  <c r="AF42" i="2" s="1"/>
  <c r="AM42" i="2" s="1"/>
  <c r="C12" i="26" l="1"/>
  <c r="O20" i="21"/>
  <c r="C25" i="26"/>
  <c r="O33" i="21"/>
  <c r="BB48" i="4"/>
  <c r="AT48" i="4"/>
  <c r="C18" i="26"/>
  <c r="O26" i="21"/>
  <c r="AU44" i="4"/>
  <c r="BC44" i="4"/>
  <c r="AU45" i="4"/>
  <c r="BC45" i="4"/>
  <c r="C19" i="26"/>
  <c r="O27" i="21"/>
  <c r="C15" i="26"/>
  <c r="O23" i="21"/>
  <c r="C11" i="26"/>
  <c r="O19" i="21"/>
  <c r="AW49" i="4"/>
  <c r="BE49" i="4"/>
  <c r="AV48" i="4"/>
  <c r="BD48" i="4"/>
  <c r="BA48" i="4"/>
  <c r="AS48" i="4"/>
  <c r="AQ48" i="4"/>
  <c r="C30" i="26"/>
  <c r="O38" i="21"/>
  <c r="BF44" i="4"/>
  <c r="AX44" i="4"/>
  <c r="AS49" i="4"/>
  <c r="BA49" i="4"/>
  <c r="BD44" i="4"/>
  <c r="AV44" i="4"/>
  <c r="AT22" i="4"/>
  <c r="AT45" i="4"/>
  <c r="BB45" i="4"/>
  <c r="C14" i="26"/>
  <c r="O22" i="21"/>
  <c r="C16" i="26"/>
  <c r="O24" i="21"/>
  <c r="BF48" i="4"/>
  <c r="AX48" i="4"/>
  <c r="AQ49" i="4"/>
  <c r="AX49" i="4"/>
  <c r="BF49" i="4"/>
  <c r="C24" i="26"/>
  <c r="O32" i="21"/>
  <c r="AT44" i="4"/>
  <c r="BB44" i="4"/>
  <c r="AT47" i="4"/>
  <c r="BB47" i="4"/>
  <c r="C3" i="26"/>
  <c r="O11" i="21"/>
  <c r="BA46" i="4"/>
  <c r="AS46" i="4"/>
  <c r="AQ46" i="4"/>
  <c r="BE47" i="4"/>
  <c r="AW47" i="4"/>
  <c r="C6" i="26"/>
  <c r="O14" i="21"/>
  <c r="C8" i="26"/>
  <c r="O16" i="21"/>
  <c r="C22" i="26"/>
  <c r="O30" i="21"/>
  <c r="C17" i="26"/>
  <c r="O25" i="21"/>
  <c r="C21" i="26"/>
  <c r="O29" i="21"/>
  <c r="C28" i="26"/>
  <c r="O36" i="21"/>
  <c r="AW44" i="4"/>
  <c r="BE44" i="4"/>
  <c r="BA39" i="4"/>
  <c r="BD47" i="4"/>
  <c r="AV47" i="4"/>
  <c r="AU47" i="4"/>
  <c r="BC47" i="4"/>
  <c r="C9" i="26"/>
  <c r="O17" i="21"/>
  <c r="C26" i="26"/>
  <c r="O34" i="21"/>
  <c r="C5" i="26"/>
  <c r="O13" i="21"/>
  <c r="C32" i="26"/>
  <c r="O40" i="21"/>
  <c r="BD45" i="4"/>
  <c r="AV45" i="4"/>
  <c r="C7" i="26"/>
  <c r="O15" i="21"/>
  <c r="BF46" i="4"/>
  <c r="AX46" i="4"/>
  <c r="AQ42" i="4"/>
  <c r="BE45" i="4"/>
  <c r="AW45" i="4"/>
  <c r="C13" i="26"/>
  <c r="O21" i="21"/>
  <c r="BA44" i="4"/>
  <c r="AS44" i="4"/>
  <c r="AQ44" i="4"/>
  <c r="AT49" i="4"/>
  <c r="BB49" i="4"/>
  <c r="C29" i="26"/>
  <c r="O37" i="21"/>
  <c r="AU48" i="4"/>
  <c r="BC48" i="4"/>
  <c r="C31" i="26"/>
  <c r="O39" i="21"/>
  <c r="BD49" i="4"/>
  <c r="AV49" i="4"/>
  <c r="C20" i="26"/>
  <c r="O28" i="21"/>
  <c r="BA45" i="4"/>
  <c r="BG45" i="4" s="1"/>
  <c r="AS45" i="4"/>
  <c r="AQ45" i="4"/>
  <c r="BF47" i="4"/>
  <c r="AX47" i="4"/>
  <c r="AU49" i="4"/>
  <c r="BC49" i="4"/>
  <c r="C23" i="26"/>
  <c r="O31" i="21"/>
  <c r="C10" i="26"/>
  <c r="O18" i="21"/>
  <c r="AW48" i="4"/>
  <c r="BE48" i="4"/>
  <c r="C27" i="26"/>
  <c r="O35" i="21"/>
  <c r="AV46" i="4"/>
  <c r="BD46" i="4"/>
  <c r="C4" i="26"/>
  <c r="O12" i="21"/>
  <c r="AS47" i="4"/>
  <c r="BA47" i="4"/>
  <c r="AQ47" i="4"/>
  <c r="AL40" i="3"/>
  <c r="BB41" i="4"/>
  <c r="BJ24" i="14"/>
  <c r="BB24" i="14"/>
  <c r="BF36" i="14"/>
  <c r="BN36" i="14"/>
  <c r="BL38" i="14"/>
  <c r="BD38" i="14"/>
  <c r="BB35" i="14"/>
  <c r="BJ35" i="14"/>
  <c r="BL28" i="14"/>
  <c r="BD28" i="14"/>
  <c r="BB27" i="14"/>
  <c r="BJ27" i="14"/>
  <c r="BE38" i="14"/>
  <c r="BM38" i="14"/>
  <c r="BE35" i="14"/>
  <c r="BM35" i="14"/>
  <c r="BM20" i="14"/>
  <c r="BE20" i="14"/>
  <c r="BB20" i="14"/>
  <c r="BJ20" i="14"/>
  <c r="BM24" i="14"/>
  <c r="BE24" i="14"/>
  <c r="BJ41" i="14"/>
  <c r="BB41" i="14"/>
  <c r="BB34" i="14"/>
  <c r="BJ34" i="14"/>
  <c r="BM27" i="14"/>
  <c r="BE27" i="14"/>
  <c r="BE25" i="14"/>
  <c r="BM25" i="14"/>
  <c r="BA20" i="14"/>
  <c r="BI20" i="14"/>
  <c r="AY20" i="14"/>
  <c r="BN28" i="14"/>
  <c r="BF28" i="14"/>
  <c r="BA40" i="14"/>
  <c r="BI40" i="14"/>
  <c r="AY40" i="14"/>
  <c r="BI27" i="14"/>
  <c r="BA27" i="14"/>
  <c r="AY27" i="14"/>
  <c r="BA31" i="14"/>
  <c r="BI31" i="14"/>
  <c r="AY31" i="14"/>
  <c r="BN24" i="14"/>
  <c r="BF24" i="14"/>
  <c r="BF32" i="14"/>
  <c r="BN32" i="14"/>
  <c r="BL26" i="14"/>
  <c r="BD26" i="14"/>
  <c r="BJ43" i="14"/>
  <c r="BB43" i="14"/>
  <c r="BJ30" i="14"/>
  <c r="BB30" i="14"/>
  <c r="BL19" i="14"/>
  <c r="BD19" i="14"/>
  <c r="BB31" i="14"/>
  <c r="BJ31" i="14"/>
  <c r="BM32" i="14"/>
  <c r="BE32" i="14"/>
  <c r="BJ40" i="14"/>
  <c r="BB40" i="14"/>
  <c r="BM22" i="14"/>
  <c r="BE22" i="14"/>
  <c r="BJ42" i="14"/>
  <c r="BB42" i="14"/>
  <c r="BE36" i="14"/>
  <c r="BM36" i="14"/>
  <c r="BB17" i="14"/>
  <c r="BJ17" i="14"/>
  <c r="BJ22" i="14"/>
  <c r="BB22" i="14"/>
  <c r="BD36" i="14"/>
  <c r="BL36" i="14"/>
  <c r="BF31" i="14"/>
  <c r="BN31" i="14"/>
  <c r="BA30" i="14"/>
  <c r="BI30" i="14"/>
  <c r="AY30" i="14"/>
  <c r="BI33" i="14"/>
  <c r="BA33" i="14"/>
  <c r="AY33" i="14"/>
  <c r="BN34" i="14"/>
  <c r="BF34" i="14"/>
  <c r="BN38" i="14"/>
  <c r="BF38" i="14"/>
  <c r="BI29" i="14"/>
  <c r="BA29" i="14"/>
  <c r="AY29" i="14"/>
  <c r="BF43" i="14"/>
  <c r="BN43" i="14"/>
  <c r="BC40" i="14"/>
  <c r="BK40" i="14"/>
  <c r="BB38" i="14"/>
  <c r="BJ38" i="14"/>
  <c r="BA28" i="14"/>
  <c r="BI28" i="14"/>
  <c r="AY28" i="14"/>
  <c r="BM37" i="14"/>
  <c r="BE37" i="14"/>
  <c r="BM31" i="14"/>
  <c r="BE31" i="14"/>
  <c r="BC32" i="14"/>
  <c r="BK32" i="14"/>
  <c r="BM41" i="14"/>
  <c r="BE41" i="14"/>
  <c r="BB28" i="14"/>
  <c r="BJ28" i="14"/>
  <c r="BK30" i="14"/>
  <c r="BC30" i="14"/>
  <c r="BA43" i="14"/>
  <c r="BI43" i="14"/>
  <c r="AY43" i="14"/>
  <c r="BI39" i="14"/>
  <c r="BA39" i="14"/>
  <c r="AY39" i="14"/>
  <c r="BL39" i="14"/>
  <c r="BD39" i="14"/>
  <c r="BC18" i="14"/>
  <c r="BK18" i="14"/>
  <c r="BK19" i="14"/>
  <c r="BC19" i="14"/>
  <c r="BC17" i="14"/>
  <c r="BK17" i="14"/>
  <c r="BC21" i="14"/>
  <c r="BK21" i="14"/>
  <c r="BB18" i="14"/>
  <c r="BJ18" i="14"/>
  <c r="BL20" i="14"/>
  <c r="BD20" i="14"/>
  <c r="BJ32" i="14"/>
  <c r="BB32" i="14"/>
  <c r="BB39" i="14"/>
  <c r="BJ39" i="14"/>
  <c r="BK28" i="14"/>
  <c r="BC28" i="14"/>
  <c r="BJ25" i="14"/>
  <c r="BB25" i="14"/>
  <c r="BK29" i="14"/>
  <c r="BC29" i="14"/>
  <c r="BL18" i="14"/>
  <c r="BD18" i="14"/>
  <c r="BD25" i="14"/>
  <c r="BL25" i="14"/>
  <c r="BI25" i="14"/>
  <c r="BA25" i="14"/>
  <c r="AY25" i="14"/>
  <c r="BA41" i="14"/>
  <c r="BI41" i="14"/>
  <c r="AY41" i="14"/>
  <c r="BF30" i="14"/>
  <c r="BN30" i="14"/>
  <c r="BN37" i="14"/>
  <c r="BF37" i="14"/>
  <c r="BI16" i="14"/>
  <c r="BA16" i="14"/>
  <c r="AY16" i="14"/>
  <c r="BI23" i="14"/>
  <c r="BA23" i="14"/>
  <c r="AY23" i="14"/>
  <c r="BI34" i="14"/>
  <c r="BA34" i="14"/>
  <c r="AY34" i="14"/>
  <c r="BC33" i="14"/>
  <c r="BK33" i="14"/>
  <c r="BJ21" i="14"/>
  <c r="BB21" i="14"/>
  <c r="BM26" i="14"/>
  <c r="BE26" i="14"/>
  <c r="BC34" i="14"/>
  <c r="BK34" i="14"/>
  <c r="BA17" i="14"/>
  <c r="BI17" i="14"/>
  <c r="AY17" i="14"/>
  <c r="BC24" i="14"/>
  <c r="BK24" i="14"/>
  <c r="BL41" i="14"/>
  <c r="BD41" i="14"/>
  <c r="BE34" i="14"/>
  <c r="BM34" i="14"/>
  <c r="BK22" i="14"/>
  <c r="BC22" i="14"/>
  <c r="BJ33" i="14"/>
  <c r="BB33" i="14"/>
  <c r="BB29" i="14"/>
  <c r="BJ29" i="14"/>
  <c r="BJ37" i="14"/>
  <c r="BB37" i="14"/>
  <c r="BF23" i="14"/>
  <c r="BN23" i="14"/>
  <c r="BI21" i="14"/>
  <c r="BA21" i="14"/>
  <c r="AY21" i="14"/>
  <c r="BI32" i="14"/>
  <c r="BA32" i="14"/>
  <c r="AY32" i="14"/>
  <c r="BK42" i="14"/>
  <c r="BC42" i="14"/>
  <c r="BL27" i="14"/>
  <c r="BD27" i="14"/>
  <c r="BL24" i="14"/>
  <c r="BD24" i="14"/>
  <c r="BM18" i="14"/>
  <c r="BE18" i="14"/>
  <c r="BL31" i="14"/>
  <c r="BD31" i="14"/>
  <c r="BD17" i="14"/>
  <c r="BL17" i="14"/>
  <c r="BM33" i="14"/>
  <c r="BE33" i="14"/>
  <c r="BE42" i="14"/>
  <c r="BM42" i="14"/>
  <c r="BM28" i="14"/>
  <c r="BE28" i="14"/>
  <c r="BD34" i="14"/>
  <c r="BL34" i="14"/>
  <c r="BD30" i="14"/>
  <c r="BL30" i="14"/>
  <c r="BC27" i="14"/>
  <c r="BK27" i="14"/>
  <c r="BD33" i="14"/>
  <c r="BL33" i="14"/>
  <c r="BC35" i="14"/>
  <c r="BK35" i="14"/>
  <c r="BA24" i="14"/>
  <c r="BI24" i="14"/>
  <c r="AY24" i="14"/>
  <c r="BN19" i="14"/>
  <c r="BF19" i="14"/>
  <c r="BA18" i="14"/>
  <c r="BI18" i="14"/>
  <c r="AY18" i="14"/>
  <c r="BF20" i="14"/>
  <c r="BN20" i="14"/>
  <c r="BI22" i="14"/>
  <c r="BA22" i="14"/>
  <c r="AY22" i="14"/>
  <c r="BF29" i="14"/>
  <c r="BN29" i="14"/>
  <c r="BF27" i="14"/>
  <c r="BN27" i="14"/>
  <c r="BK43" i="14"/>
  <c r="BC43" i="14"/>
  <c r="BD43" i="14"/>
  <c r="BL43" i="14"/>
  <c r="BI42" i="14"/>
  <c r="BA42" i="14"/>
  <c r="AY42" i="14"/>
  <c r="BA38" i="14"/>
  <c r="BI38" i="14"/>
  <c r="AY38" i="14"/>
  <c r="BK25" i="14"/>
  <c r="BC25" i="14"/>
  <c r="BJ19" i="14"/>
  <c r="BB19" i="14"/>
  <c r="BE43" i="14"/>
  <c r="BM43" i="14"/>
  <c r="AY15" i="14"/>
  <c r="BJ15" i="14"/>
  <c r="BB15" i="14"/>
  <c r="BM40" i="14"/>
  <c r="BE40" i="14"/>
  <c r="BD35" i="14"/>
  <c r="BL35" i="14"/>
  <c r="BE19" i="14"/>
  <c r="BM19" i="14"/>
  <c r="BB16" i="14"/>
  <c r="BJ16" i="14"/>
  <c r="BL21" i="14"/>
  <c r="BD21" i="14"/>
  <c r="BK31" i="14"/>
  <c r="BC31" i="14"/>
  <c r="BE23" i="14"/>
  <c r="BM23" i="14"/>
  <c r="BJ23" i="14"/>
  <c r="BB23" i="14"/>
  <c r="BK41" i="14"/>
  <c r="BC41" i="14"/>
  <c r="BD42" i="14"/>
  <c r="BL42" i="14"/>
  <c r="BA26" i="14"/>
  <c r="BI26" i="14"/>
  <c r="AY26" i="14"/>
  <c r="BF35" i="14"/>
  <c r="BN35" i="14"/>
  <c r="BA36" i="14"/>
  <c r="BI36" i="14"/>
  <c r="AY36" i="14"/>
  <c r="BF33" i="14"/>
  <c r="BN33" i="14"/>
  <c r="BF41" i="14"/>
  <c r="BN41" i="14"/>
  <c r="BI35" i="14"/>
  <c r="BA35" i="14"/>
  <c r="AY35" i="14"/>
  <c r="BN25" i="14"/>
  <c r="BF25" i="14"/>
  <c r="BK38" i="14"/>
  <c r="BC38" i="14"/>
  <c r="BK37" i="14"/>
  <c r="BC37" i="14"/>
  <c r="BC20" i="14"/>
  <c r="BK20" i="14"/>
  <c r="BD40" i="14"/>
  <c r="BL40" i="14"/>
  <c r="BL22" i="14"/>
  <c r="BD22" i="14"/>
  <c r="BN26" i="14"/>
  <c r="BF26" i="14"/>
  <c r="BI37" i="14"/>
  <c r="BA37" i="14"/>
  <c r="AY37" i="14"/>
  <c r="BE29" i="14"/>
  <c r="BM29" i="14"/>
  <c r="BN42" i="14"/>
  <c r="BF42" i="14"/>
  <c r="BL29" i="14"/>
  <c r="BD29" i="14"/>
  <c r="BE30" i="14"/>
  <c r="BM30" i="14"/>
  <c r="BC23" i="14"/>
  <c r="BK23" i="14"/>
  <c r="BC39" i="14"/>
  <c r="BK39" i="14"/>
  <c r="BJ36" i="14"/>
  <c r="BB36" i="14"/>
  <c r="BD32" i="14"/>
  <c r="BL32" i="14"/>
  <c r="BD37" i="14"/>
  <c r="BL37" i="14"/>
  <c r="BC36" i="14"/>
  <c r="BK36" i="14"/>
  <c r="BE21" i="14"/>
  <c r="BM21" i="14"/>
  <c r="BK26" i="14"/>
  <c r="BC26" i="14"/>
  <c r="BB26" i="14"/>
  <c r="BJ26" i="14"/>
  <c r="BL23" i="14"/>
  <c r="BD23" i="14"/>
  <c r="BM39" i="14"/>
  <c r="BE39" i="14"/>
  <c r="BC16" i="14"/>
  <c r="BK16" i="14"/>
  <c r="BI15" i="14"/>
  <c r="BA15" i="14"/>
  <c r="BA14" i="14"/>
  <c r="BG14" i="14" s="1"/>
  <c r="BI14" i="14"/>
  <c r="BO14" i="14" s="1"/>
  <c r="AY14" i="14"/>
  <c r="BQ14" i="14" s="1"/>
  <c r="BR14" i="14" s="1"/>
  <c r="BN39" i="14"/>
  <c r="BF39" i="14"/>
  <c r="BI19" i="14"/>
  <c r="BO19" i="14" s="1"/>
  <c r="BA19" i="14"/>
  <c r="AY19" i="14"/>
  <c r="BF22" i="14"/>
  <c r="BN22" i="14"/>
  <c r="BF21" i="14"/>
  <c r="BN21" i="14"/>
  <c r="BN40" i="14"/>
  <c r="BF40" i="14"/>
  <c r="AT21" i="4"/>
  <c r="AW25" i="3"/>
  <c r="AV40" i="4"/>
  <c r="AU26" i="4"/>
  <c r="BD18" i="4"/>
  <c r="AS37" i="4"/>
  <c r="BC40" i="4"/>
  <c r="BA42" i="4"/>
  <c r="BE21" i="4"/>
  <c r="BB26" i="4"/>
  <c r="AV30" i="4"/>
  <c r="AS21" i="4"/>
  <c r="BE24" i="4"/>
  <c r="BA27" i="4"/>
  <c r="AQ16" i="2"/>
  <c r="AS29" i="4"/>
  <c r="AW22" i="4"/>
  <c r="AV42" i="4"/>
  <c r="BC18" i="4"/>
  <c r="AX22" i="4"/>
  <c r="BC37" i="4"/>
  <c r="AW29" i="4"/>
  <c r="BD23" i="4"/>
  <c r="AU33" i="4"/>
  <c r="AU32" i="4"/>
  <c r="AQ33" i="4"/>
  <c r="BB18" i="2"/>
  <c r="AW27" i="4"/>
  <c r="AY27" i="4" s="1"/>
  <c r="AW36" i="4"/>
  <c r="BB40" i="4"/>
  <c r="BF34" i="4"/>
  <c r="BB29" i="4"/>
  <c r="BA41" i="4"/>
  <c r="BB35" i="4"/>
  <c r="BE33" i="4"/>
  <c r="BF31" i="4"/>
  <c r="BA33" i="4"/>
  <c r="AV21" i="4"/>
  <c r="AV19" i="4"/>
  <c r="AS35" i="4"/>
  <c r="AW34" i="4"/>
  <c r="BA20" i="4"/>
  <c r="AU34" i="4"/>
  <c r="BF21" i="4"/>
  <c r="BD33" i="4"/>
  <c r="BA24" i="4"/>
  <c r="AW18" i="4"/>
  <c r="AV33" i="4"/>
  <c r="AV25" i="4"/>
  <c r="AQ22" i="4"/>
  <c r="AQ27" i="4"/>
  <c r="BA26" i="4"/>
  <c r="AQ25" i="4"/>
  <c r="AQ18" i="4"/>
  <c r="AQ21" i="4"/>
  <c r="BE25" i="4"/>
  <c r="BC20" i="4"/>
  <c r="AT24" i="2"/>
  <c r="BF28" i="4"/>
  <c r="BF27" i="4"/>
  <c r="AQ41" i="4"/>
  <c r="BF32" i="4"/>
  <c r="AU17" i="4"/>
  <c r="AX43" i="4"/>
  <c r="AQ38" i="4"/>
  <c r="AQ28" i="4"/>
  <c r="AQ35" i="4"/>
  <c r="BF38" i="4"/>
  <c r="BE32" i="4"/>
  <c r="AQ39" i="4"/>
  <c r="BC29" i="4"/>
  <c r="AQ34" i="4"/>
  <c r="AQ37" i="4"/>
  <c r="AQ40" i="4"/>
  <c r="BA40" i="4"/>
  <c r="AV32" i="3"/>
  <c r="AQ15" i="4"/>
  <c r="AT38" i="4"/>
  <c r="AS18" i="4"/>
  <c r="BC22" i="4"/>
  <c r="BF24" i="4"/>
  <c r="BA22" i="4"/>
  <c r="AS38" i="4"/>
  <c r="BE35" i="4"/>
  <c r="AV37" i="4"/>
  <c r="BF19" i="4"/>
  <c r="BG19" i="4" s="1"/>
  <c r="AU28" i="4"/>
  <c r="BC38" i="4"/>
  <c r="BB36" i="3"/>
  <c r="AW39" i="4"/>
  <c r="AV20" i="4"/>
  <c r="AY20" i="4" s="1"/>
  <c r="BF37" i="4"/>
  <c r="BD24" i="4"/>
  <c r="BC42" i="4"/>
  <c r="AS22" i="4"/>
  <c r="BA38" i="4"/>
  <c r="AW42" i="4"/>
  <c r="AV35" i="4"/>
  <c r="BA28" i="4"/>
  <c r="AW37" i="4"/>
  <c r="AQ26" i="4"/>
  <c r="AV32" i="4"/>
  <c r="BF42" i="4"/>
  <c r="AU36" i="4"/>
  <c r="AU43" i="4"/>
  <c r="BB17" i="2"/>
  <c r="AS28" i="4"/>
  <c r="BD27" i="4"/>
  <c r="AS32" i="4"/>
  <c r="AS25" i="4"/>
  <c r="AV18" i="2"/>
  <c r="AT17" i="4"/>
  <c r="BE41" i="4"/>
  <c r="AV34" i="4"/>
  <c r="BA15" i="4"/>
  <c r="BG15" i="4" s="1"/>
  <c r="BB39" i="4"/>
  <c r="BB28" i="4"/>
  <c r="BC23" i="4"/>
  <c r="BB20" i="3"/>
  <c r="AU21" i="4"/>
  <c r="BB32" i="4"/>
  <c r="AS30" i="4"/>
  <c r="AX23" i="4"/>
  <c r="BD29" i="4"/>
  <c r="AX40" i="4"/>
  <c r="BB23" i="4"/>
  <c r="AT24" i="4"/>
  <c r="AV38" i="3"/>
  <c r="BC30" i="4"/>
  <c r="AS36" i="4"/>
  <c r="AQ17" i="4"/>
  <c r="AS16" i="4"/>
  <c r="AY16" i="4" s="1"/>
  <c r="AU25" i="4"/>
  <c r="BA17" i="4"/>
  <c r="AT19" i="4"/>
  <c r="BE26" i="4"/>
  <c r="BD17" i="4"/>
  <c r="AS23" i="4"/>
  <c r="AU31" i="4"/>
  <c r="AX33" i="4"/>
  <c r="BC41" i="4"/>
  <c r="AV19" i="2"/>
  <c r="BD26" i="4"/>
  <c r="BD28" i="4"/>
  <c r="AQ19" i="4"/>
  <c r="BD20" i="2"/>
  <c r="BE23" i="4"/>
  <c r="BC39" i="4"/>
  <c r="AW19" i="4"/>
  <c r="AT15" i="4"/>
  <c r="AY15" i="4" s="1"/>
  <c r="BD41" i="4"/>
  <c r="BB20" i="4"/>
  <c r="AW31" i="4"/>
  <c r="AX26" i="4"/>
  <c r="AY26" i="4" s="1"/>
  <c r="BF36" i="4"/>
  <c r="BF30" i="4"/>
  <c r="BB36" i="4"/>
  <c r="AV39" i="4"/>
  <c r="AS19" i="4"/>
  <c r="BD21" i="2"/>
  <c r="BB18" i="4"/>
  <c r="BF35" i="4"/>
  <c r="BF20" i="4"/>
  <c r="AX29" i="4"/>
  <c r="BB16" i="4"/>
  <c r="BC27" i="4"/>
  <c r="BE40" i="4"/>
  <c r="BF41" i="4"/>
  <c r="AQ24" i="4"/>
  <c r="BB31" i="4"/>
  <c r="AV43" i="4"/>
  <c r="BE20" i="4"/>
  <c r="BD26" i="2"/>
  <c r="AU39" i="4"/>
  <c r="BC16" i="4"/>
  <c r="AT30" i="4"/>
  <c r="AT16" i="2"/>
  <c r="BF28" i="2"/>
  <c r="AQ29" i="4"/>
  <c r="BB37" i="4"/>
  <c r="BE38" i="4"/>
  <c r="AT33" i="4"/>
  <c r="BD22" i="4"/>
  <c r="AV31" i="4"/>
  <c r="AU24" i="4"/>
  <c r="AV38" i="4"/>
  <c r="BC35" i="4"/>
  <c r="BB25" i="4"/>
  <c r="AU19" i="4"/>
  <c r="AQ16" i="4"/>
  <c r="BB42" i="4"/>
  <c r="AQ23" i="4"/>
  <c r="BE28" i="4"/>
  <c r="BB15" i="2"/>
  <c r="AQ20" i="4"/>
  <c r="AX25" i="4"/>
  <c r="AQ31" i="4"/>
  <c r="AT34" i="4"/>
  <c r="AQ30" i="4"/>
  <c r="AQ32" i="4"/>
  <c r="AS31" i="4"/>
  <c r="BB19" i="2"/>
  <c r="BD17" i="2"/>
  <c r="BD36" i="4"/>
  <c r="BE30" i="4"/>
  <c r="AQ36" i="4"/>
  <c r="AW43" i="4"/>
  <c r="BB34" i="4"/>
  <c r="AQ15" i="2"/>
  <c r="Q36" i="19"/>
  <c r="C25" i="22"/>
  <c r="C25" i="23" s="1"/>
  <c r="C25" i="24" s="1"/>
  <c r="Q32" i="19"/>
  <c r="C21" i="22"/>
  <c r="C21" i="23" s="1"/>
  <c r="C21" i="24" s="1"/>
  <c r="Q41" i="19"/>
  <c r="C30" i="22"/>
  <c r="C30" i="23" s="1"/>
  <c r="C30" i="24" s="1"/>
  <c r="Q35" i="19"/>
  <c r="C24" i="22"/>
  <c r="C24" i="23" s="1"/>
  <c r="C24" i="24" s="1"/>
  <c r="Q26" i="19"/>
  <c r="C15" i="22"/>
  <c r="C15" i="23" s="1"/>
  <c r="C15" i="24" s="1"/>
  <c r="Q16" i="19"/>
  <c r="C5" i="22"/>
  <c r="C5" i="23" s="1"/>
  <c r="C5" i="24" s="1"/>
  <c r="Q23" i="19"/>
  <c r="C12" i="22"/>
  <c r="C12" i="23" s="1"/>
  <c r="C12" i="24" s="1"/>
  <c r="Q19" i="19"/>
  <c r="C8" i="22"/>
  <c r="C8" i="23" s="1"/>
  <c r="C8" i="24" s="1"/>
  <c r="Q28" i="19"/>
  <c r="C17" i="22"/>
  <c r="C17" i="23" s="1"/>
  <c r="C17" i="24" s="1"/>
  <c r="Q33" i="19"/>
  <c r="C22" i="22"/>
  <c r="C22" i="23" s="1"/>
  <c r="C22" i="24" s="1"/>
  <c r="Q39" i="19"/>
  <c r="C28" i="22"/>
  <c r="C28" i="23" s="1"/>
  <c r="C28" i="24" s="1"/>
  <c r="Q30" i="19"/>
  <c r="C19" i="22"/>
  <c r="C19" i="23" s="1"/>
  <c r="C19" i="24" s="1"/>
  <c r="Q40" i="19"/>
  <c r="C29" i="22"/>
  <c r="C29" i="23" s="1"/>
  <c r="C29" i="24" s="1"/>
  <c r="Q38" i="19"/>
  <c r="C27" i="22"/>
  <c r="C27" i="23" s="1"/>
  <c r="C27" i="24" s="1"/>
  <c r="Q25" i="19"/>
  <c r="C14" i="22"/>
  <c r="C14" i="23" s="1"/>
  <c r="C14" i="24" s="1"/>
  <c r="Q34" i="19"/>
  <c r="C23" i="22"/>
  <c r="C23" i="23" s="1"/>
  <c r="C23" i="24" s="1"/>
  <c r="Q17" i="19"/>
  <c r="C6" i="22"/>
  <c r="C6" i="23" s="1"/>
  <c r="C6" i="24" s="1"/>
  <c r="Q31" i="19"/>
  <c r="C20" i="22"/>
  <c r="C20" i="23" s="1"/>
  <c r="C20" i="24" s="1"/>
  <c r="Q27" i="19"/>
  <c r="C16" i="22"/>
  <c r="C16" i="23" s="1"/>
  <c r="C16" i="24" s="1"/>
  <c r="Q29" i="19"/>
  <c r="C18" i="22"/>
  <c r="C18" i="23" s="1"/>
  <c r="C18" i="24" s="1"/>
  <c r="Q18" i="19"/>
  <c r="C7" i="22"/>
  <c r="C7" i="23" s="1"/>
  <c r="C7" i="24" s="1"/>
  <c r="Q15" i="19"/>
  <c r="C4" i="22"/>
  <c r="C4" i="23" s="1"/>
  <c r="C4" i="24" s="1"/>
  <c r="Q21" i="19"/>
  <c r="C10" i="22"/>
  <c r="C10" i="23" s="1"/>
  <c r="C10" i="24" s="1"/>
  <c r="Q20" i="19"/>
  <c r="C9" i="22"/>
  <c r="C9" i="23" s="1"/>
  <c r="C9" i="24" s="1"/>
  <c r="Q43" i="19"/>
  <c r="C32" i="22"/>
  <c r="C32" i="23" s="1"/>
  <c r="C32" i="24" s="1"/>
  <c r="Q14" i="19"/>
  <c r="C3" i="22"/>
  <c r="C3" i="23" s="1"/>
  <c r="C3" i="24" s="1"/>
  <c r="Q24" i="19"/>
  <c r="C13" i="22"/>
  <c r="C13" i="23" s="1"/>
  <c r="C13" i="24" s="1"/>
  <c r="Q22" i="19"/>
  <c r="C11" i="22"/>
  <c r="C11" i="23" s="1"/>
  <c r="C11" i="24" s="1"/>
  <c r="Q37" i="19"/>
  <c r="C26" i="22"/>
  <c r="C26" i="23" s="1"/>
  <c r="C26" i="24" s="1"/>
  <c r="Q42" i="19"/>
  <c r="C31" i="22"/>
  <c r="C31" i="23" s="1"/>
  <c r="C31" i="24" s="1"/>
  <c r="AW28" i="3"/>
  <c r="BF39" i="3"/>
  <c r="AV30" i="3"/>
  <c r="BD19" i="3"/>
  <c r="BC20" i="2"/>
  <c r="AT22" i="3"/>
  <c r="BD28" i="3"/>
  <c r="BD26" i="3"/>
  <c r="AU34" i="2"/>
  <c r="AV37" i="3"/>
  <c r="BD22" i="3"/>
  <c r="AV27" i="3"/>
  <c r="BF21" i="2"/>
  <c r="BD33" i="3"/>
  <c r="AV29" i="3"/>
  <c r="AU19" i="2"/>
  <c r="AQ18" i="2"/>
  <c r="BD20" i="3"/>
  <c r="AT16" i="3"/>
  <c r="BB43" i="3"/>
  <c r="BB32" i="3"/>
  <c r="AU18" i="2"/>
  <c r="BD24" i="3"/>
  <c r="BF30" i="3"/>
  <c r="AV17" i="3"/>
  <c r="BB21" i="3"/>
  <c r="BF20" i="2"/>
  <c r="BF22" i="2"/>
  <c r="AX28" i="3"/>
  <c r="AW22" i="2"/>
  <c r="BC32" i="2"/>
  <c r="AU40" i="2"/>
  <c r="BB35" i="3"/>
  <c r="AW31" i="3"/>
  <c r="AX40" i="3"/>
  <c r="BD21" i="3"/>
  <c r="BB24" i="3"/>
  <c r="BF35" i="3"/>
  <c r="BC39" i="2"/>
  <c r="AQ19" i="2"/>
  <c r="BF43" i="3"/>
  <c r="BB18" i="3"/>
  <c r="BE20" i="2"/>
  <c r="AV39" i="3"/>
  <c r="AU24" i="2"/>
  <c r="AT27" i="3"/>
  <c r="BB25" i="3"/>
  <c r="AQ20" i="2"/>
  <c r="BB40" i="2"/>
  <c r="AU35" i="2"/>
  <c r="BD34" i="3"/>
  <c r="BG43" i="4"/>
  <c r="AT15" i="3"/>
  <c r="BB15" i="3"/>
  <c r="BB31" i="3"/>
  <c r="BF23" i="2"/>
  <c r="AU31" i="2"/>
  <c r="BB26" i="3"/>
  <c r="AX19" i="2"/>
  <c r="AY41" i="4"/>
  <c r="BI14" i="4"/>
  <c r="BJ14" i="4" s="1"/>
  <c r="AO19" i="3"/>
  <c r="AT17" i="3"/>
  <c r="AT19" i="3"/>
  <c r="AT28" i="3"/>
  <c r="BB30" i="3"/>
  <c r="AX23" i="3"/>
  <c r="AV18" i="3"/>
  <c r="BF41" i="3"/>
  <c r="BB37" i="3"/>
  <c r="AQ37" i="2"/>
  <c r="AW29" i="3"/>
  <c r="BC38" i="2"/>
  <c r="AU25" i="2"/>
  <c r="AW26" i="2"/>
  <c r="BE26" i="2"/>
  <c r="AV31" i="2"/>
  <c r="BD31" i="2"/>
  <c r="AW25" i="2"/>
  <c r="BE25" i="2"/>
  <c r="AW28" i="2"/>
  <c r="BE28" i="2"/>
  <c r="AX40" i="2"/>
  <c r="BF40" i="2"/>
  <c r="AW29" i="2"/>
  <c r="BE29" i="2"/>
  <c r="AW31" i="2"/>
  <c r="BE31" i="2"/>
  <c r="AV40" i="2"/>
  <c r="BD40" i="2"/>
  <c r="AW35" i="2"/>
  <c r="BE35" i="2"/>
  <c r="AW27" i="2"/>
  <c r="BE27" i="2"/>
  <c r="AW18" i="2"/>
  <c r="BE18" i="2"/>
  <c r="AX31" i="2"/>
  <c r="BF31" i="2"/>
  <c r="AX29" i="2"/>
  <c r="BF29" i="2"/>
  <c r="AV37" i="2"/>
  <c r="BD37" i="2"/>
  <c r="AV41" i="2"/>
  <c r="BD41" i="2"/>
  <c r="AX36" i="2"/>
  <c r="BF36" i="2"/>
  <c r="AX35" i="2"/>
  <c r="BF35" i="2"/>
  <c r="AX38" i="2"/>
  <c r="BF38" i="2"/>
  <c r="AW39" i="2"/>
  <c r="BE39" i="2"/>
  <c r="AV28" i="2"/>
  <c r="BD28" i="2"/>
  <c r="AW33" i="2"/>
  <c r="BE33" i="2"/>
  <c r="AX37" i="2"/>
  <c r="BF37" i="2"/>
  <c r="AX24" i="2"/>
  <c r="BF24" i="2"/>
  <c r="AV42" i="2"/>
  <c r="BD42" i="2"/>
  <c r="AQ23" i="2"/>
  <c r="AX34" i="3"/>
  <c r="AW21" i="2"/>
  <c r="BE21" i="2"/>
  <c r="AV35" i="2"/>
  <c r="BD35" i="2"/>
  <c r="AX26" i="2"/>
  <c r="BF26" i="2"/>
  <c r="AX30" i="2"/>
  <c r="BF30" i="2"/>
  <c r="AW36" i="2"/>
  <c r="BE36" i="2"/>
  <c r="AT32" i="2"/>
  <c r="AW24" i="2"/>
  <c r="BE24" i="2"/>
  <c r="AV24" i="2"/>
  <c r="BD24" i="2"/>
  <c r="AV33" i="2"/>
  <c r="BD33" i="2"/>
  <c r="AW38" i="2"/>
  <c r="BE38" i="2"/>
  <c r="AW42" i="2"/>
  <c r="BE42" i="2"/>
  <c r="AX34" i="2"/>
  <c r="BF34" i="2"/>
  <c r="BE35" i="3"/>
  <c r="AX33" i="2"/>
  <c r="BF33" i="2"/>
  <c r="AV43" i="2"/>
  <c r="BD43" i="2"/>
  <c r="AQ30" i="2"/>
  <c r="AX25" i="2"/>
  <c r="BF25" i="2"/>
  <c r="AV29" i="2"/>
  <c r="BD29" i="2"/>
  <c r="AX39" i="2"/>
  <c r="BF39" i="2"/>
  <c r="AV30" i="2"/>
  <c r="BD30" i="2"/>
  <c r="AW40" i="2"/>
  <c r="BE40" i="2"/>
  <c r="AW43" i="2"/>
  <c r="BE43" i="2"/>
  <c r="BD41" i="3"/>
  <c r="AX43" i="2"/>
  <c r="BF43" i="2"/>
  <c r="AX27" i="2"/>
  <c r="BF27" i="2"/>
  <c r="AW37" i="2"/>
  <c r="BE37" i="2"/>
  <c r="AV22" i="2"/>
  <c r="BD22" i="2"/>
  <c r="AW32" i="2"/>
  <c r="BE32" i="2"/>
  <c r="AX32" i="2"/>
  <c r="BF32" i="2"/>
  <c r="AV32" i="2"/>
  <c r="BD32" i="2"/>
  <c r="AX41" i="2"/>
  <c r="BF41" i="2"/>
  <c r="AW41" i="2"/>
  <c r="BE41" i="2"/>
  <c r="AW23" i="2"/>
  <c r="BE23" i="2"/>
  <c r="BE42" i="3"/>
  <c r="AV36" i="2"/>
  <c r="BD36" i="2"/>
  <c r="AV39" i="2"/>
  <c r="BD39" i="2"/>
  <c r="AV23" i="2"/>
  <c r="BD23" i="2"/>
  <c r="AV27" i="2"/>
  <c r="BD27" i="2"/>
  <c r="AW34" i="2"/>
  <c r="BE34" i="2"/>
  <c r="AV38" i="2"/>
  <c r="BD38" i="2"/>
  <c r="AW30" i="2"/>
  <c r="BE30" i="2"/>
  <c r="AX42" i="2"/>
  <c r="BF42" i="2"/>
  <c r="AV34" i="2"/>
  <c r="BD34" i="2"/>
  <c r="AV25" i="2"/>
  <c r="BD25" i="2"/>
  <c r="BF31" i="3"/>
  <c r="BB39" i="3"/>
  <c r="AW27" i="3"/>
  <c r="BF26" i="3"/>
  <c r="AW34" i="3"/>
  <c r="AW39" i="3"/>
  <c r="AW22" i="3"/>
  <c r="BE40" i="3"/>
  <c r="AW33" i="3"/>
  <c r="BE38" i="3"/>
  <c r="AW24" i="3"/>
  <c r="BE24" i="3"/>
  <c r="AU36" i="3"/>
  <c r="BC36" i="3"/>
  <c r="BE18" i="3"/>
  <c r="AW18" i="3"/>
  <c r="AW37" i="3"/>
  <c r="BE37" i="3"/>
  <c r="AW32" i="3"/>
  <c r="BE32" i="3"/>
  <c r="AX22" i="3"/>
  <c r="BF22" i="3"/>
  <c r="AQ37" i="3"/>
  <c r="AS37" i="3"/>
  <c r="BA22" i="3"/>
  <c r="AQ22" i="3"/>
  <c r="AS22" i="3"/>
  <c r="AU41" i="3"/>
  <c r="BC41" i="3"/>
  <c r="AS19" i="3"/>
  <c r="BA19" i="3"/>
  <c r="AS36" i="3"/>
  <c r="AQ36" i="3"/>
  <c r="BA15" i="3"/>
  <c r="AS15" i="3"/>
  <c r="AQ15" i="3"/>
  <c r="BC31" i="3"/>
  <c r="AU31" i="3"/>
  <c r="BC37" i="3"/>
  <c r="AU37" i="3"/>
  <c r="AW21" i="3"/>
  <c r="BE21" i="3"/>
  <c r="AX38" i="3"/>
  <c r="BF38" i="3"/>
  <c r="AU30" i="3"/>
  <c r="BC30" i="3"/>
  <c r="AS32" i="3"/>
  <c r="AQ32" i="3"/>
  <c r="AX36" i="3"/>
  <c r="BF36" i="3"/>
  <c r="AX21" i="3"/>
  <c r="BF21" i="3"/>
  <c r="BB38" i="3"/>
  <c r="AT38" i="3"/>
  <c r="BB23" i="3"/>
  <c r="AT23" i="3"/>
  <c r="AV42" i="3"/>
  <c r="BD42" i="3"/>
  <c r="AS27" i="3"/>
  <c r="BA27" i="3"/>
  <c r="AQ27" i="3"/>
  <c r="AS24" i="3"/>
  <c r="BA24" i="3"/>
  <c r="AQ24" i="3"/>
  <c r="BA29" i="3"/>
  <c r="AQ29" i="3"/>
  <c r="AS29" i="3"/>
  <c r="BC28" i="3"/>
  <c r="AU28" i="3"/>
  <c r="AU22" i="3"/>
  <c r="BC22" i="3"/>
  <c r="AV36" i="3"/>
  <c r="BD36" i="3"/>
  <c r="AS18" i="3"/>
  <c r="AQ18" i="3"/>
  <c r="BA18" i="3"/>
  <c r="AW20" i="3"/>
  <c r="BE20" i="3"/>
  <c r="AS40" i="3"/>
  <c r="AX29" i="3"/>
  <c r="BF29" i="3"/>
  <c r="AS41" i="3"/>
  <c r="AQ41" i="3"/>
  <c r="AT33" i="3"/>
  <c r="BB33" i="3"/>
  <c r="AW23" i="3"/>
  <c r="BE23" i="3"/>
  <c r="AX20" i="3"/>
  <c r="BF20" i="3"/>
  <c r="BC39" i="3"/>
  <c r="AU39" i="3"/>
  <c r="BC24" i="3"/>
  <c r="AU24" i="3"/>
  <c r="AW43" i="3"/>
  <c r="BE43" i="3"/>
  <c r="AS30" i="3"/>
  <c r="BA30" i="3"/>
  <c r="AQ30" i="3"/>
  <c r="AS38" i="3"/>
  <c r="AQ38" i="3"/>
  <c r="AU21" i="3"/>
  <c r="BC21" i="3"/>
  <c r="AU16" i="3"/>
  <c r="BC16" i="3"/>
  <c r="AV31" i="3"/>
  <c r="BD31" i="3"/>
  <c r="AT41" i="3"/>
  <c r="AT42" i="3"/>
  <c r="BB42" i="3"/>
  <c r="AU34" i="3"/>
  <c r="BC34" i="3"/>
  <c r="AW30" i="3"/>
  <c r="BE30" i="3"/>
  <c r="BF19" i="3"/>
  <c r="AX19" i="3"/>
  <c r="BD40" i="3"/>
  <c r="AV40" i="3"/>
  <c r="BD25" i="3"/>
  <c r="AV25" i="3"/>
  <c r="AS23" i="3"/>
  <c r="BA23" i="3"/>
  <c r="AQ23" i="3"/>
  <c r="AS42" i="3"/>
  <c r="AQ42" i="3"/>
  <c r="AU26" i="3"/>
  <c r="BC26" i="3"/>
  <c r="AU32" i="3"/>
  <c r="BC32" i="3"/>
  <c r="AU19" i="3"/>
  <c r="BC19" i="3"/>
  <c r="AX25" i="3"/>
  <c r="BF25" i="3"/>
  <c r="AS34" i="3"/>
  <c r="AQ34" i="3"/>
  <c r="AS33" i="3"/>
  <c r="AQ33" i="3"/>
  <c r="AU42" i="3"/>
  <c r="BC42" i="3"/>
  <c r="AQ28" i="3"/>
  <c r="BA28" i="3"/>
  <c r="AS28" i="3"/>
  <c r="AU43" i="3"/>
  <c r="BC43" i="3"/>
  <c r="AV35" i="3"/>
  <c r="BD35" i="3"/>
  <c r="BF32" i="3"/>
  <c r="AX32" i="3"/>
  <c r="BE41" i="3"/>
  <c r="AW41" i="3"/>
  <c r="BE26" i="3"/>
  <c r="AW26" i="3"/>
  <c r="AS21" i="3"/>
  <c r="AQ21" i="3"/>
  <c r="BA21" i="3"/>
  <c r="AS17" i="3"/>
  <c r="BA17" i="3"/>
  <c r="AQ17" i="3"/>
  <c r="AU40" i="3"/>
  <c r="BC40" i="3"/>
  <c r="AU25" i="3"/>
  <c r="BC25" i="3"/>
  <c r="AU38" i="3"/>
  <c r="BC38" i="3"/>
  <c r="AU33" i="3"/>
  <c r="BC33" i="3"/>
  <c r="AT34" i="3"/>
  <c r="BB34" i="3"/>
  <c r="AV43" i="3"/>
  <c r="BD43" i="3"/>
  <c r="AT29" i="3"/>
  <c r="BB29" i="3"/>
  <c r="AX24" i="3"/>
  <c r="BF24" i="3"/>
  <c r="AW36" i="3"/>
  <c r="BE36" i="3"/>
  <c r="BF42" i="3"/>
  <c r="AX42" i="3"/>
  <c r="BF27" i="3"/>
  <c r="AX27" i="3"/>
  <c r="AQ43" i="3"/>
  <c r="AS43" i="3"/>
  <c r="AS31" i="3"/>
  <c r="AQ31" i="3"/>
  <c r="BA16" i="3"/>
  <c r="AS16" i="3"/>
  <c r="AQ16" i="3"/>
  <c r="AU23" i="3"/>
  <c r="BC23" i="3"/>
  <c r="BC20" i="3"/>
  <c r="AU20" i="3"/>
  <c r="AU18" i="3"/>
  <c r="BC18" i="3"/>
  <c r="BA26" i="3"/>
  <c r="AQ26" i="3"/>
  <c r="AS26" i="3"/>
  <c r="AU35" i="3"/>
  <c r="BC35" i="3"/>
  <c r="AX33" i="3"/>
  <c r="BF33" i="3"/>
  <c r="AX37" i="3"/>
  <c r="BF37" i="3"/>
  <c r="AS39" i="3"/>
  <c r="AQ39" i="3"/>
  <c r="AS25" i="3"/>
  <c r="AQ25" i="3"/>
  <c r="BA25" i="3"/>
  <c r="AQ35" i="3"/>
  <c r="AS35" i="3"/>
  <c r="AS20" i="3"/>
  <c r="BA20" i="3"/>
  <c r="AQ20" i="3"/>
  <c r="BC29" i="3"/>
  <c r="AU29" i="3"/>
  <c r="AU27" i="3"/>
  <c r="BC27" i="3"/>
  <c r="AU17" i="3"/>
  <c r="BC17" i="3"/>
  <c r="AQ21" i="2"/>
  <c r="AQ43" i="2"/>
  <c r="AQ41" i="2"/>
  <c r="AQ33" i="2"/>
  <c r="AQ22" i="2"/>
  <c r="AQ25" i="2"/>
  <c r="AQ24" i="2"/>
  <c r="AQ42" i="2"/>
  <c r="AQ34" i="2"/>
  <c r="AQ31" i="2"/>
  <c r="AQ29" i="2"/>
  <c r="AQ28" i="2"/>
  <c r="AQ27" i="2"/>
  <c r="AQ32" i="2"/>
  <c r="AQ36" i="2"/>
  <c r="AQ40" i="2"/>
  <c r="AQ26" i="2"/>
  <c r="AQ38" i="2"/>
  <c r="AQ35" i="2"/>
  <c r="AQ39" i="2"/>
  <c r="BB23" i="2"/>
  <c r="AT38" i="2"/>
  <c r="BB39" i="2"/>
  <c r="BC21" i="2"/>
  <c r="AU41" i="2"/>
  <c r="AF17" i="2"/>
  <c r="AM17" i="2" s="1"/>
  <c r="AU17" i="2" s="1"/>
  <c r="AT34" i="2"/>
  <c r="BC28" i="2"/>
  <c r="BB27" i="2"/>
  <c r="BB33" i="2"/>
  <c r="AU29" i="2"/>
  <c r="BC43" i="2"/>
  <c r="BB26" i="2"/>
  <c r="AT28" i="2"/>
  <c r="BB31" i="2"/>
  <c r="AT31" i="2"/>
  <c r="AT37" i="2"/>
  <c r="AU30" i="2"/>
  <c r="AT43" i="2"/>
  <c r="BB35" i="2"/>
  <c r="BB20" i="2"/>
  <c r="AT20" i="2"/>
  <c r="AT42" i="2"/>
  <c r="BB42" i="2"/>
  <c r="AT29" i="2"/>
  <c r="AU27" i="2"/>
  <c r="AT30" i="2"/>
  <c r="BC36" i="2"/>
  <c r="BC33" i="2"/>
  <c r="AS43" i="2"/>
  <c r="BA43" i="2"/>
  <c r="AT41" i="2"/>
  <c r="BB41" i="2"/>
  <c r="BA37" i="2"/>
  <c r="AS37" i="2"/>
  <c r="BA39" i="2"/>
  <c r="AS39" i="2"/>
  <c r="AS30" i="2"/>
  <c r="BA30" i="2"/>
  <c r="AS15" i="2"/>
  <c r="AY15" i="2" s="1"/>
  <c r="BA15" i="2"/>
  <c r="AS40" i="2"/>
  <c r="BA40" i="2"/>
  <c r="AT25" i="2"/>
  <c r="BB25" i="2"/>
  <c r="AS35" i="2"/>
  <c r="BA35" i="2"/>
  <c r="AS33" i="2"/>
  <c r="BA33" i="2"/>
  <c r="AS19" i="2"/>
  <c r="BA19" i="2"/>
  <c r="AS16" i="2"/>
  <c r="BA16" i="2"/>
  <c r="BG16" i="2" s="1"/>
  <c r="BA42" i="2"/>
  <c r="AS42" i="2"/>
  <c r="AS24" i="2"/>
  <c r="BA24" i="2"/>
  <c r="BC37" i="2"/>
  <c r="AU37" i="2"/>
  <c r="AT22" i="2"/>
  <c r="BB22" i="2"/>
  <c r="AS41" i="2"/>
  <c r="BA41" i="2"/>
  <c r="AS32" i="2"/>
  <c r="BA32" i="2"/>
  <c r="AS17" i="2"/>
  <c r="BA17" i="2"/>
  <c r="BA20" i="2"/>
  <c r="AS20" i="2"/>
  <c r="AS27" i="2"/>
  <c r="BA27" i="2"/>
  <c r="BC26" i="2"/>
  <c r="AU26" i="2"/>
  <c r="AT36" i="2"/>
  <c r="BB36" i="2"/>
  <c r="BA21" i="2"/>
  <c r="AS21" i="2"/>
  <c r="BA26" i="2"/>
  <c r="AS26" i="2"/>
  <c r="AS25" i="2"/>
  <c r="BA25" i="2"/>
  <c r="X14" i="2"/>
  <c r="W14" i="2"/>
  <c r="BA29" i="2"/>
  <c r="AS29" i="2"/>
  <c r="BC42" i="2"/>
  <c r="AU42" i="2"/>
  <c r="AU22" i="2"/>
  <c r="BC22" i="2"/>
  <c r="AU23" i="2"/>
  <c r="BC23" i="2"/>
  <c r="BA34" i="2"/>
  <c r="AS34" i="2"/>
  <c r="BA23" i="2"/>
  <c r="AS23" i="2"/>
  <c r="AS22" i="2"/>
  <c r="BA22" i="2"/>
  <c r="BA31" i="2"/>
  <c r="AS31" i="2"/>
  <c r="BB21" i="2"/>
  <c r="AT21" i="2"/>
  <c r="BA28" i="2"/>
  <c r="AS28" i="2"/>
  <c r="BA36" i="2"/>
  <c r="AS36" i="2"/>
  <c r="BA18" i="2"/>
  <c r="AS18" i="2"/>
  <c r="AS38" i="2"/>
  <c r="BA38" i="2"/>
  <c r="BO35" i="14" l="1"/>
  <c r="BG49" i="4"/>
  <c r="BI49" i="4" s="1"/>
  <c r="AY44" i="4"/>
  <c r="AY47" i="4"/>
  <c r="AY49" i="4"/>
  <c r="BG44" i="4"/>
  <c r="BI44" i="4" s="1"/>
  <c r="BG47" i="4"/>
  <c r="BI47" i="4" s="1"/>
  <c r="AY46" i="4"/>
  <c r="BG46" i="4"/>
  <c r="AY48" i="4"/>
  <c r="AY45" i="4"/>
  <c r="BI45" i="4" s="1"/>
  <c r="BG48" i="4"/>
  <c r="BI48" i="4" s="1"/>
  <c r="BB40" i="3"/>
  <c r="AQ40" i="3"/>
  <c r="AT40" i="3"/>
  <c r="AY40" i="3" s="1"/>
  <c r="BG29" i="14"/>
  <c r="BO20" i="14"/>
  <c r="BO17" i="14"/>
  <c r="BG30" i="14"/>
  <c r="BG15" i="14"/>
  <c r="BG22" i="14"/>
  <c r="BG41" i="14"/>
  <c r="BQ18" i="14"/>
  <c r="BG21" i="14"/>
  <c r="BO43" i="14"/>
  <c r="BG28" i="14"/>
  <c r="BO33" i="14"/>
  <c r="BG27" i="14"/>
  <c r="BG37" i="14"/>
  <c r="BO36" i="14"/>
  <c r="BG42" i="14"/>
  <c r="BQ42" i="14" s="1"/>
  <c r="BO18" i="14"/>
  <c r="BO21" i="14"/>
  <c r="BQ21" i="14" s="1"/>
  <c r="BG23" i="14"/>
  <c r="BG43" i="14"/>
  <c r="BO29" i="14"/>
  <c r="BQ29" i="14" s="1"/>
  <c r="BO27" i="14"/>
  <c r="BQ27" i="14" s="1"/>
  <c r="BG20" i="14"/>
  <c r="BO37" i="14"/>
  <c r="BG35" i="14"/>
  <c r="BQ35" i="14" s="1"/>
  <c r="BG36" i="14"/>
  <c r="BO42" i="14"/>
  <c r="BG18" i="14"/>
  <c r="BO23" i="14"/>
  <c r="BO30" i="14"/>
  <c r="BQ30" i="14" s="1"/>
  <c r="BO40" i="14"/>
  <c r="BO16" i="14"/>
  <c r="BG17" i="14"/>
  <c r="BG40" i="14"/>
  <c r="BG16" i="14"/>
  <c r="BO15" i="14"/>
  <c r="BO22" i="14"/>
  <c r="BG32" i="14"/>
  <c r="BG39" i="14"/>
  <c r="BO31" i="14"/>
  <c r="BO26" i="14"/>
  <c r="BO38" i="14"/>
  <c r="BO24" i="14"/>
  <c r="BO32" i="14"/>
  <c r="BG34" i="14"/>
  <c r="BG25" i="14"/>
  <c r="BO39" i="14"/>
  <c r="BG31" i="14"/>
  <c r="BO41" i="14"/>
  <c r="BG19" i="14"/>
  <c r="BQ19" i="14" s="1"/>
  <c r="BG26" i="14"/>
  <c r="BQ26" i="14" s="1"/>
  <c r="BG38" i="14"/>
  <c r="BG24" i="14"/>
  <c r="BO34" i="14"/>
  <c r="BO25" i="14"/>
  <c r="BQ43" i="14"/>
  <c r="BO28" i="14"/>
  <c r="BG33" i="14"/>
  <c r="BG18" i="4"/>
  <c r="BG31" i="4"/>
  <c r="AY40" i="4"/>
  <c r="BG21" i="4"/>
  <c r="AY22" i="4"/>
  <c r="BG34" i="4"/>
  <c r="BG39" i="4"/>
  <c r="AY29" i="4"/>
  <c r="AY18" i="4"/>
  <c r="BI18" i="4" s="1"/>
  <c r="BG15" i="2"/>
  <c r="BI15" i="2" s="1"/>
  <c r="AY35" i="4"/>
  <c r="BG25" i="4"/>
  <c r="AY16" i="2"/>
  <c r="BI16" i="2" s="1"/>
  <c r="AY31" i="4"/>
  <c r="BG40" i="4"/>
  <c r="AY36" i="4"/>
  <c r="BG24" i="4"/>
  <c r="AY21" i="4"/>
  <c r="AY37" i="4"/>
  <c r="BG30" i="4"/>
  <c r="AY33" i="4"/>
  <c r="BG35" i="4"/>
  <c r="BG32" i="4"/>
  <c r="BG33" i="4"/>
  <c r="AY34" i="4"/>
  <c r="AY42" i="4"/>
  <c r="BG27" i="4"/>
  <c r="BI27" i="4" s="1"/>
  <c r="AY39" i="4"/>
  <c r="BG26" i="4"/>
  <c r="BI26" i="4" s="1"/>
  <c r="AY24" i="4"/>
  <c r="BG37" i="4"/>
  <c r="BG20" i="4"/>
  <c r="BI20" i="4" s="1"/>
  <c r="BG16" i="4"/>
  <c r="BI16" i="4" s="1"/>
  <c r="BG17" i="4"/>
  <c r="BG23" i="4"/>
  <c r="AY32" i="4"/>
  <c r="BG42" i="4"/>
  <c r="BG29" i="4"/>
  <c r="AY17" i="4"/>
  <c r="BG41" i="4"/>
  <c r="BI41" i="4" s="1"/>
  <c r="AY25" i="4"/>
  <c r="BG19" i="2"/>
  <c r="AY43" i="4"/>
  <c r="BI43" i="4" s="1"/>
  <c r="AY28" i="4"/>
  <c r="BG28" i="4"/>
  <c r="AY38" i="4"/>
  <c r="AY23" i="4"/>
  <c r="AY30" i="4"/>
  <c r="BG22" i="4"/>
  <c r="BG36" i="4"/>
  <c r="AY19" i="4"/>
  <c r="BI19" i="4" s="1"/>
  <c r="BG38" i="4"/>
  <c r="AY19" i="2"/>
  <c r="BG15" i="3"/>
  <c r="AY15" i="3"/>
  <c r="BG16" i="3"/>
  <c r="AY39" i="2"/>
  <c r="BI15" i="4"/>
  <c r="BJ15" i="4" s="1"/>
  <c r="AW19" i="3"/>
  <c r="AY19" i="3" s="1"/>
  <c r="BE19" i="3"/>
  <c r="BG19" i="3" s="1"/>
  <c r="AQ19" i="3"/>
  <c r="AY17" i="2"/>
  <c r="AY28" i="2"/>
  <c r="BG27" i="2"/>
  <c r="BG43" i="2"/>
  <c r="AY38" i="2"/>
  <c r="BG34" i="2"/>
  <c r="BG29" i="2"/>
  <c r="AY33" i="2"/>
  <c r="BG30" i="2"/>
  <c r="BG41" i="2"/>
  <c r="BG35" i="2"/>
  <c r="BG38" i="2"/>
  <c r="AY34" i="2"/>
  <c r="BG28" i="2"/>
  <c r="BG23" i="2"/>
  <c r="BG26" i="2"/>
  <c r="AY27" i="2"/>
  <c r="AY41" i="2"/>
  <c r="BG42" i="2"/>
  <c r="AY35" i="2"/>
  <c r="AY18" i="2"/>
  <c r="AY31" i="2"/>
  <c r="BG40" i="2"/>
  <c r="BG39" i="3"/>
  <c r="AY28" i="3"/>
  <c r="BG39" i="2"/>
  <c r="BG18" i="2"/>
  <c r="BG31" i="2"/>
  <c r="AY40" i="2"/>
  <c r="BG37" i="2"/>
  <c r="AQ17" i="2"/>
  <c r="BG21" i="2"/>
  <c r="AY36" i="2"/>
  <c r="BG22" i="2"/>
  <c r="BG25" i="2"/>
  <c r="BG32" i="2"/>
  <c r="BG24" i="2"/>
  <c r="BG33" i="2"/>
  <c r="AY16" i="3"/>
  <c r="BG20" i="2"/>
  <c r="BG36" i="2"/>
  <c r="AY22" i="2"/>
  <c r="AY25" i="2"/>
  <c r="AY32" i="2"/>
  <c r="AY24" i="2"/>
  <c r="AY21" i="3"/>
  <c r="BG22" i="3"/>
  <c r="AY31" i="3"/>
  <c r="AY26" i="3"/>
  <c r="BG35" i="3"/>
  <c r="BG31" i="3"/>
  <c r="AY42" i="3"/>
  <c r="BG30" i="3"/>
  <c r="AY41" i="3"/>
  <c r="AY36" i="3"/>
  <c r="BG43" i="3"/>
  <c r="BG21" i="3"/>
  <c r="AY24" i="3"/>
  <c r="AY32" i="3"/>
  <c r="BG27" i="3"/>
  <c r="AY25" i="3"/>
  <c r="BG33" i="3"/>
  <c r="AY30" i="3"/>
  <c r="AY29" i="3"/>
  <c r="AY27" i="3"/>
  <c r="AY37" i="3"/>
  <c r="BG20" i="3"/>
  <c r="AY43" i="3"/>
  <c r="AY33" i="3"/>
  <c r="BG23" i="3"/>
  <c r="AY18" i="3"/>
  <c r="AY20" i="3"/>
  <c r="BG34" i="3"/>
  <c r="AY23" i="3"/>
  <c r="BG29" i="3"/>
  <c r="BG37" i="3"/>
  <c r="AY35" i="3"/>
  <c r="AY39" i="3"/>
  <c r="BG17" i="3"/>
  <c r="BG28" i="3"/>
  <c r="BG40" i="3"/>
  <c r="BG18" i="3"/>
  <c r="BG26" i="3"/>
  <c r="AY17" i="3"/>
  <c r="AY34" i="3"/>
  <c r="BG38" i="3"/>
  <c r="BG24" i="3"/>
  <c r="BG32" i="3"/>
  <c r="AY22" i="3"/>
  <c r="BG42" i="3"/>
  <c r="AY38" i="3"/>
  <c r="BG25" i="3"/>
  <c r="BG41" i="3"/>
  <c r="BG36" i="3"/>
  <c r="AY37" i="2"/>
  <c r="AY23" i="2"/>
  <c r="AY26" i="2"/>
  <c r="AY42" i="2"/>
  <c r="AY30" i="2"/>
  <c r="AY43" i="2"/>
  <c r="AY29" i="2"/>
  <c r="AY21" i="2"/>
  <c r="AY20" i="2"/>
  <c r="BC17" i="2"/>
  <c r="BG17" i="2" s="1"/>
  <c r="AD14" i="2"/>
  <c r="AE14" i="2"/>
  <c r="BQ25" i="14" l="1"/>
  <c r="BQ40" i="14"/>
  <c r="BQ20" i="14"/>
  <c r="BI46" i="4"/>
  <c r="BQ22" i="14"/>
  <c r="BQ33" i="14"/>
  <c r="BQ31" i="14"/>
  <c r="BQ15" i="14"/>
  <c r="BR15" i="14" s="1"/>
  <c r="BQ16" i="14"/>
  <c r="BR16" i="14" s="1"/>
  <c r="BQ41" i="14"/>
  <c r="BQ32" i="14"/>
  <c r="BQ37" i="14"/>
  <c r="BQ34" i="14"/>
  <c r="BQ23" i="14"/>
  <c r="BQ28" i="14"/>
  <c r="BQ24" i="14"/>
  <c r="BQ36" i="14"/>
  <c r="BQ38" i="14"/>
  <c r="BQ39" i="14"/>
  <c r="BQ17" i="14"/>
  <c r="BI40" i="4"/>
  <c r="BI22" i="4"/>
  <c r="BI31" i="4"/>
  <c r="BI21" i="4"/>
  <c r="BI34" i="4"/>
  <c r="BI39" i="4"/>
  <c r="BI35" i="4"/>
  <c r="BI29" i="4"/>
  <c r="BI28" i="4"/>
  <c r="BI32" i="4"/>
  <c r="BI25" i="4"/>
  <c r="BI36" i="4"/>
  <c r="BI23" i="4"/>
  <c r="BI17" i="4"/>
  <c r="BI33" i="4"/>
  <c r="BI30" i="4"/>
  <c r="BI37" i="4"/>
  <c r="BI38" i="4"/>
  <c r="BI24" i="4"/>
  <c r="BI42" i="4"/>
  <c r="BI19" i="2"/>
  <c r="BI15" i="3"/>
  <c r="BI16" i="3"/>
  <c r="BJ16" i="4"/>
  <c r="BI43" i="2"/>
  <c r="BI30" i="2"/>
  <c r="BI34" i="2"/>
  <c r="BI39" i="2"/>
  <c r="BI27" i="2"/>
  <c r="BI29" i="2"/>
  <c r="BI24" i="2"/>
  <c r="BI28" i="2"/>
  <c r="BI17" i="2"/>
  <c r="BI38" i="2"/>
  <c r="BI35" i="2"/>
  <c r="BI28" i="3"/>
  <c r="BI35" i="3"/>
  <c r="BI31" i="3"/>
  <c r="BI39" i="3"/>
  <c r="BI22" i="3"/>
  <c r="BI33" i="2"/>
  <c r="BI26" i="2"/>
  <c r="BI31" i="2"/>
  <c r="BI21" i="3"/>
  <c r="BI25" i="2"/>
  <c r="BI18" i="2"/>
  <c r="BI36" i="2"/>
  <c r="BI41" i="2"/>
  <c r="BI32" i="2"/>
  <c r="BI23" i="2"/>
  <c r="BI22" i="2"/>
  <c r="BI20" i="2"/>
  <c r="BI21" i="2"/>
  <c r="BI42" i="2"/>
  <c r="BI37" i="2"/>
  <c r="BI40" i="2"/>
  <c r="BI32" i="3"/>
  <c r="BI40" i="3"/>
  <c r="BI26" i="3"/>
  <c r="BI30" i="3"/>
  <c r="BI41" i="3"/>
  <c r="BI25" i="3"/>
  <c r="BI42" i="3"/>
  <c r="BI37" i="3"/>
  <c r="BI43" i="3"/>
  <c r="BI29" i="3"/>
  <c r="BI23" i="3"/>
  <c r="BI36" i="3"/>
  <c r="BI24" i="3"/>
  <c r="BI17" i="3"/>
  <c r="BI20" i="3"/>
  <c r="BI38" i="3"/>
  <c r="BI33" i="3"/>
  <c r="BI27" i="3"/>
  <c r="AQ14" i="3"/>
  <c r="BI34" i="3"/>
  <c r="BI18" i="3"/>
  <c r="BI19" i="3"/>
  <c r="AL14" i="2"/>
  <c r="AT14" i="2" s="1"/>
  <c r="BB14" i="2" s="1"/>
  <c r="AK14" i="2"/>
  <c r="BR17" i="14" l="1"/>
  <c r="BR18" i="14" s="1"/>
  <c r="BR19" i="14" s="1"/>
  <c r="BR20" i="14" s="1"/>
  <c r="BR21" i="14" s="1"/>
  <c r="BR22" i="14" s="1"/>
  <c r="BR23" i="14" s="1"/>
  <c r="BR24" i="14" s="1"/>
  <c r="BR25" i="14" s="1"/>
  <c r="BR26" i="14" s="1"/>
  <c r="BR27" i="14" s="1"/>
  <c r="BR28" i="14" s="1"/>
  <c r="BR29" i="14" s="1"/>
  <c r="BR30" i="14" s="1"/>
  <c r="BR31" i="14" s="1"/>
  <c r="BR32" i="14" s="1"/>
  <c r="BR33" i="14" s="1"/>
  <c r="BR34" i="14" s="1"/>
  <c r="BR35" i="14" s="1"/>
  <c r="BR36" i="14" s="1"/>
  <c r="BR37" i="14" s="1"/>
  <c r="BR38" i="14" s="1"/>
  <c r="BR39" i="14" s="1"/>
  <c r="BR40" i="14" s="1"/>
  <c r="BR41" i="14" s="1"/>
  <c r="BR42" i="14" s="1"/>
  <c r="BR43" i="14" s="1"/>
  <c r="BJ17" i="4"/>
  <c r="BJ18" i="4" s="1"/>
  <c r="BJ19" i="4" s="1"/>
  <c r="BJ20" i="4" s="1"/>
  <c r="BJ21" i="4" s="1"/>
  <c r="BJ22" i="4" s="1"/>
  <c r="BJ23" i="4" s="1"/>
  <c r="BJ24" i="4" s="1"/>
  <c r="BJ25" i="4" s="1"/>
  <c r="BJ26" i="4" s="1"/>
  <c r="BJ27" i="4" s="1"/>
  <c r="BJ28" i="4" s="1"/>
  <c r="BJ29" i="4" s="1"/>
  <c r="BJ30" i="4" s="1"/>
  <c r="BJ31" i="4" s="1"/>
  <c r="BJ32" i="4" s="1"/>
  <c r="BJ33" i="4" s="1"/>
  <c r="BJ34" i="4" s="1"/>
  <c r="BJ35" i="4" s="1"/>
  <c r="BJ36" i="4" s="1"/>
  <c r="BJ37" i="4" s="1"/>
  <c r="BJ38" i="4" s="1"/>
  <c r="BJ39" i="4" s="1"/>
  <c r="BJ40" i="4" s="1"/>
  <c r="BJ41" i="4" s="1"/>
  <c r="BJ42" i="4" s="1"/>
  <c r="AQ14" i="2"/>
  <c r="AS14" i="3"/>
  <c r="AY14" i="3" s="1"/>
  <c r="BA14" i="3"/>
  <c r="BG14" i="3" s="1"/>
  <c r="AS14" i="2"/>
  <c r="AY14" i="2" s="1"/>
  <c r="BA14" i="2"/>
  <c r="BJ43" i="4" l="1"/>
  <c r="BG14" i="2"/>
  <c r="BI14" i="2" s="1"/>
  <c r="BI14" i="3"/>
  <c r="BJ44" i="4" l="1"/>
  <c r="BJ14" i="3"/>
  <c r="BJ15" i="3" s="1"/>
  <c r="BJ14" i="2"/>
  <c r="BJ15" i="2" s="1"/>
  <c r="BJ16" i="2" s="1"/>
  <c r="BJ17" i="2" s="1"/>
  <c r="BJ18" i="2" s="1"/>
  <c r="BJ19" i="2" s="1"/>
  <c r="BJ20" i="2" s="1"/>
  <c r="BJ21" i="2" s="1"/>
  <c r="BJ22" i="2" s="1"/>
  <c r="BJ23" i="2" s="1"/>
  <c r="BJ24" i="2" s="1"/>
  <c r="BJ25" i="2" s="1"/>
  <c r="BJ26" i="2" s="1"/>
  <c r="BJ27" i="2" s="1"/>
  <c r="BJ28" i="2" s="1"/>
  <c r="BJ29" i="2" s="1"/>
  <c r="BJ30" i="2" s="1"/>
  <c r="BJ31" i="2" s="1"/>
  <c r="BJ32" i="2" s="1"/>
  <c r="BJ33" i="2" s="1"/>
  <c r="BJ34" i="2" s="1"/>
  <c r="BJ35" i="2" s="1"/>
  <c r="BJ36" i="2" s="1"/>
  <c r="BJ37" i="2" s="1"/>
  <c r="BJ38" i="2" s="1"/>
  <c r="BJ39" i="2" s="1"/>
  <c r="BJ40" i="2" s="1"/>
  <c r="BJ41" i="2" s="1"/>
  <c r="BJ42" i="2" s="1"/>
  <c r="BJ43" i="2" s="1"/>
  <c r="N5" i="13"/>
  <c r="BA14" i="13" l="1"/>
  <c r="BA49" i="13"/>
  <c r="BA48" i="13"/>
  <c r="BD48" i="13"/>
  <c r="BA45" i="13"/>
  <c r="BE48" i="13"/>
  <c r="BF49" i="13"/>
  <c r="BD49" i="13"/>
  <c r="BA46" i="13"/>
  <c r="BA47" i="13"/>
  <c r="BB46" i="13"/>
  <c r="BB48" i="13"/>
  <c r="BC46" i="13"/>
  <c r="BD44" i="13"/>
  <c r="BC49" i="13"/>
  <c r="BE49" i="13"/>
  <c r="BC47" i="13"/>
  <c r="BB49" i="13"/>
  <c r="BD45" i="13"/>
  <c r="BC44" i="13"/>
  <c r="BC48" i="13"/>
  <c r="BB47" i="13"/>
  <c r="BF45" i="13"/>
  <c r="BD47" i="13"/>
  <c r="BE45" i="13"/>
  <c r="BB45" i="13"/>
  <c r="BF48" i="13"/>
  <c r="BF46" i="13"/>
  <c r="BE44" i="13"/>
  <c r="BD46" i="13"/>
  <c r="BA44" i="13"/>
  <c r="BB44" i="13"/>
  <c r="BF44" i="13"/>
  <c r="BF47" i="13"/>
  <c r="BC45" i="13"/>
  <c r="BE47" i="13"/>
  <c r="BE46" i="13"/>
  <c r="BJ16" i="3"/>
  <c r="BJ45" i="4"/>
  <c r="BE40" i="13"/>
  <c r="BB41" i="13"/>
  <c r="BB19" i="13"/>
  <c r="BB15" i="13"/>
  <c r="BG14" i="13"/>
  <c r="BQ14" i="13" s="1"/>
  <c r="BB16" i="13"/>
  <c r="BA19" i="13"/>
  <c r="BE39" i="13"/>
  <c r="BA23" i="13"/>
  <c r="BB43" i="13"/>
  <c r="BE37" i="13"/>
  <c r="BA26" i="13"/>
  <c r="BB22" i="13"/>
  <c r="BA31" i="13"/>
  <c r="BB25" i="13"/>
  <c r="BA41" i="13"/>
  <c r="BA21" i="13"/>
  <c r="BA27" i="13"/>
  <c r="BE32" i="13"/>
  <c r="BA24" i="13"/>
  <c r="BE30" i="13"/>
  <c r="BB32" i="13"/>
  <c r="BB24" i="13"/>
  <c r="BE41" i="13"/>
  <c r="BA37" i="13"/>
  <c r="BE22" i="13"/>
  <c r="BA40" i="13"/>
  <c r="BB34" i="13"/>
  <c r="BB29" i="13"/>
  <c r="BE23" i="13"/>
  <c r="BA28" i="13"/>
  <c r="BA33" i="13"/>
  <c r="BE31" i="13"/>
  <c r="BA38" i="13"/>
  <c r="BA18" i="13"/>
  <c r="BA20" i="13"/>
  <c r="BA15" i="13"/>
  <c r="BE27" i="13"/>
  <c r="BB20" i="13"/>
  <c r="BA36" i="13"/>
  <c r="BE25" i="13"/>
  <c r="BE29" i="13"/>
  <c r="BE38" i="13"/>
  <c r="BE42" i="13"/>
  <c r="BB26" i="13"/>
  <c r="BB28" i="13"/>
  <c r="BA39" i="13"/>
  <c r="BA43" i="13"/>
  <c r="BB36" i="13"/>
  <c r="BB38" i="13"/>
  <c r="BB23" i="13"/>
  <c r="BA34" i="13"/>
  <c r="BB37" i="13"/>
  <c r="BB27" i="13"/>
  <c r="BA42" i="13"/>
  <c r="BB42" i="13"/>
  <c r="BB21" i="13"/>
  <c r="BA25" i="13"/>
  <c r="BA35" i="13"/>
  <c r="BE35" i="13"/>
  <c r="BE28" i="13"/>
  <c r="BB39" i="13"/>
  <c r="BE18" i="13"/>
  <c r="BB40" i="13"/>
  <c r="BB35" i="13"/>
  <c r="BE19" i="13"/>
  <c r="BE24" i="13"/>
  <c r="BE26" i="13"/>
  <c r="BA22" i="13"/>
  <c r="BE43" i="13"/>
  <c r="BF39" i="13"/>
  <c r="BB30" i="13"/>
  <c r="BF29" i="13"/>
  <c r="BB31" i="13"/>
  <c r="BC29" i="13"/>
  <c r="BC30" i="13"/>
  <c r="BD17" i="13"/>
  <c r="BD25" i="13"/>
  <c r="BC39" i="13"/>
  <c r="BF26" i="13"/>
  <c r="BF25" i="13"/>
  <c r="BF22" i="13"/>
  <c r="BC25" i="13"/>
  <c r="BC28" i="13"/>
  <c r="BD19" i="13"/>
  <c r="BC43" i="13"/>
  <c r="BD39" i="13"/>
  <c r="BD36" i="13"/>
  <c r="BC22" i="13"/>
  <c r="BC21" i="13"/>
  <c r="BD34" i="13"/>
  <c r="BF32" i="13"/>
  <c r="BF37" i="13"/>
  <c r="BD32" i="13"/>
  <c r="BF43" i="13"/>
  <c r="BC37" i="13"/>
  <c r="BF19" i="13"/>
  <c r="BE21" i="13"/>
  <c r="BC41" i="13"/>
  <c r="BE33" i="13"/>
  <c r="BF24" i="13"/>
  <c r="BD35" i="13"/>
  <c r="BA16" i="13"/>
  <c r="BF38" i="13"/>
  <c r="BB18" i="13"/>
  <c r="BC18" i="13"/>
  <c r="BD41" i="13"/>
  <c r="BF34" i="13"/>
  <c r="BD37" i="13"/>
  <c r="BC16" i="13"/>
  <c r="BC19" i="13"/>
  <c r="BC20" i="13"/>
  <c r="BD42" i="13"/>
  <c r="BF23" i="13"/>
  <c r="BC24" i="13"/>
  <c r="BD38" i="13"/>
  <c r="BF40" i="13"/>
  <c r="BF21" i="13"/>
  <c r="BD18" i="13"/>
  <c r="BC27" i="13"/>
  <c r="BD27" i="13"/>
  <c r="BC31" i="13"/>
  <c r="BD29" i="13"/>
  <c r="BD21" i="13"/>
  <c r="BA17" i="13"/>
  <c r="BE20" i="13"/>
  <c r="BF30" i="13"/>
  <c r="BF41" i="13"/>
  <c r="BC42" i="13"/>
  <c r="BD33" i="13"/>
  <c r="BD23" i="13"/>
  <c r="BA29" i="13"/>
  <c r="BA32" i="13"/>
  <c r="BF27" i="13"/>
  <c r="BE36" i="13"/>
  <c r="BF42" i="13"/>
  <c r="BB33" i="13"/>
  <c r="BF28" i="13"/>
  <c r="BC26" i="13"/>
  <c r="BD26" i="13"/>
  <c r="BD24" i="13"/>
  <c r="BD31" i="13"/>
  <c r="BD40" i="13"/>
  <c r="BC33" i="13"/>
  <c r="BF20" i="13"/>
  <c r="BC17" i="13"/>
  <c r="BC35" i="13"/>
  <c r="BC32" i="13"/>
  <c r="BA30" i="13"/>
  <c r="BF35" i="13"/>
  <c r="BC38" i="13"/>
  <c r="BE34" i="13"/>
  <c r="BC23" i="13"/>
  <c r="BC34" i="13"/>
  <c r="BD43" i="13"/>
  <c r="BC40" i="13"/>
  <c r="BD30" i="13"/>
  <c r="BD20" i="13"/>
  <c r="BF31" i="13"/>
  <c r="BD22" i="13"/>
  <c r="BF33" i="13"/>
  <c r="BC36" i="13"/>
  <c r="BB17" i="13"/>
  <c r="BF36" i="13"/>
  <c r="BD28" i="13"/>
  <c r="L30" i="7"/>
  <c r="BG46" i="13" l="1"/>
  <c r="BQ46" i="13" s="1"/>
  <c r="BG45" i="13"/>
  <c r="BQ45" i="13" s="1"/>
  <c r="BG48" i="13"/>
  <c r="BQ48" i="13" s="1"/>
  <c r="BG47" i="13"/>
  <c r="BQ47" i="13" s="1"/>
  <c r="BG49" i="13"/>
  <c r="BQ49" i="13" s="1"/>
  <c r="D38" i="26" s="1"/>
  <c r="D38" i="22" s="1"/>
  <c r="F38" i="22" s="1"/>
  <c r="D38" i="23" s="1"/>
  <c r="F38" i="23" s="1"/>
  <c r="D38" i="24" s="1"/>
  <c r="F38" i="24" s="1"/>
  <c r="BG44" i="13"/>
  <c r="BQ44" i="13" s="1"/>
  <c r="BJ17" i="3"/>
  <c r="BJ46" i="4"/>
  <c r="BR14" i="13"/>
  <c r="BG33" i="13"/>
  <c r="BQ33" i="13" s="1"/>
  <c r="BG27" i="13"/>
  <c r="BQ27" i="13" s="1"/>
  <c r="BG16" i="13"/>
  <c r="BQ16" i="13" s="1"/>
  <c r="BG15" i="13"/>
  <c r="BQ15" i="13" s="1"/>
  <c r="BG31" i="13"/>
  <c r="BQ31" i="13" s="1"/>
  <c r="BG20" i="13"/>
  <c r="BQ20" i="13" s="1"/>
  <c r="BG30" i="13"/>
  <c r="BQ30" i="13" s="1"/>
  <c r="BG32" i="13"/>
  <c r="BQ32" i="13" s="1"/>
  <c r="BG17" i="13"/>
  <c r="BQ17" i="13" s="1"/>
  <c r="BG19" i="13"/>
  <c r="BQ19" i="13" s="1"/>
  <c r="BG29" i="13"/>
  <c r="BQ29" i="13" s="1"/>
  <c r="BG38" i="13"/>
  <c r="BQ38" i="13" s="1"/>
  <c r="BG24" i="13"/>
  <c r="BQ24" i="13" s="1"/>
  <c r="BG25" i="13"/>
  <c r="BQ25" i="13" s="1"/>
  <c r="BG35" i="13"/>
  <c r="BQ35" i="13" s="1"/>
  <c r="BG18" i="13"/>
  <c r="BQ18" i="13" s="1"/>
  <c r="BG40" i="13"/>
  <c r="BQ40" i="13" s="1"/>
  <c r="BG26" i="13"/>
  <c r="BQ26" i="13" s="1"/>
  <c r="BG34" i="13"/>
  <c r="BQ34" i="13" s="1"/>
  <c r="BG21" i="13"/>
  <c r="BQ21" i="13" s="1"/>
  <c r="BG39" i="13"/>
  <c r="BQ39" i="13" s="1"/>
  <c r="BG23" i="13"/>
  <c r="BQ23" i="13" s="1"/>
  <c r="BG37" i="13"/>
  <c r="BQ37" i="13" s="1"/>
  <c r="BG28" i="13"/>
  <c r="BQ28" i="13" s="1"/>
  <c r="BG42" i="13"/>
  <c r="BQ42" i="13" s="1"/>
  <c r="BG43" i="13"/>
  <c r="BQ43" i="13" s="1"/>
  <c r="BG41" i="13"/>
  <c r="BQ41" i="13" s="1"/>
  <c r="BG36" i="13"/>
  <c r="BQ36" i="13" s="1"/>
  <c r="BG22" i="13"/>
  <c r="BQ22" i="13" s="1"/>
  <c r="P30" i="7"/>
  <c r="X30" i="7" s="1"/>
  <c r="U35" i="7"/>
  <c r="AC35" i="7" s="1"/>
  <c r="Q31" i="7"/>
  <c r="Y31" i="7" s="1"/>
  <c r="T34" i="7"/>
  <c r="AB34" i="7" s="1"/>
  <c r="S33" i="7"/>
  <c r="AA33" i="7" s="1"/>
  <c r="R32" i="7"/>
  <c r="Z32" i="7" s="1"/>
  <c r="BJ18" i="3" l="1"/>
  <c r="BJ47" i="4"/>
  <c r="BR15" i="13"/>
  <c r="AG31" i="7"/>
  <c r="AO31" i="7"/>
  <c r="AR34" i="7"/>
  <c r="AJ34" i="7"/>
  <c r="AH32" i="7"/>
  <c r="AP32" i="7"/>
  <c r="AN30" i="7"/>
  <c r="AF30" i="7"/>
  <c r="AI33" i="7"/>
  <c r="AQ33" i="7"/>
  <c r="AK35" i="7"/>
  <c r="AS35" i="7"/>
  <c r="L25" i="7"/>
  <c r="L41" i="7"/>
  <c r="L35" i="7"/>
  <c r="T39" i="7" s="1"/>
  <c r="AB39" i="7" s="1"/>
  <c r="L19" i="7"/>
  <c r="L17" i="7"/>
  <c r="P17" i="7" s="1"/>
  <c r="X17" i="7" s="1"/>
  <c r="L15" i="7"/>
  <c r="L32" i="7"/>
  <c r="L29" i="7"/>
  <c r="U34" i="7" s="1"/>
  <c r="AC34" i="7" s="1"/>
  <c r="L28" i="7"/>
  <c r="P28" i="7" s="1"/>
  <c r="X28" i="7" s="1"/>
  <c r="L26" i="7"/>
  <c r="L24" i="7"/>
  <c r="U29" i="7" s="1"/>
  <c r="AC29" i="7" s="1"/>
  <c r="L23" i="7"/>
  <c r="L21" i="7"/>
  <c r="L20" i="7"/>
  <c r="Q21" i="7" s="1"/>
  <c r="Y21" i="7" s="1"/>
  <c r="L18" i="7"/>
  <c r="P18" i="7" s="1"/>
  <c r="X18" i="7" s="1"/>
  <c r="L42" i="7"/>
  <c r="L39" i="7"/>
  <c r="L38" i="7"/>
  <c r="L37" i="7"/>
  <c r="L33" i="7"/>
  <c r="T42" i="7" l="1"/>
  <c r="AB42" i="7" s="1"/>
  <c r="U43" i="7"/>
  <c r="AC43" i="7" s="1"/>
  <c r="S41" i="7"/>
  <c r="AA41" i="7" s="1"/>
  <c r="U46" i="7"/>
  <c r="AC46" i="7" s="1"/>
  <c r="T45" i="7"/>
  <c r="AB45" i="7" s="1"/>
  <c r="S44" i="7"/>
  <c r="AA44" i="7" s="1"/>
  <c r="R43" i="7"/>
  <c r="Z43" i="7" s="1"/>
  <c r="Q42" i="7"/>
  <c r="Y42" i="7" s="1"/>
  <c r="P41" i="7"/>
  <c r="X41" i="7" s="1"/>
  <c r="T43" i="7"/>
  <c r="AB43" i="7" s="1"/>
  <c r="R41" i="7"/>
  <c r="Z41" i="7" s="1"/>
  <c r="S42" i="7"/>
  <c r="AA42" i="7" s="1"/>
  <c r="U44" i="7"/>
  <c r="AC44" i="7" s="1"/>
  <c r="S40" i="7"/>
  <c r="AA40" i="7" s="1"/>
  <c r="AQ40" i="7" s="1"/>
  <c r="U42" i="7"/>
  <c r="AC42" i="7" s="1"/>
  <c r="T41" i="7"/>
  <c r="AB41" i="7" s="1"/>
  <c r="U47" i="7"/>
  <c r="AC47" i="7" s="1"/>
  <c r="T46" i="7"/>
  <c r="AB46" i="7" s="1"/>
  <c r="S45" i="7"/>
  <c r="AA45" i="7" s="1"/>
  <c r="R44" i="7"/>
  <c r="Z44" i="7" s="1"/>
  <c r="Q43" i="7"/>
  <c r="Y43" i="7" s="1"/>
  <c r="P42" i="7"/>
  <c r="X42" i="7" s="1"/>
  <c r="BJ19" i="3"/>
  <c r="BJ48" i="4"/>
  <c r="BR16" i="13"/>
  <c r="T33" i="7"/>
  <c r="AB33" i="7" s="1"/>
  <c r="AR33" i="7" s="1"/>
  <c r="Q39" i="7"/>
  <c r="Y39" i="7" s="1"/>
  <c r="AO39" i="7" s="1"/>
  <c r="P38" i="7"/>
  <c r="X38" i="7" s="1"/>
  <c r="AF38" i="7" s="1"/>
  <c r="L40" i="7"/>
  <c r="L43" i="7"/>
  <c r="AN18" i="7"/>
  <c r="AF18" i="7"/>
  <c r="AI40" i="7"/>
  <c r="AO21" i="7"/>
  <c r="AG21" i="7"/>
  <c r="AJ39" i="7"/>
  <c r="AR39" i="7"/>
  <c r="T25" i="7"/>
  <c r="AB25" i="7" s="1"/>
  <c r="S24" i="7"/>
  <c r="AA24" i="7" s="1"/>
  <c r="R23" i="7"/>
  <c r="Z23" i="7" s="1"/>
  <c r="Q22" i="7"/>
  <c r="Y22" i="7" s="1"/>
  <c r="P21" i="7"/>
  <c r="X21" i="7" s="1"/>
  <c r="U26" i="7"/>
  <c r="AC26" i="7" s="1"/>
  <c r="P19" i="7"/>
  <c r="X19" i="7" s="1"/>
  <c r="R21" i="7"/>
  <c r="Z21" i="7" s="1"/>
  <c r="S22" i="7"/>
  <c r="AA22" i="7" s="1"/>
  <c r="U24" i="7"/>
  <c r="AC24" i="7" s="1"/>
  <c r="Q20" i="7"/>
  <c r="Y20" i="7" s="1"/>
  <c r="T23" i="7"/>
  <c r="AB23" i="7" s="1"/>
  <c r="S36" i="7"/>
  <c r="AA36" i="7" s="1"/>
  <c r="Q34" i="7"/>
  <c r="Y34" i="7" s="1"/>
  <c r="P33" i="7"/>
  <c r="X33" i="7" s="1"/>
  <c r="U38" i="7"/>
  <c r="AC38" i="7" s="1"/>
  <c r="T37" i="7"/>
  <c r="AB37" i="7" s="1"/>
  <c r="R35" i="7"/>
  <c r="Z35" i="7" s="1"/>
  <c r="AF17" i="7"/>
  <c r="AN17" i="7"/>
  <c r="Q40" i="7"/>
  <c r="Y40" i="7" s="1"/>
  <c r="P39" i="7"/>
  <c r="X39" i="7" s="1"/>
  <c r="R25" i="7"/>
  <c r="Z25" i="7" s="1"/>
  <c r="Q24" i="7"/>
  <c r="Y24" i="7" s="1"/>
  <c r="T27" i="7"/>
  <c r="AB27" i="7" s="1"/>
  <c r="S26" i="7"/>
  <c r="AA26" i="7" s="1"/>
  <c r="U28" i="7"/>
  <c r="AC28" i="7" s="1"/>
  <c r="P23" i="7"/>
  <c r="X23" i="7" s="1"/>
  <c r="U30" i="7"/>
  <c r="AC30" i="7" s="1"/>
  <c r="Q26" i="7"/>
  <c r="Y26" i="7" s="1"/>
  <c r="S28" i="7"/>
  <c r="AA28" i="7" s="1"/>
  <c r="P25" i="7"/>
  <c r="X25" i="7" s="1"/>
  <c r="R27" i="7"/>
  <c r="Z27" i="7" s="1"/>
  <c r="T29" i="7"/>
  <c r="AB29" i="7" s="1"/>
  <c r="S18" i="7"/>
  <c r="AA18" i="7" s="1"/>
  <c r="U20" i="7"/>
  <c r="AC20" i="7" s="1"/>
  <c r="Q16" i="7"/>
  <c r="Y16" i="7" s="1"/>
  <c r="P15" i="7"/>
  <c r="X15" i="7" s="1"/>
  <c r="R17" i="7"/>
  <c r="Z17" i="7" s="1"/>
  <c r="T19" i="7"/>
  <c r="AB19" i="7" s="1"/>
  <c r="T30" i="7"/>
  <c r="AB30" i="7" s="1"/>
  <c r="Q27" i="7"/>
  <c r="Y27" i="7" s="1"/>
  <c r="P26" i="7"/>
  <c r="X26" i="7" s="1"/>
  <c r="S29" i="7"/>
  <c r="AA29" i="7" s="1"/>
  <c r="U31" i="7"/>
  <c r="AC31" i="7" s="1"/>
  <c r="R28" i="7"/>
  <c r="Z28" i="7" s="1"/>
  <c r="AS34" i="7"/>
  <c r="AK34" i="7"/>
  <c r="S35" i="7"/>
  <c r="AA35" i="7" s="1"/>
  <c r="P32" i="7"/>
  <c r="X32" i="7" s="1"/>
  <c r="R34" i="7"/>
  <c r="Z34" i="7" s="1"/>
  <c r="T36" i="7"/>
  <c r="AB36" i="7" s="1"/>
  <c r="U37" i="7"/>
  <c r="AC37" i="7" s="1"/>
  <c r="Q33" i="7"/>
  <c r="Y33" i="7" s="1"/>
  <c r="AK29" i="7"/>
  <c r="AS29" i="7"/>
  <c r="L34" i="7"/>
  <c r="P24" i="7"/>
  <c r="X24" i="7" s="1"/>
  <c r="U25" i="7"/>
  <c r="AC25" i="7" s="1"/>
  <c r="R22" i="7"/>
  <c r="Z22" i="7" s="1"/>
  <c r="T24" i="7"/>
  <c r="AB24" i="7" s="1"/>
  <c r="AF28" i="7"/>
  <c r="AN28" i="7"/>
  <c r="U33" i="7"/>
  <c r="AC33" i="7" s="1"/>
  <c r="S31" i="7"/>
  <c r="AA31" i="7" s="1"/>
  <c r="Q29" i="7"/>
  <c r="Y29" i="7" s="1"/>
  <c r="T32" i="7"/>
  <c r="AB32" i="7" s="1"/>
  <c r="R30" i="7"/>
  <c r="Z30" i="7" s="1"/>
  <c r="R39" i="7"/>
  <c r="Z39" i="7" s="1"/>
  <c r="Q38" i="7"/>
  <c r="Y38" i="7" s="1"/>
  <c r="P37" i="7"/>
  <c r="X37" i="7" s="1"/>
  <c r="Q25" i="7"/>
  <c r="Y25" i="7" s="1"/>
  <c r="S27" i="7"/>
  <c r="AA27" i="7" s="1"/>
  <c r="T28" i="7"/>
  <c r="AB28" i="7" s="1"/>
  <c r="R20" i="7"/>
  <c r="Z20" i="7" s="1"/>
  <c r="U23" i="7"/>
  <c r="AC23" i="7" s="1"/>
  <c r="S21" i="7"/>
  <c r="AA21" i="7" s="1"/>
  <c r="Q19" i="7"/>
  <c r="Y19" i="7" s="1"/>
  <c r="T21" i="7"/>
  <c r="AB21" i="7" s="1"/>
  <c r="Q18" i="7"/>
  <c r="Y18" i="7" s="1"/>
  <c r="S20" i="7"/>
  <c r="AA20" i="7" s="1"/>
  <c r="R19" i="7"/>
  <c r="Z19" i="7" s="1"/>
  <c r="R40" i="7"/>
  <c r="Z40" i="7" s="1"/>
  <c r="L22" i="7"/>
  <c r="Q30" i="7"/>
  <c r="Y30" i="7" s="1"/>
  <c r="P29" i="7"/>
  <c r="X29" i="7" s="1"/>
  <c r="S32" i="7"/>
  <c r="AA32" i="7" s="1"/>
  <c r="R31" i="7"/>
  <c r="Z31" i="7" s="1"/>
  <c r="U22" i="7"/>
  <c r="AC22" i="7" s="1"/>
  <c r="L27" i="7"/>
  <c r="T22" i="7"/>
  <c r="AB22" i="7" s="1"/>
  <c r="L16" i="7"/>
  <c r="S23" i="7"/>
  <c r="AA23" i="7" s="1"/>
  <c r="Q36" i="7"/>
  <c r="Y36" i="7" s="1"/>
  <c r="U40" i="7"/>
  <c r="AC40" i="7" s="1"/>
  <c r="P35" i="7"/>
  <c r="X35" i="7" s="1"/>
  <c r="S38" i="7"/>
  <c r="AA38" i="7" s="1"/>
  <c r="R37" i="7"/>
  <c r="Z37" i="7" s="1"/>
  <c r="L36" i="7"/>
  <c r="U41" i="7" s="1"/>
  <c r="AC41" i="7" s="1"/>
  <c r="P20" i="7"/>
  <c r="X20" i="7" s="1"/>
  <c r="R26" i="7"/>
  <c r="Z26" i="7" s="1"/>
  <c r="AS42" i="7" l="1"/>
  <c r="AK42" i="7"/>
  <c r="AF42" i="7"/>
  <c r="AN42" i="7"/>
  <c r="AD42" i="7"/>
  <c r="AQ44" i="7"/>
  <c r="AI44" i="7"/>
  <c r="AO42" i="7"/>
  <c r="AG42" i="7"/>
  <c r="AP43" i="7"/>
  <c r="AH43" i="7"/>
  <c r="AG43" i="7"/>
  <c r="AO43" i="7"/>
  <c r="AK44" i="7"/>
  <c r="AS44" i="7"/>
  <c r="AR45" i="7"/>
  <c r="AJ45" i="7"/>
  <c r="AR41" i="7"/>
  <c r="AJ41" i="7"/>
  <c r="Q41" i="7"/>
  <c r="Y41" i="7" s="1"/>
  <c r="S43" i="7"/>
  <c r="AA43" i="7" s="1"/>
  <c r="T44" i="7"/>
  <c r="AB44" i="7" s="1"/>
  <c r="R42" i="7"/>
  <c r="Z42" i="7" s="1"/>
  <c r="U45" i="7"/>
  <c r="AC45" i="7" s="1"/>
  <c r="AH44" i="7"/>
  <c r="AP44" i="7"/>
  <c r="AI42" i="7"/>
  <c r="AQ42" i="7"/>
  <c r="AS46" i="7"/>
  <c r="AK46" i="7"/>
  <c r="AK41" i="7"/>
  <c r="AS41" i="7"/>
  <c r="AI45" i="7"/>
  <c r="AQ45" i="7"/>
  <c r="AH41" i="7"/>
  <c r="AP41" i="7"/>
  <c r="AI41" i="7"/>
  <c r="AQ41" i="7"/>
  <c r="U48" i="7"/>
  <c r="AC48" i="7" s="1"/>
  <c r="S46" i="7"/>
  <c r="AA46" i="7" s="1"/>
  <c r="Q44" i="7"/>
  <c r="Y44" i="7" s="1"/>
  <c r="T47" i="7"/>
  <c r="AB47" i="7" s="1"/>
  <c r="R45" i="7"/>
  <c r="Z45" i="7" s="1"/>
  <c r="P43" i="7"/>
  <c r="X43" i="7" s="1"/>
  <c r="AJ46" i="7"/>
  <c r="AR46" i="7"/>
  <c r="AJ43" i="7"/>
  <c r="AR43" i="7"/>
  <c r="AK43" i="7"/>
  <c r="AS43" i="7"/>
  <c r="AK47" i="7"/>
  <c r="AS47" i="7"/>
  <c r="AN41" i="7"/>
  <c r="AD41" i="7"/>
  <c r="AF41" i="7"/>
  <c r="AJ42" i="7"/>
  <c r="AR42" i="7"/>
  <c r="BJ20" i="3"/>
  <c r="BJ49" i="4"/>
  <c r="BR17" i="13"/>
  <c r="AN38" i="7"/>
  <c r="AJ33" i="7"/>
  <c r="AG39" i="7"/>
  <c r="P40" i="7"/>
  <c r="X40" i="7" s="1"/>
  <c r="AR22" i="7"/>
  <c r="AJ22" i="7"/>
  <c r="AG40" i="7"/>
  <c r="AO40" i="7"/>
  <c r="AP37" i="7"/>
  <c r="AH37" i="7"/>
  <c r="AH40" i="7"/>
  <c r="AP40" i="7"/>
  <c r="AG19" i="7"/>
  <c r="AO19" i="7"/>
  <c r="AF37" i="7"/>
  <c r="AN37" i="7"/>
  <c r="AQ31" i="7"/>
  <c r="AI31" i="7"/>
  <c r="AS25" i="7"/>
  <c r="AK25" i="7"/>
  <c r="AJ30" i="7"/>
  <c r="AR30" i="7"/>
  <c r="AH27" i="7"/>
  <c r="AP27" i="7"/>
  <c r="AR27" i="7"/>
  <c r="AJ27" i="7"/>
  <c r="AI36" i="7"/>
  <c r="AQ36" i="7"/>
  <c r="AF21" i="7"/>
  <c r="AN21" i="7"/>
  <c r="Q37" i="7"/>
  <c r="Y37" i="7" s="1"/>
  <c r="R38" i="7"/>
  <c r="Z38" i="7" s="1"/>
  <c r="P36" i="7"/>
  <c r="X36" i="7" s="1"/>
  <c r="T40" i="7"/>
  <c r="AB40" i="7" s="1"/>
  <c r="S39" i="7"/>
  <c r="AA39" i="7" s="1"/>
  <c r="S25" i="7"/>
  <c r="AA25" i="7" s="1"/>
  <c r="AD25" i="7" s="1"/>
  <c r="U27" i="7"/>
  <c r="AC27" i="7" s="1"/>
  <c r="R24" i="7"/>
  <c r="Z24" i="7" s="1"/>
  <c r="AD24" i="7" s="1"/>
  <c r="T26" i="7"/>
  <c r="AB26" i="7" s="1"/>
  <c r="AD26" i="7" s="1"/>
  <c r="P22" i="7"/>
  <c r="X22" i="7" s="1"/>
  <c r="Q23" i="7"/>
  <c r="Y23" i="7" s="1"/>
  <c r="AD23" i="7" s="1"/>
  <c r="AG27" i="7"/>
  <c r="AO27" i="7"/>
  <c r="AO34" i="7"/>
  <c r="AG34" i="7"/>
  <c r="R29" i="7"/>
  <c r="Z29" i="7" s="1"/>
  <c r="AD29" i="7" s="1"/>
  <c r="P27" i="7"/>
  <c r="X27" i="7" s="1"/>
  <c r="T31" i="7"/>
  <c r="AB31" i="7" s="1"/>
  <c r="AD31" i="7" s="1"/>
  <c r="Q28" i="7"/>
  <c r="Y28" i="7" s="1"/>
  <c r="S30" i="7"/>
  <c r="AA30" i="7" s="1"/>
  <c r="AD30" i="7" s="1"/>
  <c r="U32" i="7"/>
  <c r="AC32" i="7" s="1"/>
  <c r="AD32" i="7" s="1"/>
  <c r="AN24" i="7"/>
  <c r="AF24" i="7"/>
  <c r="AN35" i="7"/>
  <c r="AF35" i="7"/>
  <c r="AK22" i="7"/>
  <c r="AS22" i="7"/>
  <c r="AS23" i="7"/>
  <c r="AK23" i="7"/>
  <c r="AO38" i="7"/>
  <c r="AG38" i="7"/>
  <c r="T38" i="7"/>
  <c r="AB38" i="7" s="1"/>
  <c r="S37" i="7"/>
  <c r="AA37" i="7" s="1"/>
  <c r="U39" i="7"/>
  <c r="AC39" i="7" s="1"/>
  <c r="R36" i="7"/>
  <c r="Z36" i="7" s="1"/>
  <c r="Q35" i="7"/>
  <c r="Y35" i="7" s="1"/>
  <c r="P34" i="7"/>
  <c r="X34" i="7" s="1"/>
  <c r="AS37" i="7"/>
  <c r="AK37" i="7"/>
  <c r="AH17" i="7"/>
  <c r="AP17" i="7"/>
  <c r="AI28" i="7"/>
  <c r="AQ28" i="7"/>
  <c r="AH25" i="7"/>
  <c r="AP25" i="7"/>
  <c r="AO20" i="7"/>
  <c r="AG20" i="7"/>
  <c r="AP23" i="7"/>
  <c r="AH23" i="7"/>
  <c r="AR21" i="7"/>
  <c r="AJ21" i="7"/>
  <c r="AJ29" i="7"/>
  <c r="AR29" i="7"/>
  <c r="AI21" i="7"/>
  <c r="AQ21" i="7"/>
  <c r="AJ19" i="7"/>
  <c r="AR19" i="7"/>
  <c r="AO22" i="7"/>
  <c r="AG22" i="7"/>
  <c r="AS40" i="7"/>
  <c r="AK40" i="7"/>
  <c r="AP20" i="7"/>
  <c r="AH20" i="7"/>
  <c r="AP39" i="7"/>
  <c r="AH39" i="7"/>
  <c r="AJ36" i="7"/>
  <c r="AR36" i="7"/>
  <c r="AH28" i="7"/>
  <c r="AP28" i="7"/>
  <c r="AN15" i="7"/>
  <c r="AT15" i="7" s="1"/>
  <c r="AF15" i="7"/>
  <c r="AL15" i="7" s="1"/>
  <c r="AD15" i="7"/>
  <c r="AO26" i="7"/>
  <c r="AG26" i="7"/>
  <c r="AP35" i="7"/>
  <c r="AH35" i="7"/>
  <c r="AS24" i="7"/>
  <c r="AK24" i="7"/>
  <c r="AI24" i="7"/>
  <c r="AQ24" i="7"/>
  <c r="AP22" i="7"/>
  <c r="AH22" i="7"/>
  <c r="AK33" i="7"/>
  <c r="AS33" i="7"/>
  <c r="AH26" i="7"/>
  <c r="AP26" i="7"/>
  <c r="AQ32" i="7"/>
  <c r="AI32" i="7"/>
  <c r="AP19" i="7"/>
  <c r="AH19" i="7"/>
  <c r="AR28" i="7"/>
  <c r="AJ28" i="7"/>
  <c r="AH34" i="7"/>
  <c r="AP34" i="7"/>
  <c r="AS31" i="7"/>
  <c r="AK31" i="7"/>
  <c r="AG16" i="7"/>
  <c r="AO16" i="7"/>
  <c r="AS30" i="7"/>
  <c r="AK30" i="7"/>
  <c r="AR37" i="7"/>
  <c r="AJ37" i="7"/>
  <c r="AQ22" i="7"/>
  <c r="AI22" i="7"/>
  <c r="AJ25" i="7"/>
  <c r="AR25" i="7"/>
  <c r="AG29" i="7"/>
  <c r="AO29" i="7"/>
  <c r="AQ26" i="7"/>
  <c r="AI26" i="7"/>
  <c r="AI38" i="7"/>
  <c r="AQ38" i="7"/>
  <c r="AN25" i="7"/>
  <c r="AF25" i="7"/>
  <c r="AR23" i="7"/>
  <c r="AJ23" i="7"/>
  <c r="AO36" i="7"/>
  <c r="AG36" i="7"/>
  <c r="AI23" i="7"/>
  <c r="AQ23" i="7"/>
  <c r="AI20" i="7"/>
  <c r="AQ20" i="7"/>
  <c r="AP30" i="7"/>
  <c r="AH30" i="7"/>
  <c r="AN32" i="7"/>
  <c r="AF32" i="7"/>
  <c r="AQ29" i="7"/>
  <c r="AI29" i="7"/>
  <c r="AK20" i="7"/>
  <c r="AS20" i="7"/>
  <c r="AN23" i="7"/>
  <c r="AF23" i="7"/>
  <c r="AF39" i="7"/>
  <c r="AN39" i="7"/>
  <c r="AK38" i="7"/>
  <c r="AS38" i="7"/>
  <c r="AP21" i="7"/>
  <c r="AH21" i="7"/>
  <c r="AS26" i="7"/>
  <c r="AK26" i="7"/>
  <c r="AO33" i="7"/>
  <c r="AG33" i="7"/>
  <c r="AO24" i="7"/>
  <c r="AG24" i="7"/>
  <c r="AP31" i="7"/>
  <c r="AH31" i="7"/>
  <c r="AF29" i="7"/>
  <c r="AN29" i="7"/>
  <c r="AI27" i="7"/>
  <c r="AQ27" i="7"/>
  <c r="AN20" i="7"/>
  <c r="AF20" i="7"/>
  <c r="U21" i="7"/>
  <c r="AC21" i="7" s="1"/>
  <c r="T20" i="7"/>
  <c r="AB20" i="7" s="1"/>
  <c r="S19" i="7"/>
  <c r="AA19" i="7" s="1"/>
  <c r="AD19" i="7" s="1"/>
  <c r="R18" i="7"/>
  <c r="Z18" i="7" s="1"/>
  <c r="Q17" i="7"/>
  <c r="Y17" i="7" s="1"/>
  <c r="P16" i="7"/>
  <c r="X16" i="7" s="1"/>
  <c r="AO30" i="7"/>
  <c r="AG30" i="7"/>
  <c r="AG18" i="7"/>
  <c r="AO18" i="7"/>
  <c r="AG25" i="7"/>
  <c r="AO25" i="7"/>
  <c r="AJ32" i="7"/>
  <c r="AR32" i="7"/>
  <c r="AR24" i="7"/>
  <c r="AJ24" i="7"/>
  <c r="AI35" i="7"/>
  <c r="AQ35" i="7"/>
  <c r="AF26" i="7"/>
  <c r="AN26" i="7"/>
  <c r="AQ18" i="7"/>
  <c r="AI18" i="7"/>
  <c r="AS28" i="7"/>
  <c r="AK28" i="7"/>
  <c r="AN33" i="7"/>
  <c r="AF33" i="7"/>
  <c r="AD33" i="7"/>
  <c r="AN19" i="7"/>
  <c r="AF19" i="7"/>
  <c r="AI46" i="7" l="1"/>
  <c r="AL46" i="7" s="1"/>
  <c r="AQ46" i="7"/>
  <c r="AT46" i="7" s="1"/>
  <c r="AD46" i="7"/>
  <c r="AK45" i="7"/>
  <c r="AS45" i="7"/>
  <c r="AL41" i="7"/>
  <c r="AS48" i="7"/>
  <c r="AT48" i="7" s="1"/>
  <c r="AK48" i="7"/>
  <c r="AL48" i="7" s="1"/>
  <c r="AD48" i="7"/>
  <c r="AP42" i="7"/>
  <c r="AH42" i="7"/>
  <c r="AR44" i="7"/>
  <c r="AJ44" i="7"/>
  <c r="AT41" i="7"/>
  <c r="AV41" i="7" s="1"/>
  <c r="AF43" i="7"/>
  <c r="AL43" i="7" s="1"/>
  <c r="AN43" i="7"/>
  <c r="AT43" i="7" s="1"/>
  <c r="AV43" i="7" s="1"/>
  <c r="AD43" i="7"/>
  <c r="AG41" i="7"/>
  <c r="AO41" i="7"/>
  <c r="AT42" i="7"/>
  <c r="AH45" i="7"/>
  <c r="AL45" i="7" s="1"/>
  <c r="AP45" i="7"/>
  <c r="AD45" i="7"/>
  <c r="AL42" i="7"/>
  <c r="AQ43" i="7"/>
  <c r="AI43" i="7"/>
  <c r="AJ47" i="7"/>
  <c r="AL47" i="7" s="1"/>
  <c r="AR47" i="7"/>
  <c r="AT47" i="7" s="1"/>
  <c r="AD47" i="7"/>
  <c r="AG44" i="7"/>
  <c r="AO44" i="7"/>
  <c r="AT44" i="7" s="1"/>
  <c r="AD44" i="7"/>
  <c r="BJ21" i="3"/>
  <c r="BR18" i="13"/>
  <c r="AD40" i="7"/>
  <c r="AD38" i="7"/>
  <c r="AD37" i="7"/>
  <c r="AN40" i="7"/>
  <c r="AF40" i="7"/>
  <c r="AD39" i="7"/>
  <c r="AR20" i="7"/>
  <c r="AT20" i="7" s="1"/>
  <c r="AJ20" i="7"/>
  <c r="AL20" i="7" s="1"/>
  <c r="AK27" i="7"/>
  <c r="AS27" i="7"/>
  <c r="AK21" i="7"/>
  <c r="AL21" i="7" s="1"/>
  <c r="AS21" i="7"/>
  <c r="AT21" i="7" s="1"/>
  <c r="AI25" i="7"/>
  <c r="AL25" i="7" s="1"/>
  <c r="AQ25" i="7"/>
  <c r="AT25" i="7" s="1"/>
  <c r="AD21" i="7"/>
  <c r="AI39" i="7"/>
  <c r="AQ39" i="7"/>
  <c r="AD20" i="7"/>
  <c r="AO35" i="7"/>
  <c r="AT35" i="7" s="1"/>
  <c r="AG35" i="7"/>
  <c r="AL35" i="7" s="1"/>
  <c r="AQ30" i="7"/>
  <c r="AT30" i="7" s="1"/>
  <c r="AI30" i="7"/>
  <c r="AL30" i="7" s="1"/>
  <c r="AR40" i="7"/>
  <c r="AJ40" i="7"/>
  <c r="AK32" i="7"/>
  <c r="AL32" i="7" s="1"/>
  <c r="AS32" i="7"/>
  <c r="AT32" i="7" s="1"/>
  <c r="AF16" i="7"/>
  <c r="AL16" i="7" s="1"/>
  <c r="AD16" i="7"/>
  <c r="AN16" i="7"/>
  <c r="AT16" i="7" s="1"/>
  <c r="AP36" i="7"/>
  <c r="AH36" i="7"/>
  <c r="AG28" i="7"/>
  <c r="AL28" i="7" s="1"/>
  <c r="AO28" i="7"/>
  <c r="AT28" i="7" s="1"/>
  <c r="AD28" i="7"/>
  <c r="AG23" i="7"/>
  <c r="AL23" i="7" s="1"/>
  <c r="AO23" i="7"/>
  <c r="AT23" i="7" s="1"/>
  <c r="AN36" i="7"/>
  <c r="AD36" i="7"/>
  <c r="AF36" i="7"/>
  <c r="AL36" i="7" s="1"/>
  <c r="AV15" i="7"/>
  <c r="AS39" i="7"/>
  <c r="AK39" i="7"/>
  <c r="AD35" i="7"/>
  <c r="AR31" i="7"/>
  <c r="AT31" i="7" s="1"/>
  <c r="AJ31" i="7"/>
  <c r="AL31" i="7" s="1"/>
  <c r="AF22" i="7"/>
  <c r="AL22" i="7" s="1"/>
  <c r="AD22" i="7"/>
  <c r="AN22" i="7"/>
  <c r="AT22" i="7" s="1"/>
  <c r="AF34" i="7"/>
  <c r="AL34" i="7" s="1"/>
  <c r="AD34" i="7"/>
  <c r="AN34" i="7"/>
  <c r="AT34" i="7" s="1"/>
  <c r="AT33" i="7"/>
  <c r="AP18" i="7"/>
  <c r="AT18" i="7" s="1"/>
  <c r="AH18" i="7"/>
  <c r="AL18" i="7" s="1"/>
  <c r="AD18" i="7"/>
  <c r="AQ37" i="7"/>
  <c r="AI37" i="7"/>
  <c r="AN27" i="7"/>
  <c r="AD27" i="7"/>
  <c r="AF27" i="7"/>
  <c r="AR26" i="7"/>
  <c r="AT26" i="7" s="1"/>
  <c r="AJ26" i="7"/>
  <c r="AL26" i="7" s="1"/>
  <c r="AH38" i="7"/>
  <c r="AP38" i="7"/>
  <c r="AL33" i="7"/>
  <c r="AO17" i="7"/>
  <c r="AT17" i="7" s="1"/>
  <c r="AG17" i="7"/>
  <c r="AL17" i="7" s="1"/>
  <c r="AD17" i="7"/>
  <c r="AI19" i="7"/>
  <c r="AL19" i="7" s="1"/>
  <c r="AQ19" i="7"/>
  <c r="AT19" i="7" s="1"/>
  <c r="AJ38" i="7"/>
  <c r="AR38" i="7"/>
  <c r="AP29" i="7"/>
  <c r="AT29" i="7" s="1"/>
  <c r="AH29" i="7"/>
  <c r="AL29" i="7" s="1"/>
  <c r="AP24" i="7"/>
  <c r="AT24" i="7" s="1"/>
  <c r="AH24" i="7"/>
  <c r="AL24" i="7" s="1"/>
  <c r="AO37" i="7"/>
  <c r="AG37" i="7"/>
  <c r="AV48" i="7" l="1"/>
  <c r="AL44" i="7"/>
  <c r="AV44" i="7" s="1"/>
  <c r="AT45" i="7"/>
  <c r="AV45" i="7" s="1"/>
  <c r="AV47" i="7"/>
  <c r="AV42" i="7"/>
  <c r="AV46" i="7"/>
  <c r="BJ22" i="3"/>
  <c r="BR19" i="13"/>
  <c r="AW15" i="7"/>
  <c r="AT27" i="7"/>
  <c r="AL27" i="7"/>
  <c r="AT40" i="7"/>
  <c r="AL40" i="7"/>
  <c r="AL37" i="7"/>
  <c r="AL39" i="7"/>
  <c r="AT37" i="7"/>
  <c r="AV25" i="7"/>
  <c r="AL38" i="7"/>
  <c r="AV24" i="7"/>
  <c r="AT39" i="7"/>
  <c r="AV22" i="7"/>
  <c r="AV19" i="7"/>
  <c r="AV16" i="7"/>
  <c r="AT36" i="7"/>
  <c r="AV36" i="7" s="1"/>
  <c r="AV26" i="7"/>
  <c r="AV18" i="7"/>
  <c r="AV29" i="7"/>
  <c r="AV31" i="7"/>
  <c r="AV35" i="7"/>
  <c r="AV28" i="7"/>
  <c r="AV32" i="7"/>
  <c r="AV21" i="7"/>
  <c r="AV20" i="7"/>
  <c r="AV33" i="7"/>
  <c r="AV30" i="7"/>
  <c r="AV23" i="7"/>
  <c r="AV17" i="7"/>
  <c r="AV34" i="7"/>
  <c r="AT38" i="7"/>
  <c r="BJ23" i="3" l="1"/>
  <c r="BR20" i="13"/>
  <c r="AV40" i="7"/>
  <c r="AV37" i="7"/>
  <c r="AW16" i="7"/>
  <c r="AV27" i="7"/>
  <c r="AV39" i="7"/>
  <c r="AV38" i="7"/>
  <c r="BJ24" i="3" l="1"/>
  <c r="AW17" i="7"/>
  <c r="BR21" i="13"/>
  <c r="BJ25" i="3" l="1"/>
  <c r="AW18" i="7"/>
  <c r="BR22" i="13"/>
  <c r="BJ26" i="3" l="1"/>
  <c r="AW19" i="7"/>
  <c r="BR23" i="13"/>
  <c r="BJ27" i="3" l="1"/>
  <c r="AW20" i="7"/>
  <c r="BR24" i="13"/>
  <c r="BJ28" i="3" l="1"/>
  <c r="AW21" i="7"/>
  <c r="BR25" i="13"/>
  <c r="BJ29" i="3" l="1"/>
  <c r="BJ30" i="3" s="1"/>
  <c r="BJ31" i="3" s="1"/>
  <c r="BJ32" i="3" s="1"/>
  <c r="BJ33" i="3" s="1"/>
  <c r="BJ34" i="3" s="1"/>
  <c r="BJ35" i="3" s="1"/>
  <c r="BJ36" i="3" s="1"/>
  <c r="BJ37" i="3" s="1"/>
  <c r="BJ38" i="3" s="1"/>
  <c r="BJ39" i="3" s="1"/>
  <c r="BJ40" i="3" s="1"/>
  <c r="BJ41" i="3" s="1"/>
  <c r="BJ42" i="3" s="1"/>
  <c r="BJ43" i="3" s="1"/>
  <c r="AW22" i="7"/>
  <c r="BR26" i="13"/>
  <c r="AW23" i="7" l="1"/>
  <c r="BR27" i="13"/>
  <c r="AW24" i="7" l="1"/>
  <c r="BR28" i="13"/>
  <c r="AW25" i="7" l="1"/>
  <c r="BR29" i="13"/>
  <c r="AW26" i="7" l="1"/>
  <c r="BR30" i="13"/>
  <c r="AW27" i="7" l="1"/>
  <c r="BR31" i="13"/>
  <c r="AW28" i="7" l="1"/>
  <c r="BR32" i="13"/>
  <c r="AW29" i="7" l="1"/>
  <c r="AW30" i="7"/>
  <c r="BR33" i="13"/>
  <c r="AW31" i="7" l="1"/>
  <c r="BR34" i="13"/>
  <c r="AW32" i="7" l="1"/>
  <c r="BR35" i="13"/>
  <c r="AW33" i="7" l="1"/>
  <c r="BR36" i="13"/>
  <c r="AW34" i="7" l="1"/>
  <c r="BR37" i="13"/>
  <c r="AW35" i="7" l="1"/>
  <c r="BR38" i="13"/>
  <c r="AW36" i="7" l="1"/>
  <c r="BR39" i="13"/>
  <c r="AW37" i="7" l="1"/>
  <c r="BR40" i="13"/>
  <c r="AW38" i="7" l="1"/>
  <c r="BR41" i="13"/>
  <c r="AW39" i="7" l="1"/>
  <c r="BR42" i="13"/>
  <c r="AW40" i="7" l="1"/>
  <c r="AW41" i="7" s="1"/>
  <c r="AW42" i="7" s="1"/>
  <c r="AW43" i="7" s="1"/>
  <c r="AW44" i="7" s="1"/>
  <c r="AW45" i="7" s="1"/>
  <c r="AW46" i="7" s="1"/>
  <c r="AW47" i="7" s="1"/>
  <c r="AW48" i="7" s="1"/>
  <c r="AW49" i="7" s="1"/>
  <c r="BR43" i="13"/>
  <c r="BR44" i="13" l="1"/>
  <c r="BR45" i="13" l="1"/>
  <c r="BR46" i="13" l="1"/>
  <c r="K14" i="11"/>
  <c r="L14" i="11" s="1"/>
  <c r="BR47" i="13" l="1"/>
  <c r="Q15" i="11"/>
  <c r="X15" i="11" s="1"/>
  <c r="AE15" i="11" s="1"/>
  <c r="AL15" i="11" s="1"/>
  <c r="R16" i="11"/>
  <c r="Y16" i="11" s="1"/>
  <c r="AF16" i="11" s="1"/>
  <c r="AM16" i="11" s="1"/>
  <c r="S17" i="11"/>
  <c r="Z17" i="11" s="1"/>
  <c r="AG17" i="11" s="1"/>
  <c r="AN17" i="11" s="1"/>
  <c r="P14" i="11"/>
  <c r="W14" i="11" s="1"/>
  <c r="AD14" i="11" s="1"/>
  <c r="AK14" i="11" s="1"/>
  <c r="U19" i="11"/>
  <c r="AB19" i="11" s="1"/>
  <c r="AI19" i="11" s="1"/>
  <c r="AP19" i="11" s="1"/>
  <c r="T18" i="11"/>
  <c r="AA18" i="11" s="1"/>
  <c r="AH18" i="11" s="1"/>
  <c r="AO18" i="11" s="1"/>
  <c r="BR48" i="13" l="1"/>
  <c r="AQ14" i="11"/>
  <c r="BA14" i="11"/>
  <c r="BG14" i="11" s="1"/>
  <c r="AS14" i="11"/>
  <c r="AY14" i="11" s="1"/>
  <c r="AW18" i="11"/>
  <c r="BE18" i="11"/>
  <c r="BC16" i="11"/>
  <c r="AU16" i="11"/>
  <c r="BF19" i="11"/>
  <c r="AX19" i="11"/>
  <c r="AV17" i="11"/>
  <c r="BD17" i="11"/>
  <c r="AT15" i="11"/>
  <c r="BB15" i="11"/>
  <c r="BR49" i="13" l="1"/>
  <c r="BI14" i="11"/>
  <c r="D3" i="26" s="1"/>
  <c r="BJ14" i="11" l="1"/>
  <c r="K15" i="11" l="1"/>
  <c r="L15" i="11" s="1"/>
  <c r="R17" i="11" l="1"/>
  <c r="Y17" i="11" s="1"/>
  <c r="AF17" i="11" s="1"/>
  <c r="AM17" i="11" s="1"/>
  <c r="Q16" i="11"/>
  <c r="X16" i="11" s="1"/>
  <c r="AE16" i="11" s="1"/>
  <c r="AL16" i="11" s="1"/>
  <c r="S18" i="11"/>
  <c r="Z18" i="11" s="1"/>
  <c r="AG18" i="11" s="1"/>
  <c r="AN18" i="11" s="1"/>
  <c r="T19" i="11"/>
  <c r="AA19" i="11" s="1"/>
  <c r="AH19" i="11" s="1"/>
  <c r="AO19" i="11" s="1"/>
  <c r="U20" i="11"/>
  <c r="AB20" i="11" s="1"/>
  <c r="AI20" i="11" s="1"/>
  <c r="AP20" i="11" s="1"/>
  <c r="P15" i="11"/>
  <c r="W15" i="11" s="1"/>
  <c r="AD15" i="11" s="1"/>
  <c r="AK15" i="11" s="1"/>
  <c r="K30" i="11"/>
  <c r="K29" i="11"/>
  <c r="AS15" i="11" l="1"/>
  <c r="AY15" i="11" s="1"/>
  <c r="AQ15" i="11"/>
  <c r="BA15" i="11"/>
  <c r="BG15" i="11" s="1"/>
  <c r="BI15" i="11" s="1"/>
  <c r="D4" i="26" s="1"/>
  <c r="D4" i="22" s="1"/>
  <c r="F4" i="22" s="1"/>
  <c r="AX20" i="11"/>
  <c r="BF20" i="11"/>
  <c r="BD18" i="11"/>
  <c r="AV18" i="11"/>
  <c r="L30" i="11"/>
  <c r="AT16" i="11"/>
  <c r="BB16" i="11"/>
  <c r="AW19" i="11"/>
  <c r="BE19" i="11"/>
  <c r="BC17" i="11"/>
  <c r="AU17" i="11"/>
  <c r="S33" i="11" l="1"/>
  <c r="Z33" i="11" s="1"/>
  <c r="AG33" i="11" s="1"/>
  <c r="AN33" i="11" s="1"/>
  <c r="U35" i="11"/>
  <c r="AB35" i="11" s="1"/>
  <c r="AI35" i="11" s="1"/>
  <c r="AP35" i="11" s="1"/>
  <c r="R32" i="11"/>
  <c r="Y32" i="11" s="1"/>
  <c r="AF32" i="11" s="1"/>
  <c r="AM32" i="11" s="1"/>
  <c r="Q31" i="11"/>
  <c r="X31" i="11" s="1"/>
  <c r="AE31" i="11" s="1"/>
  <c r="AL31" i="11" s="1"/>
  <c r="T34" i="11"/>
  <c r="AA34" i="11" s="1"/>
  <c r="AH34" i="11" s="1"/>
  <c r="AO34" i="11" s="1"/>
  <c r="P30" i="11"/>
  <c r="W30" i="11" s="1"/>
  <c r="AD30" i="11" s="1"/>
  <c r="AK30" i="11" s="1"/>
  <c r="BJ15" i="11"/>
  <c r="BE34" i="11" l="1"/>
  <c r="AW34" i="11"/>
  <c r="D4" i="23"/>
  <c r="BB31" i="11"/>
  <c r="AT31" i="11"/>
  <c r="BF35" i="11"/>
  <c r="AX35" i="11"/>
  <c r="AS30" i="11"/>
  <c r="BA30" i="11"/>
  <c r="AU32" i="11"/>
  <c r="BC32" i="11"/>
  <c r="BD33" i="11"/>
  <c r="AV33" i="11"/>
  <c r="F4" i="23" l="1"/>
  <c r="D4" i="24" s="1"/>
  <c r="E4" i="24" s="1"/>
  <c r="F4" i="24" s="1"/>
  <c r="K32" i="11" l="1"/>
  <c r="K17" i="11"/>
  <c r="K23" i="11"/>
  <c r="K36" i="11"/>
  <c r="K20" i="11"/>
  <c r="K41" i="11"/>
  <c r="K33" i="11"/>
  <c r="L33" i="11" s="1"/>
  <c r="K22" i="11"/>
  <c r="K40" i="11"/>
  <c r="K24" i="11"/>
  <c r="K21" i="11"/>
  <c r="K34" i="11"/>
  <c r="K38" i="11"/>
  <c r="L38" i="11" s="1"/>
  <c r="U43" i="11" s="1"/>
  <c r="AB43" i="11" s="1"/>
  <c r="AI43" i="11" s="1"/>
  <c r="AP43" i="11" s="1"/>
  <c r="K16" i="11"/>
  <c r="K28" i="11"/>
  <c r="K27" i="11"/>
  <c r="L27" i="11" s="1"/>
  <c r="S30" i="11" s="1"/>
  <c r="Z30" i="11" s="1"/>
  <c r="AG30" i="11" s="1"/>
  <c r="AN30" i="11" s="1"/>
  <c r="K19" i="11"/>
  <c r="K25" i="11"/>
  <c r="L25" i="11" s="1"/>
  <c r="Q26" i="11" s="1"/>
  <c r="X26" i="11" s="1"/>
  <c r="AE26" i="11" s="1"/>
  <c r="AL26" i="11" s="1"/>
  <c r="K42" i="11"/>
  <c r="L43" i="11" s="1"/>
  <c r="K35" i="11"/>
  <c r="L35" i="11"/>
  <c r="P35" i="11" s="1"/>
  <c r="W35" i="11" s="1"/>
  <c r="AD35" i="11" s="1"/>
  <c r="AK35" i="11" s="1"/>
  <c r="K26" i="11"/>
  <c r="L26" i="11" s="1"/>
  <c r="P26" i="11" s="1"/>
  <c r="W26" i="11" s="1"/>
  <c r="AD26" i="11" s="1"/>
  <c r="AK26" i="11" s="1"/>
  <c r="K39" i="11"/>
  <c r="L39" i="11" s="1"/>
  <c r="K31" i="11"/>
  <c r="L31" i="11" s="1"/>
  <c r="K18" i="11"/>
  <c r="K43" i="11"/>
  <c r="K37" i="11"/>
  <c r="S42" i="11" l="1"/>
  <c r="U44" i="11"/>
  <c r="AB44" i="11" s="1"/>
  <c r="AI44" i="11" s="1"/>
  <c r="AP44" i="11" s="1"/>
  <c r="T43" i="11"/>
  <c r="AA43" i="11" s="1"/>
  <c r="AH43" i="11" s="1"/>
  <c r="AO43" i="11" s="1"/>
  <c r="L37" i="11"/>
  <c r="L22" i="11"/>
  <c r="P22" i="11" s="1"/>
  <c r="W22" i="11" s="1"/>
  <c r="AD22" i="11" s="1"/>
  <c r="AK22" i="11" s="1"/>
  <c r="L23" i="11"/>
  <c r="BF43" i="11"/>
  <c r="AX43" i="11"/>
  <c r="L24" i="11"/>
  <c r="T28" i="11" s="1"/>
  <c r="AA28" i="11" s="1"/>
  <c r="AH28" i="11" s="1"/>
  <c r="AO28" i="11" s="1"/>
  <c r="T47" i="11"/>
  <c r="AA47" i="11" s="1"/>
  <c r="AH47" i="11" s="1"/>
  <c r="AO47" i="11" s="1"/>
  <c r="U48" i="11"/>
  <c r="AB48" i="11" s="1"/>
  <c r="AI48" i="11" s="1"/>
  <c r="AP48" i="11" s="1"/>
  <c r="R45" i="11"/>
  <c r="Y45" i="11" s="1"/>
  <c r="AF45" i="11" s="1"/>
  <c r="AM45" i="11" s="1"/>
  <c r="S46" i="11"/>
  <c r="Z46" i="11" s="1"/>
  <c r="AG46" i="11" s="1"/>
  <c r="AN46" i="11" s="1"/>
  <c r="Q44" i="11"/>
  <c r="X44" i="11" s="1"/>
  <c r="AE44" i="11" s="1"/>
  <c r="AL44" i="11" s="1"/>
  <c r="L20" i="11"/>
  <c r="U25" i="11" s="1"/>
  <c r="AB25" i="11" s="1"/>
  <c r="AI25" i="11" s="1"/>
  <c r="AP25" i="11" s="1"/>
  <c r="L34" i="11"/>
  <c r="P34" i="11" s="1"/>
  <c r="W34" i="11" s="1"/>
  <c r="AD34" i="11" s="1"/>
  <c r="AK34" i="11" s="1"/>
  <c r="L32" i="11"/>
  <c r="T36" i="11" s="1"/>
  <c r="AA36" i="11" s="1"/>
  <c r="AH36" i="11" s="1"/>
  <c r="AO36" i="11" s="1"/>
  <c r="AW36" i="11" s="1"/>
  <c r="L21" i="11"/>
  <c r="U26" i="11" s="1"/>
  <c r="AB26" i="11" s="1"/>
  <c r="AI26" i="11" s="1"/>
  <c r="AP26" i="11" s="1"/>
  <c r="L19" i="11"/>
  <c r="L28" i="11"/>
  <c r="L17" i="11"/>
  <c r="L18" i="11"/>
  <c r="AT26" i="11"/>
  <c r="BB26" i="11"/>
  <c r="U39" i="11"/>
  <c r="AB39" i="11" s="1"/>
  <c r="AI39" i="11" s="1"/>
  <c r="AP39" i="11" s="1"/>
  <c r="S25" i="11"/>
  <c r="Z25" i="11" s="1"/>
  <c r="AG25" i="11" s="1"/>
  <c r="AN25" i="11" s="1"/>
  <c r="R24" i="11"/>
  <c r="Y24" i="11" s="1"/>
  <c r="AF24" i="11" s="1"/>
  <c r="AM24" i="11" s="1"/>
  <c r="U27" i="11"/>
  <c r="AB27" i="11" s="1"/>
  <c r="AI27" i="11" s="1"/>
  <c r="AP27" i="11" s="1"/>
  <c r="AX26" i="11"/>
  <c r="BF26" i="11"/>
  <c r="BE28" i="11"/>
  <c r="AW28" i="11"/>
  <c r="AS26" i="11"/>
  <c r="BA26" i="11"/>
  <c r="AV30" i="11"/>
  <c r="BD30" i="11"/>
  <c r="AS35" i="11"/>
  <c r="BA35" i="11"/>
  <c r="T35" i="11"/>
  <c r="AA35" i="11" s="1"/>
  <c r="AH35" i="11" s="1"/>
  <c r="AO35" i="11" s="1"/>
  <c r="S34" i="11"/>
  <c r="Z34" i="11" s="1"/>
  <c r="AG34" i="11" s="1"/>
  <c r="AN34" i="11" s="1"/>
  <c r="Q32" i="11"/>
  <c r="X32" i="11" s="1"/>
  <c r="AE32" i="11" s="1"/>
  <c r="AL32" i="11" s="1"/>
  <c r="R33" i="11"/>
  <c r="Y33" i="11" s="1"/>
  <c r="AF33" i="11" s="1"/>
  <c r="AM33" i="11" s="1"/>
  <c r="U36" i="11"/>
  <c r="AB36" i="11" s="1"/>
  <c r="AI36" i="11" s="1"/>
  <c r="AP36" i="11" s="1"/>
  <c r="P31" i="11"/>
  <c r="W31" i="11" s="1"/>
  <c r="AD31" i="11" s="1"/>
  <c r="AK31" i="11" s="1"/>
  <c r="Q20" i="11"/>
  <c r="X20" i="11" s="1"/>
  <c r="AE20" i="11" s="1"/>
  <c r="AL20" i="11" s="1"/>
  <c r="T23" i="11"/>
  <c r="AA23" i="11" s="1"/>
  <c r="AH23" i="11" s="1"/>
  <c r="AO23" i="11" s="1"/>
  <c r="S22" i="11"/>
  <c r="Z22" i="11" s="1"/>
  <c r="AG22" i="11" s="1"/>
  <c r="AN22" i="11" s="1"/>
  <c r="U24" i="11"/>
  <c r="AB24" i="11" s="1"/>
  <c r="AI24" i="11" s="1"/>
  <c r="AP24" i="11" s="1"/>
  <c r="R21" i="11"/>
  <c r="Y21" i="11" s="1"/>
  <c r="AF21" i="11" s="1"/>
  <c r="AM21" i="11" s="1"/>
  <c r="P19" i="11"/>
  <c r="W19" i="11" s="1"/>
  <c r="AD19" i="11" s="1"/>
  <c r="AK19" i="11" s="1"/>
  <c r="BE36" i="11"/>
  <c r="U42" i="11"/>
  <c r="AB42" i="11" s="1"/>
  <c r="AI42" i="11" s="1"/>
  <c r="AP42" i="11" s="1"/>
  <c r="Q38" i="11"/>
  <c r="X38" i="11" s="1"/>
  <c r="AE38" i="11" s="1"/>
  <c r="AL38" i="11" s="1"/>
  <c r="R39" i="11"/>
  <c r="Y39" i="11" s="1"/>
  <c r="AF39" i="11" s="1"/>
  <c r="AM39" i="11" s="1"/>
  <c r="T41" i="11"/>
  <c r="AA41" i="11" s="1"/>
  <c r="AH41" i="11" s="1"/>
  <c r="AO41" i="11" s="1"/>
  <c r="P37" i="11"/>
  <c r="W37" i="11" s="1"/>
  <c r="AD37" i="11" s="1"/>
  <c r="AK37" i="11" s="1"/>
  <c r="S40" i="11"/>
  <c r="Z40" i="11" s="1"/>
  <c r="AG40" i="11" s="1"/>
  <c r="AN40" i="11" s="1"/>
  <c r="P43" i="11"/>
  <c r="W43" i="11" s="1"/>
  <c r="AD43" i="11" s="1"/>
  <c r="AK43" i="11" s="1"/>
  <c r="T42" i="11"/>
  <c r="AA42" i="11" s="1"/>
  <c r="AH42" i="11" s="1"/>
  <c r="AO42" i="11" s="1"/>
  <c r="Q39" i="11"/>
  <c r="X39" i="11" s="1"/>
  <c r="AE39" i="11" s="1"/>
  <c r="AL39" i="11" s="1"/>
  <c r="S41" i="11"/>
  <c r="Z41" i="11" s="1"/>
  <c r="AG41" i="11" s="1"/>
  <c r="AN41" i="11" s="1"/>
  <c r="R40" i="11"/>
  <c r="Y40" i="11" s="1"/>
  <c r="AF40" i="11" s="1"/>
  <c r="AM40" i="11" s="1"/>
  <c r="P38" i="11"/>
  <c r="W38" i="11" s="1"/>
  <c r="AD38" i="11" s="1"/>
  <c r="AK38" i="11" s="1"/>
  <c r="L42" i="11"/>
  <c r="U32" i="11"/>
  <c r="AB32" i="11" s="1"/>
  <c r="AI32" i="11" s="1"/>
  <c r="AP32" i="11" s="1"/>
  <c r="Q28" i="11"/>
  <c r="X28" i="11" s="1"/>
  <c r="AE28" i="11" s="1"/>
  <c r="AL28" i="11" s="1"/>
  <c r="R29" i="11"/>
  <c r="Y29" i="11" s="1"/>
  <c r="AF29" i="11" s="1"/>
  <c r="AM29" i="11" s="1"/>
  <c r="P27" i="11"/>
  <c r="W27" i="11" s="1"/>
  <c r="AD27" i="11" s="1"/>
  <c r="AK27" i="11" s="1"/>
  <c r="T31" i="11"/>
  <c r="AA31" i="11" s="1"/>
  <c r="AH31" i="11" s="1"/>
  <c r="AO31" i="11" s="1"/>
  <c r="T39" i="11"/>
  <c r="AA39" i="11" s="1"/>
  <c r="AH39" i="11" s="1"/>
  <c r="AO39" i="11" s="1"/>
  <c r="S38" i="11"/>
  <c r="Z38" i="11" s="1"/>
  <c r="AG38" i="11" s="1"/>
  <c r="AN38" i="11" s="1"/>
  <c r="Q36" i="11"/>
  <c r="X36" i="11" s="1"/>
  <c r="AE36" i="11" s="1"/>
  <c r="AL36" i="11" s="1"/>
  <c r="U40" i="11"/>
  <c r="AB40" i="11" s="1"/>
  <c r="AI40" i="11" s="1"/>
  <c r="AP40" i="11" s="1"/>
  <c r="R37" i="11"/>
  <c r="Y37" i="11" s="1"/>
  <c r="AF37" i="11" s="1"/>
  <c r="AM37" i="11" s="1"/>
  <c r="L29" i="11"/>
  <c r="L16" i="11"/>
  <c r="T32" i="11"/>
  <c r="AA32" i="11" s="1"/>
  <c r="AH32" i="11" s="1"/>
  <c r="AO32" i="11" s="1"/>
  <c r="R30" i="11"/>
  <c r="Y30" i="11" s="1"/>
  <c r="AF30" i="11" s="1"/>
  <c r="AM30" i="11" s="1"/>
  <c r="U33" i="11"/>
  <c r="AB33" i="11" s="1"/>
  <c r="AI33" i="11" s="1"/>
  <c r="AP33" i="11" s="1"/>
  <c r="Q29" i="11"/>
  <c r="X29" i="11" s="1"/>
  <c r="AE29" i="11" s="1"/>
  <c r="AL29" i="11" s="1"/>
  <c r="P28" i="11"/>
  <c r="W28" i="11" s="1"/>
  <c r="AD28" i="11" s="1"/>
  <c r="AK28" i="11" s="1"/>
  <c r="S31" i="11"/>
  <c r="Z31" i="11" s="1"/>
  <c r="AG31" i="11" s="1"/>
  <c r="AN31" i="11" s="1"/>
  <c r="S20" i="11"/>
  <c r="Z20" i="11" s="1"/>
  <c r="AG20" i="11" s="1"/>
  <c r="AN20" i="11" s="1"/>
  <c r="T21" i="11"/>
  <c r="AA21" i="11" s="1"/>
  <c r="AH21" i="11" s="1"/>
  <c r="AO21" i="11" s="1"/>
  <c r="U22" i="11"/>
  <c r="AB22" i="11" s="1"/>
  <c r="AI22" i="11" s="1"/>
  <c r="AP22" i="11" s="1"/>
  <c r="Q18" i="11"/>
  <c r="X18" i="11" s="1"/>
  <c r="AE18" i="11" s="1"/>
  <c r="AL18" i="11" s="1"/>
  <c r="R19" i="11"/>
  <c r="Y19" i="11" s="1"/>
  <c r="AF19" i="11" s="1"/>
  <c r="AM19" i="11" s="1"/>
  <c r="P17" i="11"/>
  <c r="W17" i="11" s="1"/>
  <c r="AD17" i="11" s="1"/>
  <c r="AK17" i="11" s="1"/>
  <c r="P25" i="11"/>
  <c r="W25" i="11" s="1"/>
  <c r="AD25" i="11" s="1"/>
  <c r="AK25" i="11" s="1"/>
  <c r="L40" i="11"/>
  <c r="L36" i="11"/>
  <c r="U23" i="11"/>
  <c r="AB23" i="11" s="1"/>
  <c r="AI23" i="11" s="1"/>
  <c r="AP23" i="11" s="1"/>
  <c r="T22" i="11"/>
  <c r="AA22" i="11" s="1"/>
  <c r="AH22" i="11" s="1"/>
  <c r="AO22" i="11" s="1"/>
  <c r="R20" i="11"/>
  <c r="Y20" i="11" s="1"/>
  <c r="AF20" i="11" s="1"/>
  <c r="AM20" i="11" s="1"/>
  <c r="Q33" i="11"/>
  <c r="X33" i="11" s="1"/>
  <c r="AE33" i="11" s="1"/>
  <c r="AL33" i="11" s="1"/>
  <c r="R34" i="11"/>
  <c r="Y34" i="11" s="1"/>
  <c r="AF34" i="11" s="1"/>
  <c r="AM34" i="11" s="1"/>
  <c r="S35" i="11"/>
  <c r="Z35" i="11" s="1"/>
  <c r="AG35" i="11" s="1"/>
  <c r="AN35" i="11" s="1"/>
  <c r="P32" i="11"/>
  <c r="W32" i="11" s="1"/>
  <c r="AD32" i="11" s="1"/>
  <c r="AK32" i="11" s="1"/>
  <c r="U37" i="11"/>
  <c r="AB37" i="11" s="1"/>
  <c r="AI37" i="11" s="1"/>
  <c r="AP37" i="11" s="1"/>
  <c r="R41" i="11"/>
  <c r="Y41" i="11" s="1"/>
  <c r="AF41" i="11" s="1"/>
  <c r="AM41" i="11" s="1"/>
  <c r="Z42" i="11"/>
  <c r="AG42" i="11" s="1"/>
  <c r="AN42" i="11" s="1"/>
  <c r="Q40" i="11"/>
  <c r="X40" i="11" s="1"/>
  <c r="AE40" i="11" s="1"/>
  <c r="AL40" i="11" s="1"/>
  <c r="P39" i="11"/>
  <c r="W39" i="11" s="1"/>
  <c r="AD39" i="11" s="1"/>
  <c r="AK39" i="11" s="1"/>
  <c r="Q19" i="11"/>
  <c r="X19" i="11" s="1"/>
  <c r="AE19" i="11" s="1"/>
  <c r="AL19" i="11" s="1"/>
  <c r="T27" i="11"/>
  <c r="AA27" i="11" s="1"/>
  <c r="AH27" i="11" s="1"/>
  <c r="AO27" i="11" s="1"/>
  <c r="Q24" i="11"/>
  <c r="X24" i="11" s="1"/>
  <c r="AE24" i="11" s="1"/>
  <c r="AL24" i="11" s="1"/>
  <c r="R25" i="11"/>
  <c r="Y25" i="11" s="1"/>
  <c r="AF25" i="11" s="1"/>
  <c r="AM25" i="11" s="1"/>
  <c r="U28" i="11"/>
  <c r="AB28" i="11" s="1"/>
  <c r="AI28" i="11" s="1"/>
  <c r="AP28" i="11" s="1"/>
  <c r="S26" i="11"/>
  <c r="Z26" i="11" s="1"/>
  <c r="AG26" i="11" s="1"/>
  <c r="AN26" i="11" s="1"/>
  <c r="P23" i="11"/>
  <c r="W23" i="11" s="1"/>
  <c r="AD23" i="11" s="1"/>
  <c r="AK23" i="11" s="1"/>
  <c r="Q21" i="11"/>
  <c r="X21" i="11" s="1"/>
  <c r="AE21" i="11" s="1"/>
  <c r="AL21" i="11" s="1"/>
  <c r="S23" i="11"/>
  <c r="Z23" i="11" s="1"/>
  <c r="AG23" i="11" s="1"/>
  <c r="AN23" i="11" s="1"/>
  <c r="T37" i="11"/>
  <c r="AA37" i="11" s="1"/>
  <c r="AH37" i="11" s="1"/>
  <c r="AO37" i="11" s="1"/>
  <c r="Q34" i="11"/>
  <c r="X34" i="11" s="1"/>
  <c r="AE34" i="11" s="1"/>
  <c r="AL34" i="11" s="1"/>
  <c r="R35" i="11"/>
  <c r="Y35" i="11" s="1"/>
  <c r="AF35" i="11" s="1"/>
  <c r="AM35" i="11" s="1"/>
  <c r="P33" i="11"/>
  <c r="W33" i="11" s="1"/>
  <c r="AD33" i="11" s="1"/>
  <c r="AK33" i="11" s="1"/>
  <c r="U38" i="11"/>
  <c r="AB38" i="11" s="1"/>
  <c r="AI38" i="11" s="1"/>
  <c r="AP38" i="11" s="1"/>
  <c r="S36" i="11"/>
  <c r="Z36" i="11" s="1"/>
  <c r="AG36" i="11" s="1"/>
  <c r="AN36" i="11" s="1"/>
  <c r="Q22" i="11"/>
  <c r="X22" i="11" s="1"/>
  <c r="AE22" i="11" s="1"/>
  <c r="AL22" i="11" s="1"/>
  <c r="R23" i="11"/>
  <c r="Y23" i="11" s="1"/>
  <c r="AF23" i="11" s="1"/>
  <c r="AM23" i="11" s="1"/>
  <c r="S24" i="11"/>
  <c r="Z24" i="11" s="1"/>
  <c r="AG24" i="11" s="1"/>
  <c r="AN24" i="11" s="1"/>
  <c r="P21" i="11"/>
  <c r="W21" i="11" s="1"/>
  <c r="AD21" i="11" s="1"/>
  <c r="AK21" i="11" s="1"/>
  <c r="T25" i="11"/>
  <c r="AA25" i="11" s="1"/>
  <c r="AH25" i="11" s="1"/>
  <c r="AO25" i="11" s="1"/>
  <c r="L41" i="11"/>
  <c r="T30" i="11"/>
  <c r="AA30" i="11" s="1"/>
  <c r="AH30" i="11" s="1"/>
  <c r="AO30" i="11" s="1"/>
  <c r="U31" i="11"/>
  <c r="AB31" i="11" s="1"/>
  <c r="AI31" i="11" s="1"/>
  <c r="AP31" i="11" s="1"/>
  <c r="Q27" i="11"/>
  <c r="X27" i="11" s="1"/>
  <c r="AE27" i="11" s="1"/>
  <c r="AL27" i="11" s="1"/>
  <c r="R28" i="11"/>
  <c r="Y28" i="11" s="1"/>
  <c r="AF28" i="11" s="1"/>
  <c r="AM28" i="11" s="1"/>
  <c r="S29" i="11"/>
  <c r="Z29" i="11" s="1"/>
  <c r="AG29" i="11" s="1"/>
  <c r="AN29" i="11" s="1"/>
  <c r="R27" i="11"/>
  <c r="Y27" i="11" s="1"/>
  <c r="AF27" i="11" s="1"/>
  <c r="AM27" i="11" s="1"/>
  <c r="T29" i="11"/>
  <c r="AA29" i="11" s="1"/>
  <c r="AH29" i="11" s="1"/>
  <c r="AO29" i="11" s="1"/>
  <c r="S28" i="11"/>
  <c r="Z28" i="11" s="1"/>
  <c r="AG28" i="11" s="1"/>
  <c r="AN28" i="11" s="1"/>
  <c r="U30" i="11"/>
  <c r="AB30" i="11" s="1"/>
  <c r="AI30" i="11" s="1"/>
  <c r="AP30" i="11" s="1"/>
  <c r="Q25" i="11"/>
  <c r="X25" i="11" s="1"/>
  <c r="AE25" i="11" s="1"/>
  <c r="AL25" i="11" s="1"/>
  <c r="S27" i="11"/>
  <c r="Z27" i="11" s="1"/>
  <c r="AG27" i="11" s="1"/>
  <c r="AN27" i="11" s="1"/>
  <c r="R26" i="11"/>
  <c r="Y26" i="11" s="1"/>
  <c r="AF26" i="11" s="1"/>
  <c r="AM26" i="11" s="1"/>
  <c r="U29" i="11"/>
  <c r="AB29" i="11" s="1"/>
  <c r="AI29" i="11" s="1"/>
  <c r="AP29" i="11" s="1"/>
  <c r="P24" i="11"/>
  <c r="W24" i="11" s="1"/>
  <c r="AD24" i="11" s="1"/>
  <c r="AK24" i="11" s="1"/>
  <c r="R22" i="11" l="1"/>
  <c r="Y22" i="11" s="1"/>
  <c r="AF22" i="11" s="1"/>
  <c r="AM22" i="11" s="1"/>
  <c r="BB44" i="11"/>
  <c r="AT44" i="11"/>
  <c r="AV46" i="11"/>
  <c r="BD46" i="11"/>
  <c r="AQ46" i="11"/>
  <c r="U46" i="11"/>
  <c r="AB46" i="11" s="1"/>
  <c r="AI46" i="11" s="1"/>
  <c r="AP46" i="11" s="1"/>
  <c r="S44" i="11"/>
  <c r="Z44" i="11" s="1"/>
  <c r="AG44" i="11" s="1"/>
  <c r="AN44" i="11" s="1"/>
  <c r="R43" i="11"/>
  <c r="Y43" i="11" s="1"/>
  <c r="AF43" i="11" s="1"/>
  <c r="AM43" i="11" s="1"/>
  <c r="T45" i="11"/>
  <c r="AA45" i="11" s="1"/>
  <c r="AH45" i="11" s="1"/>
  <c r="AO45" i="11" s="1"/>
  <c r="R36" i="11"/>
  <c r="Y36" i="11" s="1"/>
  <c r="AF36" i="11" s="1"/>
  <c r="AM36" i="11" s="1"/>
  <c r="BC45" i="11"/>
  <c r="AU45" i="11"/>
  <c r="P20" i="11"/>
  <c r="W20" i="11" s="1"/>
  <c r="AD20" i="11" s="1"/>
  <c r="AK20" i="11" s="1"/>
  <c r="T26" i="11"/>
  <c r="AA26" i="11" s="1"/>
  <c r="AH26" i="11" s="1"/>
  <c r="AO26" i="11" s="1"/>
  <c r="T38" i="11"/>
  <c r="AA38" i="11" s="1"/>
  <c r="AH38" i="11" s="1"/>
  <c r="AO38" i="11" s="1"/>
  <c r="AX48" i="11"/>
  <c r="AY48" i="11" s="1"/>
  <c r="BF48" i="11"/>
  <c r="BG48" i="11" s="1"/>
  <c r="AQ48" i="11"/>
  <c r="BE43" i="11"/>
  <c r="AW43" i="11"/>
  <c r="U47" i="11"/>
  <c r="AB47" i="11" s="1"/>
  <c r="AI47" i="11" s="1"/>
  <c r="AP47" i="11" s="1"/>
  <c r="T46" i="11"/>
  <c r="AA46" i="11" s="1"/>
  <c r="AH46" i="11" s="1"/>
  <c r="AO46" i="11" s="1"/>
  <c r="R44" i="11"/>
  <c r="Y44" i="11" s="1"/>
  <c r="AF44" i="11" s="1"/>
  <c r="AM44" i="11" s="1"/>
  <c r="AQ44" i="11" s="1"/>
  <c r="S45" i="11"/>
  <c r="Z45" i="11" s="1"/>
  <c r="AG45" i="11" s="1"/>
  <c r="AN45" i="11" s="1"/>
  <c r="Q43" i="11"/>
  <c r="X43" i="11" s="1"/>
  <c r="AE43" i="11" s="1"/>
  <c r="AL43" i="11" s="1"/>
  <c r="T24" i="11"/>
  <c r="AA24" i="11" s="1"/>
  <c r="AH24" i="11" s="1"/>
  <c r="AO24" i="11" s="1"/>
  <c r="BE24" i="11" s="1"/>
  <c r="Q23" i="11"/>
  <c r="X23" i="11" s="1"/>
  <c r="AE23" i="11" s="1"/>
  <c r="AL23" i="11" s="1"/>
  <c r="Q35" i="11"/>
  <c r="X35" i="11" s="1"/>
  <c r="AE35" i="11" s="1"/>
  <c r="AL35" i="11" s="1"/>
  <c r="BB35" i="11" s="1"/>
  <c r="AW47" i="11"/>
  <c r="BE47" i="11"/>
  <c r="AX44" i="11"/>
  <c r="BF44" i="11"/>
  <c r="R42" i="11"/>
  <c r="S43" i="11"/>
  <c r="Z43" i="11" s="1"/>
  <c r="AG43" i="11" s="1"/>
  <c r="AN43" i="11" s="1"/>
  <c r="U45" i="11"/>
  <c r="AB45" i="11" s="1"/>
  <c r="AI45" i="11" s="1"/>
  <c r="AP45" i="11" s="1"/>
  <c r="AQ45" i="11" s="1"/>
  <c r="T44" i="11"/>
  <c r="AA44" i="11" s="1"/>
  <c r="AH44" i="11" s="1"/>
  <c r="AO44" i="11" s="1"/>
  <c r="AS43" i="11"/>
  <c r="BA43" i="11"/>
  <c r="S37" i="11"/>
  <c r="Z37" i="11" s="1"/>
  <c r="AG37" i="11" s="1"/>
  <c r="AN37" i="11" s="1"/>
  <c r="P18" i="11"/>
  <c r="W18" i="11" s="1"/>
  <c r="AD18" i="11" s="1"/>
  <c r="AK18" i="11" s="1"/>
  <c r="S21" i="11"/>
  <c r="Z21" i="11" s="1"/>
  <c r="AG21" i="11" s="1"/>
  <c r="AN21" i="11" s="1"/>
  <c r="BC26" i="11"/>
  <c r="AU26" i="11"/>
  <c r="BC23" i="11"/>
  <c r="AU23" i="11"/>
  <c r="AS20" i="11"/>
  <c r="BA20" i="11"/>
  <c r="BF28" i="11"/>
  <c r="AX28" i="11"/>
  <c r="AU41" i="11"/>
  <c r="BC41" i="11"/>
  <c r="BF23" i="11"/>
  <c r="AX23" i="11"/>
  <c r="BE21" i="11"/>
  <c r="AW21" i="11"/>
  <c r="R18" i="11"/>
  <c r="Y18" i="11" s="1"/>
  <c r="AF18" i="11" s="1"/>
  <c r="AM18" i="11" s="1"/>
  <c r="U21" i="11"/>
  <c r="AB21" i="11" s="1"/>
  <c r="AI21" i="11" s="1"/>
  <c r="AP21" i="11" s="1"/>
  <c r="AQ21" i="11" s="1"/>
  <c r="Q17" i="11"/>
  <c r="X17" i="11" s="1"/>
  <c r="AE17" i="11" s="1"/>
  <c r="AL17" i="11" s="1"/>
  <c r="AQ17" i="11" s="1"/>
  <c r="S19" i="11"/>
  <c r="Z19" i="11" s="1"/>
  <c r="AG19" i="11" s="1"/>
  <c r="AN19" i="11" s="1"/>
  <c r="T20" i="11"/>
  <c r="AA20" i="11" s="1"/>
  <c r="AH20" i="11" s="1"/>
  <c r="AO20" i="11" s="1"/>
  <c r="P16" i="11"/>
  <c r="W16" i="11" s="1"/>
  <c r="AD16" i="11" s="1"/>
  <c r="AK16" i="11" s="1"/>
  <c r="AS27" i="11"/>
  <c r="AQ27" i="11"/>
  <c r="BA27" i="11"/>
  <c r="BD41" i="11"/>
  <c r="AV41" i="11"/>
  <c r="AU39" i="11"/>
  <c r="BC39" i="11"/>
  <c r="BD22" i="11"/>
  <c r="AV22" i="11"/>
  <c r="BC33" i="11"/>
  <c r="AU33" i="11"/>
  <c r="AS34" i="11"/>
  <c r="BA34" i="11"/>
  <c r="BB22" i="11"/>
  <c r="AT22" i="11"/>
  <c r="AW24" i="11"/>
  <c r="BC25" i="11"/>
  <c r="AU25" i="11"/>
  <c r="BF37" i="11"/>
  <c r="AX37" i="11"/>
  <c r="R38" i="11"/>
  <c r="Y38" i="11" s="1"/>
  <c r="AF38" i="11" s="1"/>
  <c r="AM38" i="11" s="1"/>
  <c r="AQ38" i="11" s="1"/>
  <c r="T40" i="11"/>
  <c r="AA40" i="11" s="1"/>
  <c r="AH40" i="11" s="1"/>
  <c r="AO40" i="11" s="1"/>
  <c r="Q37" i="11"/>
  <c r="X37" i="11" s="1"/>
  <c r="AE37" i="11" s="1"/>
  <c r="AL37" i="11" s="1"/>
  <c r="S39" i="11"/>
  <c r="Z39" i="11" s="1"/>
  <c r="AG39" i="11" s="1"/>
  <c r="AN39" i="11" s="1"/>
  <c r="P36" i="11"/>
  <c r="W36" i="11" s="1"/>
  <c r="AD36" i="11" s="1"/>
  <c r="AK36" i="11" s="1"/>
  <c r="U41" i="11"/>
  <c r="AB41" i="11" s="1"/>
  <c r="AI41" i="11" s="1"/>
  <c r="AP41" i="11" s="1"/>
  <c r="BD20" i="11"/>
  <c r="AV20" i="11"/>
  <c r="R31" i="11"/>
  <c r="Y31" i="11" s="1"/>
  <c r="AF31" i="11" s="1"/>
  <c r="AM31" i="11" s="1"/>
  <c r="AQ31" i="11" s="1"/>
  <c r="U34" i="11"/>
  <c r="AB34" i="11" s="1"/>
  <c r="AI34" i="11" s="1"/>
  <c r="AP34" i="11" s="1"/>
  <c r="AQ34" i="11" s="1"/>
  <c r="T33" i="11"/>
  <c r="AA33" i="11" s="1"/>
  <c r="AH33" i="11" s="1"/>
  <c r="AO33" i="11" s="1"/>
  <c r="AQ33" i="11" s="1"/>
  <c r="S32" i="11"/>
  <c r="Z32" i="11" s="1"/>
  <c r="AG32" i="11" s="1"/>
  <c r="AN32" i="11" s="1"/>
  <c r="AQ32" i="11" s="1"/>
  <c r="Q30" i="11"/>
  <c r="X30" i="11" s="1"/>
  <c r="AE30" i="11" s="1"/>
  <c r="AL30" i="11" s="1"/>
  <c r="P29" i="11"/>
  <c r="W29" i="11" s="1"/>
  <c r="AD29" i="11" s="1"/>
  <c r="AK29" i="11" s="1"/>
  <c r="AU29" i="11"/>
  <c r="BC29" i="11"/>
  <c r="BB39" i="11"/>
  <c r="AT39" i="11"/>
  <c r="BB38" i="11"/>
  <c r="AT38" i="11"/>
  <c r="BE23" i="11"/>
  <c r="AW23" i="11"/>
  <c r="BB32" i="11"/>
  <c r="AT32" i="11"/>
  <c r="BF39" i="11"/>
  <c r="AX39" i="11"/>
  <c r="AT25" i="11"/>
  <c r="BB25" i="11"/>
  <c r="AX25" i="11"/>
  <c r="BF25" i="11"/>
  <c r="AT24" i="11"/>
  <c r="BB24" i="11"/>
  <c r="AS32" i="11"/>
  <c r="BA32" i="11"/>
  <c r="Q41" i="11"/>
  <c r="X41" i="11" s="1"/>
  <c r="AE41" i="11" s="1"/>
  <c r="AL41" i="11" s="1"/>
  <c r="Y42" i="11"/>
  <c r="AF42" i="11" s="1"/>
  <c r="AM42" i="11" s="1"/>
  <c r="P40" i="11"/>
  <c r="W40" i="11" s="1"/>
  <c r="AD40" i="11" s="1"/>
  <c r="AK40" i="11" s="1"/>
  <c r="AV31" i="11"/>
  <c r="BD31" i="11"/>
  <c r="AU37" i="11"/>
  <c r="BC37" i="11"/>
  <c r="AT28" i="11"/>
  <c r="BB28" i="11"/>
  <c r="AW42" i="11"/>
  <c r="BE42" i="11"/>
  <c r="AX42" i="11"/>
  <c r="BF42" i="11"/>
  <c r="BB20" i="11"/>
  <c r="AT20" i="11"/>
  <c r="AV34" i="11"/>
  <c r="BD34" i="11"/>
  <c r="BE26" i="11"/>
  <c r="AW26" i="11"/>
  <c r="BC36" i="11"/>
  <c r="AU36" i="11"/>
  <c r="BF31" i="11"/>
  <c r="AX31" i="11"/>
  <c r="BF38" i="11"/>
  <c r="AX38" i="11"/>
  <c r="AW27" i="11"/>
  <c r="BE27" i="11"/>
  <c r="AV35" i="11"/>
  <c r="BD35" i="11"/>
  <c r="AQ25" i="11"/>
  <c r="AS25" i="11"/>
  <c r="BA25" i="11"/>
  <c r="AS28" i="11"/>
  <c r="BA28" i="11"/>
  <c r="AQ28" i="11"/>
  <c r="BF40" i="11"/>
  <c r="AX40" i="11"/>
  <c r="BF32" i="11"/>
  <c r="AX32" i="11"/>
  <c r="BE35" i="11"/>
  <c r="AW35" i="11"/>
  <c r="BB23" i="11"/>
  <c r="AT23" i="11"/>
  <c r="AW38" i="11"/>
  <c r="BE38" i="11"/>
  <c r="AV36" i="11"/>
  <c r="BD36" i="11"/>
  <c r="AV23" i="11"/>
  <c r="BD23" i="11"/>
  <c r="AV28" i="11"/>
  <c r="BD28" i="11"/>
  <c r="Q42" i="11"/>
  <c r="X42" i="11" s="1"/>
  <c r="AE42" i="11" s="1"/>
  <c r="AL42" i="11" s="1"/>
  <c r="P41" i="11"/>
  <c r="W41" i="11" s="1"/>
  <c r="AD41" i="11" s="1"/>
  <c r="AK41" i="11" s="1"/>
  <c r="AS33" i="11"/>
  <c r="BA33" i="11"/>
  <c r="AT21" i="11"/>
  <c r="BB21" i="11"/>
  <c r="BB19" i="11"/>
  <c r="AT19" i="11"/>
  <c r="BC34" i="11"/>
  <c r="AU34" i="11"/>
  <c r="AS17" i="11"/>
  <c r="BA17" i="11"/>
  <c r="BB29" i="11"/>
  <c r="AT29" i="11"/>
  <c r="AT36" i="11"/>
  <c r="BB36" i="11"/>
  <c r="P42" i="11"/>
  <c r="W42" i="11" s="1"/>
  <c r="AD42" i="11" s="1"/>
  <c r="AK42" i="11" s="1"/>
  <c r="AQ26" i="11"/>
  <c r="AS22" i="11"/>
  <c r="BA22" i="11"/>
  <c r="AQ22" i="11"/>
  <c r="BC28" i="11"/>
  <c r="AU28" i="11"/>
  <c r="BF30" i="11"/>
  <c r="AX30" i="11"/>
  <c r="BE25" i="11"/>
  <c r="AW25" i="11"/>
  <c r="AU22" i="11"/>
  <c r="BC22" i="11"/>
  <c r="AQ39" i="11"/>
  <c r="AS39" i="11"/>
  <c r="BA39" i="11"/>
  <c r="AT33" i="11"/>
  <c r="BB33" i="11"/>
  <c r="AU19" i="11"/>
  <c r="BC19" i="11"/>
  <c r="BF33" i="11"/>
  <c r="AX33" i="11"/>
  <c r="AV38" i="11"/>
  <c r="BD38" i="11"/>
  <c r="AS38" i="11"/>
  <c r="BA38" i="11"/>
  <c r="BD40" i="11"/>
  <c r="AV40" i="11"/>
  <c r="AS19" i="11"/>
  <c r="AQ19" i="11"/>
  <c r="BA19" i="11"/>
  <c r="BF27" i="11"/>
  <c r="AX27" i="11"/>
  <c r="AV37" i="11"/>
  <c r="BD37" i="11"/>
  <c r="AT27" i="11"/>
  <c r="BB27" i="11"/>
  <c r="AW29" i="11"/>
  <c r="BE29" i="11"/>
  <c r="AQ24" i="11"/>
  <c r="AS24" i="11"/>
  <c r="BA24" i="11"/>
  <c r="AU27" i="11"/>
  <c r="BC27" i="11"/>
  <c r="AS21" i="11"/>
  <c r="BA21" i="11"/>
  <c r="AT34" i="11"/>
  <c r="BB34" i="11"/>
  <c r="AS23" i="11"/>
  <c r="BA23" i="11"/>
  <c r="AQ23" i="11"/>
  <c r="BB40" i="11"/>
  <c r="AT40" i="11"/>
  <c r="BC20" i="11"/>
  <c r="AU20" i="11"/>
  <c r="BB18" i="11"/>
  <c r="AT18" i="11"/>
  <c r="BC30" i="11"/>
  <c r="AU30" i="11"/>
  <c r="BE39" i="11"/>
  <c r="AW39" i="11"/>
  <c r="AS37" i="11"/>
  <c r="AQ37" i="11"/>
  <c r="BA37" i="11"/>
  <c r="BC21" i="11"/>
  <c r="AU21" i="11"/>
  <c r="AS31" i="11"/>
  <c r="BA31" i="11"/>
  <c r="AU24" i="11"/>
  <c r="BC24" i="11"/>
  <c r="BD27" i="11"/>
  <c r="AV27" i="11"/>
  <c r="BE30" i="11"/>
  <c r="AW30" i="11"/>
  <c r="BC35" i="11"/>
  <c r="AU35" i="11"/>
  <c r="BF29" i="11"/>
  <c r="AX29" i="11"/>
  <c r="BD29" i="11"/>
  <c r="AV29" i="11"/>
  <c r="BD24" i="11"/>
  <c r="AV24" i="11"/>
  <c r="BE37" i="11"/>
  <c r="AW37" i="11"/>
  <c r="BD26" i="11"/>
  <c r="BG26" i="11" s="1"/>
  <c r="AV26" i="11"/>
  <c r="BD42" i="11"/>
  <c r="AV42" i="11"/>
  <c r="BE22" i="11"/>
  <c r="AW22" i="11"/>
  <c r="AX22" i="11"/>
  <c r="BF22" i="11"/>
  <c r="BE32" i="11"/>
  <c r="AW32" i="11"/>
  <c r="BE31" i="11"/>
  <c r="AW31" i="11"/>
  <c r="BC40" i="11"/>
  <c r="AU40" i="11"/>
  <c r="BE41" i="11"/>
  <c r="AW41" i="11"/>
  <c r="AX24" i="11"/>
  <c r="BF24" i="11"/>
  <c r="BF36" i="11"/>
  <c r="AX36" i="11"/>
  <c r="AV25" i="11"/>
  <c r="BD25" i="11"/>
  <c r="AW44" i="11" l="1"/>
  <c r="BE44" i="11"/>
  <c r="AX47" i="11"/>
  <c r="AY47" i="11" s="1"/>
  <c r="BF47" i="11"/>
  <c r="AX46" i="11"/>
  <c r="BF46" i="11"/>
  <c r="AT35" i="11"/>
  <c r="AY35" i="11" s="1"/>
  <c r="BI35" i="11" s="1"/>
  <c r="D24" i="26" s="1"/>
  <c r="D24" i="22" s="1"/>
  <c r="F24" i="22" s="1"/>
  <c r="BD43" i="11"/>
  <c r="AV43" i="11"/>
  <c r="AQ35" i="11"/>
  <c r="AY46" i="11"/>
  <c r="BB43" i="11"/>
  <c r="BG43" i="11" s="1"/>
  <c r="BI43" i="11" s="1"/>
  <c r="AT43" i="11"/>
  <c r="BI48" i="11"/>
  <c r="D37" i="26" s="1"/>
  <c r="D37" i="22" s="1"/>
  <c r="F37" i="22" s="1"/>
  <c r="D37" i="23" s="1"/>
  <c r="BG23" i="11"/>
  <c r="AV45" i="11"/>
  <c r="AY45" i="11" s="1"/>
  <c r="BD45" i="11"/>
  <c r="BG45" i="11" s="1"/>
  <c r="AW45" i="11"/>
  <c r="BE45" i="11"/>
  <c r="AY23" i="11"/>
  <c r="AQ20" i="11"/>
  <c r="AQ47" i="11"/>
  <c r="BC44" i="11"/>
  <c r="BG44" i="11" s="1"/>
  <c r="AU44" i="11"/>
  <c r="AY44" i="11" s="1"/>
  <c r="AU43" i="11"/>
  <c r="AY43" i="11" s="1"/>
  <c r="BC43" i="11"/>
  <c r="BF45" i="11"/>
  <c r="AX45" i="11"/>
  <c r="AQ43" i="11"/>
  <c r="BG47" i="11"/>
  <c r="BE46" i="11"/>
  <c r="BG46" i="11" s="1"/>
  <c r="BI46" i="11" s="1"/>
  <c r="D35" i="26" s="1"/>
  <c r="D35" i="22" s="1"/>
  <c r="F35" i="22" s="1"/>
  <c r="AW46" i="11"/>
  <c r="BD44" i="11"/>
  <c r="AV44" i="11"/>
  <c r="BG35" i="11"/>
  <c r="BI23" i="11"/>
  <c r="D12" i="26" s="1"/>
  <c r="D12" i="22" s="1"/>
  <c r="F12" i="22" s="1"/>
  <c r="BD21" i="11"/>
  <c r="AV21" i="11"/>
  <c r="AY26" i="11"/>
  <c r="BI26" i="11" s="1"/>
  <c r="D15" i="26" s="1"/>
  <c r="D15" i="22" s="1"/>
  <c r="F15" i="22" s="1"/>
  <c r="AS18" i="11"/>
  <c r="BA18" i="11"/>
  <c r="BG22" i="11"/>
  <c r="AS40" i="11"/>
  <c r="AQ40" i="11"/>
  <c r="BA40" i="11"/>
  <c r="AU31" i="11"/>
  <c r="AY31" i="11" s="1"/>
  <c r="BC31" i="11"/>
  <c r="BC38" i="11"/>
  <c r="BG38" i="11" s="1"/>
  <c r="AU38" i="11"/>
  <c r="AY38" i="11"/>
  <c r="AY22" i="11"/>
  <c r="AQ42" i="11"/>
  <c r="AS42" i="11"/>
  <c r="BA42" i="11"/>
  <c r="BG28" i="11"/>
  <c r="AY27" i="11"/>
  <c r="BG24" i="11"/>
  <c r="AY28" i="11"/>
  <c r="BC42" i="11"/>
  <c r="AU42" i="11"/>
  <c r="BA16" i="11"/>
  <c r="BG16" i="11" s="1"/>
  <c r="AQ16" i="11"/>
  <c r="AS16" i="11"/>
  <c r="AY16" i="11" s="1"/>
  <c r="BB42" i="11"/>
  <c r="AT42" i="11"/>
  <c r="BG25" i="11"/>
  <c r="AQ29" i="11"/>
  <c r="AS29" i="11"/>
  <c r="AY29" i="11" s="1"/>
  <c r="BA29" i="11"/>
  <c r="BG29" i="11" s="1"/>
  <c r="BI29" i="11" s="1"/>
  <c r="D18" i="26" s="1"/>
  <c r="D18" i="22" s="1"/>
  <c r="F18" i="22" s="1"/>
  <c r="BF41" i="11"/>
  <c r="AX41" i="11"/>
  <c r="BE20" i="11"/>
  <c r="BG20" i="11" s="1"/>
  <c r="AW20" i="11"/>
  <c r="AY20" i="11" s="1"/>
  <c r="BG31" i="11"/>
  <c r="AY24" i="11"/>
  <c r="AY25" i="11"/>
  <c r="AQ30" i="11"/>
  <c r="AT30" i="11"/>
  <c r="AY30" i="11" s="1"/>
  <c r="BB30" i="11"/>
  <c r="BG30" i="11" s="1"/>
  <c r="AS36" i="11"/>
  <c r="AY36" i="11" s="1"/>
  <c r="AQ36" i="11"/>
  <c r="BA36" i="11"/>
  <c r="BG36" i="11" s="1"/>
  <c r="BD19" i="11"/>
  <c r="AV19" i="11"/>
  <c r="AY19" i="11" s="1"/>
  <c r="BB41" i="11"/>
  <c r="AT41" i="11"/>
  <c r="AV32" i="11"/>
  <c r="AY32" i="11" s="1"/>
  <c r="BD32" i="11"/>
  <c r="BG32" i="11" s="1"/>
  <c r="BI32" i="11" s="1"/>
  <c r="D21" i="26" s="1"/>
  <c r="D21" i="22" s="1"/>
  <c r="F21" i="22" s="1"/>
  <c r="AV39" i="11"/>
  <c r="AY39" i="11" s="1"/>
  <c r="BD39" i="11"/>
  <c r="BG39" i="11" s="1"/>
  <c r="AT17" i="11"/>
  <c r="AY17" i="11" s="1"/>
  <c r="BB17" i="11"/>
  <c r="BG17" i="11" s="1"/>
  <c r="BE33" i="11"/>
  <c r="BG33" i="11" s="1"/>
  <c r="AW33" i="11"/>
  <c r="AY33" i="11" s="1"/>
  <c r="AT37" i="11"/>
  <c r="AY37" i="11" s="1"/>
  <c r="BB37" i="11"/>
  <c r="BG37" i="11" s="1"/>
  <c r="BF21" i="11"/>
  <c r="BG21" i="11" s="1"/>
  <c r="AX21" i="11"/>
  <c r="AY21" i="11" s="1"/>
  <c r="BG19" i="11"/>
  <c r="AS41" i="11"/>
  <c r="AY41" i="11" s="1"/>
  <c r="AQ41" i="11"/>
  <c r="BA41" i="11"/>
  <c r="AX34" i="11"/>
  <c r="AY34" i="11" s="1"/>
  <c r="BF34" i="11"/>
  <c r="BG34" i="11" s="1"/>
  <c r="BI34" i="11" s="1"/>
  <c r="D23" i="26" s="1"/>
  <c r="D23" i="22" s="1"/>
  <c r="F23" i="22" s="1"/>
  <c r="AW40" i="11"/>
  <c r="BE40" i="11"/>
  <c r="BG27" i="11"/>
  <c r="AU18" i="11"/>
  <c r="AY18" i="11" s="1"/>
  <c r="BC18" i="11"/>
  <c r="BG18" i="11" s="1"/>
  <c r="AQ18" i="11"/>
  <c r="BI44" i="11" l="1"/>
  <c r="D32" i="26"/>
  <c r="D32" i="22" s="1"/>
  <c r="F32" i="22" s="1"/>
  <c r="BI45" i="11"/>
  <c r="D34" i="26" s="1"/>
  <c r="D34" i="22" s="1"/>
  <c r="F34" i="22" s="1"/>
  <c r="D34" i="23" s="1"/>
  <c r="BI47" i="11"/>
  <c r="D36" i="26" s="1"/>
  <c r="D36" i="22" s="1"/>
  <c r="F36" i="22" s="1"/>
  <c r="BI27" i="11"/>
  <c r="D16" i="26" s="1"/>
  <c r="D16" i="22" s="1"/>
  <c r="F16" i="22" s="1"/>
  <c r="F37" i="23"/>
  <c r="D37" i="24" s="1"/>
  <c r="F37" i="24" s="1"/>
  <c r="D35" i="23"/>
  <c r="BI38" i="11"/>
  <c r="D27" i="26" s="1"/>
  <c r="D27" i="22" s="1"/>
  <c r="F27" i="22" s="1"/>
  <c r="BI28" i="11"/>
  <c r="D17" i="26" s="1"/>
  <c r="D17" i="22" s="1"/>
  <c r="F17" i="22" s="1"/>
  <c r="BI16" i="11"/>
  <c r="D5" i="26" s="1"/>
  <c r="D5" i="22" s="1"/>
  <c r="F5" i="22" s="1"/>
  <c r="BI39" i="11"/>
  <c r="D28" i="26" s="1"/>
  <c r="D28" i="22" s="1"/>
  <c r="F28" i="22" s="1"/>
  <c r="BI20" i="11"/>
  <c r="D9" i="26" s="1"/>
  <c r="D9" i="22" s="1"/>
  <c r="F9" i="22" s="1"/>
  <c r="BI21" i="11"/>
  <c r="D10" i="26" s="1"/>
  <c r="D10" i="22" s="1"/>
  <c r="F10" i="22" s="1"/>
  <c r="BI37" i="11"/>
  <c r="D26" i="26" s="1"/>
  <c r="D26" i="22" s="1"/>
  <c r="F26" i="22" s="1"/>
  <c r="BI18" i="11"/>
  <c r="D7" i="26" s="1"/>
  <c r="D7" i="22" s="1"/>
  <c r="F7" i="22" s="1"/>
  <c r="BI17" i="11"/>
  <c r="D6" i="26" s="1"/>
  <c r="D6" i="22" s="1"/>
  <c r="F6" i="22" s="1"/>
  <c r="BI30" i="11"/>
  <c r="D19" i="26" s="1"/>
  <c r="D19" i="22" s="1"/>
  <c r="F19" i="22" s="1"/>
  <c r="D36" i="23"/>
  <c r="BI33" i="11"/>
  <c r="D22" i="26" s="1"/>
  <c r="D22" i="22" s="1"/>
  <c r="F22" i="22" s="1"/>
  <c r="BJ16" i="11"/>
  <c r="BI22" i="11"/>
  <c r="D11" i="26" s="1"/>
  <c r="D11" i="22" s="1"/>
  <c r="F11" i="22" s="1"/>
  <c r="BG40" i="11"/>
  <c r="BI40" i="11" s="1"/>
  <c r="D29" i="26" s="1"/>
  <c r="D29" i="22" s="1"/>
  <c r="F29" i="22" s="1"/>
  <c r="D12" i="23"/>
  <c r="AY40" i="11"/>
  <c r="BI19" i="11"/>
  <c r="D8" i="26" s="1"/>
  <c r="D8" i="22" s="1"/>
  <c r="F8" i="22" s="1"/>
  <c r="BI36" i="11"/>
  <c r="D25" i="26" s="1"/>
  <c r="D25" i="22" s="1"/>
  <c r="F25" i="22" s="1"/>
  <c r="BI24" i="11"/>
  <c r="D13" i="26" s="1"/>
  <c r="D13" i="22" s="1"/>
  <c r="F13" i="22" s="1"/>
  <c r="BG42" i="11"/>
  <c r="BI42" i="11" s="1"/>
  <c r="D31" i="26" s="1"/>
  <c r="D31" i="22" s="1"/>
  <c r="F31" i="22" s="1"/>
  <c r="BI31" i="11"/>
  <c r="D20" i="26" s="1"/>
  <c r="D20" i="22" s="1"/>
  <c r="F20" i="22" s="1"/>
  <c r="BG41" i="11"/>
  <c r="BI41" i="11" s="1"/>
  <c r="D30" i="26" s="1"/>
  <c r="D30" i="22" s="1"/>
  <c r="F30" i="22" s="1"/>
  <c r="BI25" i="11"/>
  <c r="D14" i="26" s="1"/>
  <c r="D14" i="22" s="1"/>
  <c r="F14" i="22" s="1"/>
  <c r="AY42" i="11"/>
  <c r="D33" i="26" l="1"/>
  <c r="D33" i="22" s="1"/>
  <c r="F33" i="22" s="1"/>
  <c r="F36" i="23"/>
  <c r="D36" i="24" s="1"/>
  <c r="E36" i="24" s="1"/>
  <c r="F36" i="24" s="1"/>
  <c r="F12" i="23"/>
  <c r="D12" i="24" s="1"/>
  <c r="E12" i="24" s="1"/>
  <c r="F35" i="23"/>
  <c r="D35" i="24" s="1"/>
  <c r="E35" i="24" s="1"/>
  <c r="F35" i="24" s="1"/>
  <c r="F34" i="23"/>
  <c r="D34" i="24" s="1"/>
  <c r="E34" i="24" s="1"/>
  <c r="F34" i="24" s="1"/>
  <c r="D33" i="23"/>
  <c r="D24" i="23"/>
  <c r="D5" i="23"/>
  <c r="BJ17" i="11"/>
  <c r="D21" i="23"/>
  <c r="D16" i="23"/>
  <c r="D17" i="23"/>
  <c r="D18" i="23"/>
  <c r="D15" i="23"/>
  <c r="D27" i="23"/>
  <c r="F21" i="23" l="1"/>
  <c r="D21" i="24" s="1"/>
  <c r="E21" i="24" s="1"/>
  <c r="F27" i="23"/>
  <c r="D27" i="24" s="1"/>
  <c r="E27" i="24" s="1"/>
  <c r="F5" i="23"/>
  <c r="D5" i="24" s="1"/>
  <c r="E5" i="24" s="1"/>
  <c r="F5" i="24" s="1"/>
  <c r="F16" i="23"/>
  <c r="D16" i="24" s="1"/>
  <c r="E16" i="24" s="1"/>
  <c r="F24" i="23"/>
  <c r="D24" i="24" s="1"/>
  <c r="E24" i="24" s="1"/>
  <c r="F24" i="24" s="1"/>
  <c r="F18" i="23"/>
  <c r="D18" i="24" s="1"/>
  <c r="E18" i="24" s="1"/>
  <c r="F18" i="24" s="1"/>
  <c r="F33" i="23"/>
  <c r="D33" i="24" s="1"/>
  <c r="E33" i="24" s="1"/>
  <c r="F33" i="24" s="1"/>
  <c r="F15" i="23"/>
  <c r="D15" i="24" s="1"/>
  <c r="E15" i="24" s="1"/>
  <c r="F17" i="23"/>
  <c r="D17" i="24" s="1"/>
  <c r="E17" i="24" s="1"/>
  <c r="F17" i="24" s="1"/>
  <c r="D32" i="23"/>
  <c r="D9" i="23"/>
  <c r="D7" i="23"/>
  <c r="D20" i="23"/>
  <c r="D30" i="23"/>
  <c r="D14" i="23"/>
  <c r="BJ18" i="11"/>
  <c r="D19" i="23"/>
  <c r="D26" i="23"/>
  <c r="D31" i="23"/>
  <c r="D29" i="23"/>
  <c r="D8" i="23"/>
  <c r="D6" i="23"/>
  <c r="D10" i="23"/>
  <c r="D11" i="23"/>
  <c r="D28" i="23"/>
  <c r="D25" i="23"/>
  <c r="D22" i="23"/>
  <c r="F12" i="24"/>
  <c r="D13" i="23"/>
  <c r="F13" i="23" l="1"/>
  <c r="D13" i="24" s="1"/>
  <c r="E13" i="24" s="1"/>
  <c r="F13" i="24" s="1"/>
  <c r="F7" i="23"/>
  <c r="D7" i="24" s="1"/>
  <c r="E7" i="24" s="1"/>
  <c r="F19" i="23"/>
  <c r="D19" i="24" s="1"/>
  <c r="E19" i="24" s="1"/>
  <c r="F22" i="23"/>
  <c r="D22" i="24" s="1"/>
  <c r="E22" i="24" s="1"/>
  <c r="F6" i="23"/>
  <c r="D6" i="24" s="1"/>
  <c r="E6" i="24" s="1"/>
  <c r="F9" i="23"/>
  <c r="D9" i="24" s="1"/>
  <c r="E9" i="24" s="1"/>
  <c r="F9" i="24" s="1"/>
  <c r="F11" i="23"/>
  <c r="D11" i="24" s="1"/>
  <c r="E11" i="24" s="1"/>
  <c r="F10" i="23"/>
  <c r="D10" i="24" s="1"/>
  <c r="E10" i="24" s="1"/>
  <c r="F28" i="23"/>
  <c r="D28" i="24" s="1"/>
  <c r="E28" i="24" s="1"/>
  <c r="D29" i="24"/>
  <c r="E29" i="24" s="1"/>
  <c r="F29" i="23"/>
  <c r="F14" i="23"/>
  <c r="D14" i="24" s="1"/>
  <c r="E14" i="24" s="1"/>
  <c r="F20" i="23"/>
  <c r="D20" i="24" s="1"/>
  <c r="E20" i="24" s="1"/>
  <c r="F31" i="23"/>
  <c r="D31" i="24" s="1"/>
  <c r="E31" i="24" s="1"/>
  <c r="F26" i="23"/>
  <c r="D26" i="24" s="1"/>
  <c r="E26" i="24" s="1"/>
  <c r="F25" i="23"/>
  <c r="D25" i="24" s="1"/>
  <c r="E25" i="24" s="1"/>
  <c r="F8" i="23"/>
  <c r="D8" i="24" s="1"/>
  <c r="E8" i="24" s="1"/>
  <c r="F8" i="24" s="1"/>
  <c r="F32" i="23"/>
  <c r="D32" i="24" s="1"/>
  <c r="F30" i="23"/>
  <c r="D30" i="24" s="1"/>
  <c r="E30" i="24" s="1"/>
  <c r="F16" i="24"/>
  <c r="BJ19" i="11"/>
  <c r="F15" i="24"/>
  <c r="F27" i="24"/>
  <c r="F21" i="24"/>
  <c r="E32" i="24" l="1"/>
  <c r="F32" i="24"/>
  <c r="F26" i="24"/>
  <c r="F22" i="24"/>
  <c r="F31" i="24"/>
  <c r="F14" i="24"/>
  <c r="F19" i="24"/>
  <c r="F7" i="24"/>
  <c r="F30" i="24"/>
  <c r="F28" i="24"/>
  <c r="F29" i="24"/>
  <c r="F10" i="24"/>
  <c r="F25" i="24"/>
  <c r="F11" i="24"/>
  <c r="BJ20" i="11"/>
  <c r="F20" i="24"/>
  <c r="F6" i="24"/>
  <c r="BJ21" i="11" l="1"/>
  <c r="BJ22" i="11" l="1"/>
  <c r="BJ23" i="11" l="1"/>
  <c r="BJ24" i="11" l="1"/>
  <c r="BJ25" i="11" l="1"/>
  <c r="BJ26" i="11" l="1"/>
  <c r="BJ27" i="11" l="1"/>
  <c r="BJ28" i="11" l="1"/>
  <c r="BJ29" i="11" l="1"/>
  <c r="BJ30" i="11" l="1"/>
  <c r="BJ31" i="11" l="1"/>
  <c r="BJ32" i="11" l="1"/>
  <c r="BJ33" i="11" l="1"/>
  <c r="BJ34" i="11" l="1"/>
  <c r="BJ35" i="11" l="1"/>
  <c r="BJ36" i="11" l="1"/>
  <c r="BJ37" i="11" l="1"/>
  <c r="BJ38" i="11" l="1"/>
  <c r="BJ39" i="11" l="1"/>
  <c r="BJ40" i="11" l="1"/>
  <c r="BJ41" i="11" l="1"/>
  <c r="BJ42" i="11" l="1"/>
  <c r="BJ43" i="11" s="1"/>
  <c r="BJ44" i="11" s="1"/>
  <c r="BJ45" i="11" s="1"/>
  <c r="BJ46" i="11" s="1"/>
  <c r="BJ47" i="11" s="1"/>
  <c r="BJ48" i="11" s="1"/>
  <c r="BJ49" i="11" s="1"/>
  <c r="D3" i="22" l="1"/>
  <c r="F3" i="22" s="1"/>
  <c r="D3" i="23" s="1"/>
  <c r="F3" i="23" s="1"/>
  <c r="D3" i="24" s="1"/>
  <c r="E11" i="21"/>
  <c r="E12" i="21" l="1"/>
  <c r="E5" i="28"/>
  <c r="M4" i="28" s="1"/>
  <c r="E3" i="26"/>
  <c r="E13" i="21"/>
  <c r="E3" i="24"/>
  <c r="F3" i="24" s="1"/>
  <c r="D23" i="23"/>
  <c r="N4" i="28" l="1"/>
  <c r="P4" i="28"/>
  <c r="G5" i="28"/>
  <c r="F5" i="28"/>
  <c r="H5" i="28" s="1"/>
  <c r="E7" i="28"/>
  <c r="G7" i="28" s="1"/>
  <c r="E5" i="26"/>
  <c r="E4" i="26"/>
  <c r="E6" i="28"/>
  <c r="G6" i="28" s="1"/>
  <c r="F23" i="23"/>
  <c r="D23" i="24" s="1"/>
  <c r="E23" i="24" s="1"/>
  <c r="F23" i="24" s="1"/>
  <c r="E14" i="21"/>
  <c r="Q4" i="28" l="1"/>
  <c r="S4" i="28" s="1"/>
  <c r="Q5" i="28"/>
  <c r="M5" i="28"/>
  <c r="P5" i="28" s="1"/>
  <c r="F6" i="28"/>
  <c r="M6" i="28"/>
  <c r="P6" i="28" s="1"/>
  <c r="R4" i="28"/>
  <c r="E3" i="25"/>
  <c r="O3" i="25" s="1"/>
  <c r="H6" i="28"/>
  <c r="I4" i="25" s="1"/>
  <c r="S4" i="25" s="1"/>
  <c r="E6" i="26"/>
  <c r="E8" i="28"/>
  <c r="I3" i="25"/>
  <c r="S3" i="25" s="1"/>
  <c r="F7" i="28"/>
  <c r="E5" i="25" s="1"/>
  <c r="O5" i="25" s="1"/>
  <c r="E15" i="21"/>
  <c r="E4" i="25"/>
  <c r="G3" i="25" l="1"/>
  <c r="Q3" i="25" s="1"/>
  <c r="M7" i="28"/>
  <c r="P7" i="28" s="1"/>
  <c r="G8" i="28"/>
  <c r="J5" i="28"/>
  <c r="J3" i="25" s="1"/>
  <c r="T3" i="25" s="1"/>
  <c r="I6" i="28"/>
  <c r="N6" i="28"/>
  <c r="H7" i="28"/>
  <c r="I5" i="25" s="1"/>
  <c r="S5" i="25" s="1"/>
  <c r="N5" i="28"/>
  <c r="E9" i="28"/>
  <c r="E7" i="26"/>
  <c r="O4" i="25"/>
  <c r="E16" i="21"/>
  <c r="F8" i="28"/>
  <c r="S5" i="28" l="1"/>
  <c r="M8" i="28"/>
  <c r="P8" i="28" s="1"/>
  <c r="G9" i="28"/>
  <c r="N7" i="28"/>
  <c r="J6" i="28"/>
  <c r="J4" i="25" s="1"/>
  <c r="S6" i="28"/>
  <c r="G4" i="25"/>
  <c r="Q4" i="25" s="1"/>
  <c r="I7" i="28"/>
  <c r="H8" i="28"/>
  <c r="I6" i="25" s="1"/>
  <c r="S6" i="25" s="1"/>
  <c r="E10" i="28"/>
  <c r="E8" i="26"/>
  <c r="E17" i="21"/>
  <c r="F9" i="28"/>
  <c r="E6" i="25"/>
  <c r="M9" i="28" l="1"/>
  <c r="P9" i="28" s="1"/>
  <c r="G10" i="28"/>
  <c r="J7" i="28"/>
  <c r="J5" i="25" s="1"/>
  <c r="T5" i="25" s="1"/>
  <c r="N8" i="28"/>
  <c r="I8" i="28"/>
  <c r="G5" i="25"/>
  <c r="Q5" i="25" s="1"/>
  <c r="E11" i="28"/>
  <c r="G11" i="28" s="1"/>
  <c r="E9" i="26"/>
  <c r="T4" i="25"/>
  <c r="F10" i="28"/>
  <c r="H10" i="28"/>
  <c r="H9" i="28"/>
  <c r="E18" i="21"/>
  <c r="E7" i="25"/>
  <c r="O7" i="25" s="1"/>
  <c r="O6" i="25"/>
  <c r="N9" i="28" l="1"/>
  <c r="S7" i="28"/>
  <c r="J8" i="28"/>
  <c r="J6" i="25" s="1"/>
  <c r="G6" i="25"/>
  <c r="Q6" i="25" s="1"/>
  <c r="M10" i="28"/>
  <c r="P10" i="28" s="1"/>
  <c r="E12" i="28"/>
  <c r="G12" i="28" s="1"/>
  <c r="E10" i="26"/>
  <c r="E8" i="25"/>
  <c r="F11" i="28"/>
  <c r="H11" i="28"/>
  <c r="I9" i="25" s="1"/>
  <c r="S9" i="25" s="1"/>
  <c r="I8" i="25"/>
  <c r="S8" i="25" s="1"/>
  <c r="I9" i="28"/>
  <c r="I7" i="25"/>
  <c r="I10" i="28"/>
  <c r="E19" i="21"/>
  <c r="J10" i="28" l="1"/>
  <c r="J9" i="28"/>
  <c r="J8" i="25" s="1"/>
  <c r="T8" i="25" s="1"/>
  <c r="S9" i="28"/>
  <c r="S8" i="28"/>
  <c r="N10" i="28"/>
  <c r="M11" i="28"/>
  <c r="P11" i="28" s="1"/>
  <c r="E13" i="28"/>
  <c r="G13" i="28" s="1"/>
  <c r="E11" i="26"/>
  <c r="I11" i="28"/>
  <c r="O8" i="25"/>
  <c r="T6" i="25"/>
  <c r="J7" i="25"/>
  <c r="T7" i="25" s="1"/>
  <c r="S7" i="25"/>
  <c r="S10" i="25" s="1"/>
  <c r="E9" i="25"/>
  <c r="O9" i="25" s="1"/>
  <c r="H12" i="28"/>
  <c r="I10" i="25" s="1"/>
  <c r="F12" i="28"/>
  <c r="E10" i="25" s="1"/>
  <c r="E20" i="21"/>
  <c r="G8" i="25"/>
  <c r="Q8" i="25" s="1"/>
  <c r="G7" i="25"/>
  <c r="J11" i="28" l="1"/>
  <c r="S10" i="28"/>
  <c r="G9" i="25"/>
  <c r="Q9" i="25" s="1"/>
  <c r="N11" i="28"/>
  <c r="M12" i="28"/>
  <c r="P12" i="28" s="1"/>
  <c r="E14" i="28"/>
  <c r="G14" i="28" s="1"/>
  <c r="E12" i="26"/>
  <c r="O10" i="25"/>
  <c r="Q7" i="25"/>
  <c r="F13" i="28"/>
  <c r="E11" i="25" s="1"/>
  <c r="H13" i="28"/>
  <c r="I11" i="25" s="1"/>
  <c r="E21" i="21"/>
  <c r="I12" i="28"/>
  <c r="S11" i="28" s="1"/>
  <c r="J9" i="25"/>
  <c r="T9" i="25" s="1"/>
  <c r="T10" i="25" s="1"/>
  <c r="Q10" i="25" l="1"/>
  <c r="J12" i="28"/>
  <c r="J10" i="25" s="1"/>
  <c r="N12" i="28"/>
  <c r="M13" i="28"/>
  <c r="P13" i="28" s="1"/>
  <c r="E15" i="28"/>
  <c r="G15" i="28" s="1"/>
  <c r="E13" i="26"/>
  <c r="G10" i="25"/>
  <c r="H14" i="28"/>
  <c r="I12" i="25" s="1"/>
  <c r="F14" i="28"/>
  <c r="I13" i="28"/>
  <c r="G11" i="25" s="1"/>
  <c r="E22" i="21"/>
  <c r="N13" i="28" l="1"/>
  <c r="M14" i="28"/>
  <c r="P14" i="28" s="1"/>
  <c r="E14" i="26"/>
  <c r="E16" i="28"/>
  <c r="J13" i="28"/>
  <c r="J11" i="25" s="1"/>
  <c r="H15" i="28"/>
  <c r="I13" i="25" s="1"/>
  <c r="F15" i="28"/>
  <c r="E13" i="25" s="1"/>
  <c r="E23" i="21"/>
  <c r="I14" i="28"/>
  <c r="G12" i="25" s="1"/>
  <c r="E12" i="25"/>
  <c r="M15" i="28" l="1"/>
  <c r="P15" i="28" s="1"/>
  <c r="G16" i="28"/>
  <c r="N15" i="28"/>
  <c r="N14" i="28"/>
  <c r="E15" i="26"/>
  <c r="E17" i="28"/>
  <c r="G17" i="28" s="1"/>
  <c r="J14" i="28"/>
  <c r="J12" i="25" s="1"/>
  <c r="E24" i="21"/>
  <c r="F16" i="28"/>
  <c r="E14" i="25" s="1"/>
  <c r="H16" i="28"/>
  <c r="I15" i="28"/>
  <c r="J15" i="28" s="1"/>
  <c r="M16" i="28" l="1"/>
  <c r="P16" i="28" s="1"/>
  <c r="E16" i="26"/>
  <c r="E18" i="28"/>
  <c r="G18" i="28" s="1"/>
  <c r="G13" i="25"/>
  <c r="J13" i="25"/>
  <c r="I16" i="28"/>
  <c r="J16" i="28" s="1"/>
  <c r="I14" i="25"/>
  <c r="F17" i="28"/>
  <c r="H17" i="28"/>
  <c r="E25" i="21"/>
  <c r="N16" i="28" l="1"/>
  <c r="M17" i="28"/>
  <c r="P17" i="28" s="1"/>
  <c r="E19" i="28"/>
  <c r="G19" i="28" s="1"/>
  <c r="E17" i="26"/>
  <c r="I17" i="28"/>
  <c r="G15" i="25" s="1"/>
  <c r="I15" i="25"/>
  <c r="G14" i="25"/>
  <c r="E15" i="25"/>
  <c r="H18" i="28"/>
  <c r="F18" i="28"/>
  <c r="E16" i="25" s="1"/>
  <c r="E26" i="21"/>
  <c r="J14" i="25"/>
  <c r="N17" i="28" l="1"/>
  <c r="M18" i="28"/>
  <c r="P18" i="28" s="1"/>
  <c r="E18" i="26"/>
  <c r="E20" i="28"/>
  <c r="G20" i="28" s="1"/>
  <c r="E27" i="21"/>
  <c r="J17" i="28"/>
  <c r="F19" i="28"/>
  <c r="I18" i="28"/>
  <c r="I16" i="25"/>
  <c r="N18" i="28" l="1"/>
  <c r="M19" i="28"/>
  <c r="P19" i="28" s="1"/>
  <c r="E19" i="26"/>
  <c r="E21" i="28"/>
  <c r="G21" i="28" s="1"/>
  <c r="J18" i="28"/>
  <c r="J16" i="25" s="1"/>
  <c r="J15" i="25"/>
  <c r="G16" i="25"/>
  <c r="F20" i="28"/>
  <c r="E18" i="25" s="1"/>
  <c r="E17" i="25"/>
  <c r="E28" i="21"/>
  <c r="N19" i="28" l="1"/>
  <c r="M20" i="28"/>
  <c r="P20" i="28" s="1"/>
  <c r="E20" i="26"/>
  <c r="E22" i="28"/>
  <c r="G22" i="28" s="1"/>
  <c r="F21" i="28"/>
  <c r="E19" i="25" s="1"/>
  <c r="I20" i="28"/>
  <c r="J20" i="28" s="1"/>
  <c r="E29" i="21"/>
  <c r="N20" i="28" l="1"/>
  <c r="M21" i="28"/>
  <c r="P21" i="28" s="1"/>
  <c r="E21" i="26"/>
  <c r="E23" i="28"/>
  <c r="G23" i="28" s="1"/>
  <c r="F22" i="28"/>
  <c r="E20" i="25" s="1"/>
  <c r="E30" i="21"/>
  <c r="N21" i="28" l="1"/>
  <c r="M22" i="28"/>
  <c r="P22" i="28" s="1"/>
  <c r="E24" i="28"/>
  <c r="G24" i="28" s="1"/>
  <c r="E22" i="26"/>
  <c r="F23" i="28"/>
  <c r="E21" i="25" s="1"/>
  <c r="E31" i="21"/>
  <c r="N22" i="28" l="1"/>
  <c r="M23" i="28"/>
  <c r="P23" i="28" s="1"/>
  <c r="E25" i="28"/>
  <c r="G25" i="28" s="1"/>
  <c r="E23" i="26"/>
  <c r="E32" i="21"/>
  <c r="F24" i="28"/>
  <c r="N23" i="28" l="1"/>
  <c r="M24" i="28"/>
  <c r="P24" i="28" s="1"/>
  <c r="E26" i="28"/>
  <c r="G26" i="28" s="1"/>
  <c r="E24" i="26"/>
  <c r="E22" i="25"/>
  <c r="E33" i="21"/>
  <c r="F25" i="28"/>
  <c r="N24" i="28" l="1"/>
  <c r="M25" i="28"/>
  <c r="P25" i="28" s="1"/>
  <c r="E27" i="28"/>
  <c r="G27" i="28" s="1"/>
  <c r="E25" i="26"/>
  <c r="E34" i="21"/>
  <c r="F26" i="28"/>
  <c r="E24" i="25" s="1"/>
  <c r="E23" i="25"/>
  <c r="N25" i="28" l="1"/>
  <c r="M26" i="28"/>
  <c r="P26" i="28" s="1"/>
  <c r="E26" i="26"/>
  <c r="E28" i="28"/>
  <c r="G28" i="28" s="1"/>
  <c r="E35" i="21"/>
  <c r="F27" i="28"/>
  <c r="N26" i="28" l="1"/>
  <c r="M27" i="28"/>
  <c r="P27" i="28" s="1"/>
  <c r="E27" i="26"/>
  <c r="E29" i="28"/>
  <c r="G29" i="28" s="1"/>
  <c r="F28" i="28"/>
  <c r="E36" i="21"/>
  <c r="E25" i="25"/>
  <c r="N27" i="28" l="1"/>
  <c r="M28" i="28"/>
  <c r="P28" i="28" s="1"/>
  <c r="E28" i="26"/>
  <c r="E30" i="28"/>
  <c r="G30" i="28" s="1"/>
  <c r="F29" i="28"/>
  <c r="E37" i="21"/>
  <c r="E26" i="25"/>
  <c r="N28" i="28" l="1"/>
  <c r="M29" i="28"/>
  <c r="P29" i="28" s="1"/>
  <c r="E29" i="26"/>
  <c r="E31" i="28"/>
  <c r="G31" i="28" s="1"/>
  <c r="E38" i="21"/>
  <c r="F30" i="28"/>
  <c r="E27" i="25"/>
  <c r="N29" i="28" l="1"/>
  <c r="M30" i="28"/>
  <c r="P30" i="28" s="1"/>
  <c r="E32" i="28"/>
  <c r="G32" i="28" s="1"/>
  <c r="E30" i="26"/>
  <c r="E39" i="21"/>
  <c r="F31" i="28"/>
  <c r="E29" i="25" s="1"/>
  <c r="E28" i="25"/>
  <c r="N30" i="28" l="1"/>
  <c r="M31" i="28"/>
  <c r="P31" i="28" s="1"/>
  <c r="E31" i="26"/>
  <c r="E33" i="28"/>
  <c r="G33" i="28" s="1"/>
  <c r="E40" i="21"/>
  <c r="F32" i="28"/>
  <c r="N31" i="28" l="1"/>
  <c r="M32" i="28"/>
  <c r="P32" i="28" s="1"/>
  <c r="E34" i="28"/>
  <c r="G34" i="28" s="1"/>
  <c r="E32" i="26"/>
  <c r="E41" i="21"/>
  <c r="F33" i="28"/>
  <c r="E30" i="25"/>
  <c r="N32" i="28" l="1"/>
  <c r="M33" i="28"/>
  <c r="P33" i="28" s="1"/>
  <c r="E35" i="28"/>
  <c r="G35" i="28" s="1"/>
  <c r="E33" i="26"/>
  <c r="F34" i="28"/>
  <c r="E33" i="25" s="1"/>
  <c r="E42" i="21"/>
  <c r="E31" i="25"/>
  <c r="N33" i="28" l="1"/>
  <c r="M34" i="28"/>
  <c r="P34" i="28" s="1"/>
  <c r="E36" i="28"/>
  <c r="G36" i="28" s="1"/>
  <c r="E34" i="26"/>
  <c r="F35" i="28"/>
  <c r="E43" i="21"/>
  <c r="E32" i="25"/>
  <c r="E34" i="25" s="1"/>
  <c r="E35" i="25" s="1"/>
  <c r="E36" i="25" s="1"/>
  <c r="N34" i="28" l="1"/>
  <c r="M35" i="28"/>
  <c r="P35" i="28" s="1"/>
  <c r="E35" i="26"/>
  <c r="E37" i="28"/>
  <c r="G37" i="28" s="1"/>
  <c r="E44" i="21"/>
  <c r="F36" i="28"/>
  <c r="N35" i="28" l="1"/>
  <c r="M36" i="28"/>
  <c r="P36" i="28" s="1"/>
  <c r="E36" i="26"/>
  <c r="E38" i="28"/>
  <c r="G38" i="28" s="1"/>
  <c r="E45" i="21"/>
  <c r="F37" i="28"/>
  <c r="N36" i="28" l="1"/>
  <c r="M37" i="28"/>
  <c r="P37" i="28" s="1"/>
  <c r="E37" i="26"/>
  <c r="E39" i="28"/>
  <c r="G39" i="28" s="1"/>
  <c r="F38" i="28"/>
  <c r="E46" i="21"/>
  <c r="N37" i="28" l="1"/>
  <c r="M38" i="28"/>
  <c r="P38" i="28" s="1"/>
  <c r="E38" i="26"/>
  <c r="E40" i="28"/>
  <c r="F39" i="28"/>
  <c r="G40" i="28" l="1"/>
  <c r="F40" i="28"/>
  <c r="M40" i="28"/>
  <c r="P40" i="28" s="1"/>
  <c r="N38" i="28"/>
  <c r="M39" i="28"/>
  <c r="P39" i="28" s="1"/>
  <c r="I22" i="25"/>
  <c r="I23" i="28"/>
  <c r="H19" i="28" l="1"/>
  <c r="P41" i="28"/>
  <c r="P42" i="28" s="1"/>
  <c r="N39" i="28"/>
  <c r="N40" i="28"/>
  <c r="G22" i="25"/>
  <c r="J23" i="28"/>
  <c r="S12" i="28" l="1"/>
  <c r="Q18" i="28"/>
  <c r="I19" i="25"/>
  <c r="I21" i="28"/>
  <c r="J22" i="25"/>
  <c r="I20" i="25" l="1"/>
  <c r="I22" i="28"/>
  <c r="J22" i="28" s="1"/>
  <c r="I21" i="25"/>
  <c r="J21" i="28"/>
  <c r="J19" i="25" s="1"/>
  <c r="G19" i="25"/>
  <c r="J20" i="25" l="1"/>
  <c r="J21" i="25"/>
  <c r="G20" i="25"/>
  <c r="G21" i="25"/>
  <c r="I18" i="25"/>
  <c r="I17" i="25"/>
  <c r="I19" i="28"/>
  <c r="J19" i="28" l="1"/>
  <c r="R18" i="28"/>
  <c r="S18" i="28" s="1"/>
  <c r="I34" i="25"/>
  <c r="I35" i="25" s="1"/>
  <c r="I36" i="25" s="1"/>
  <c r="J17" i="25"/>
  <c r="J18" i="25"/>
  <c r="G18" i="25"/>
  <c r="G17" i="25"/>
  <c r="G34" i="25" l="1"/>
  <c r="G35" i="25" s="1"/>
  <c r="G36" i="25" s="1"/>
  <c r="J34" i="25"/>
  <c r="J35" i="25" s="1"/>
  <c r="J36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Sahil Pathan</author>
    <author>Rajat Singh</author>
  </authors>
  <commentList>
    <comment ref="G2" authorId="0" shapeId="0" xr:uid="{6EA385B8-E9E1-49A0-BF86-5C62376DF53A}">
      <text>
        <r>
          <rPr>
            <b/>
            <sz val="9"/>
            <color indexed="81"/>
            <rFont val="Tahoma"/>
            <family val="2"/>
          </rPr>
          <t>Sahil Pathan:</t>
        </r>
        <r>
          <rPr>
            <sz val="9"/>
            <color indexed="81"/>
            <rFont val="Tahoma"/>
            <family val="2"/>
          </rPr>
          <t xml:space="preserve">
As per the CDM tool-14</t>
        </r>
      </text>
    </comment>
    <comment ref="H2" authorId="0" shapeId="0" xr:uid="{A07B3AF0-E55B-40D6-A29F-0E22D215BA25}">
      <text>
        <r>
          <rPr>
            <b/>
            <sz val="9"/>
            <color indexed="81"/>
            <rFont val="Tahoma"/>
            <family val="2"/>
          </rPr>
          <t>Sahil Pathan:</t>
        </r>
        <r>
          <rPr>
            <sz val="9"/>
            <color indexed="81"/>
            <rFont val="Tahoma"/>
            <family val="2"/>
          </rPr>
          <t xml:space="preserve">
As per the CDM tool-14</t>
        </r>
      </text>
    </comment>
    <comment ref="I2" authorId="0" shapeId="0" xr:uid="{3153F2E3-4F8C-42C2-B57F-9D5C4D3BCAFF}">
      <text>
        <r>
          <rPr>
            <b/>
            <sz val="9"/>
            <color indexed="81"/>
            <rFont val="Tahoma"/>
            <family val="2"/>
          </rPr>
          <t>Sahil Pathan:</t>
        </r>
        <r>
          <rPr>
            <sz val="9"/>
            <color indexed="81"/>
            <rFont val="Tahoma"/>
            <family val="2"/>
          </rPr>
          <t xml:space="preserve">
As per the CDM Tool 12</t>
        </r>
      </text>
    </comment>
    <comment ref="J2" authorId="0" shapeId="0" xr:uid="{016B1E91-62F6-4CA5-9811-3134BCF08951}">
      <text>
        <r>
          <rPr>
            <b/>
            <sz val="9"/>
            <color indexed="81"/>
            <rFont val="Tahoma"/>
            <family val="2"/>
          </rPr>
          <t>Sahil Pathan:</t>
        </r>
        <r>
          <rPr>
            <sz val="9"/>
            <color indexed="81"/>
            <rFont val="Tahoma"/>
            <family val="2"/>
          </rPr>
          <t xml:space="preserve">
As per the CDM Tool 12</t>
        </r>
      </text>
    </comment>
    <comment ref="E4" authorId="0" shapeId="0" xr:uid="{C1FB9807-64C6-44B8-AFAC-636DF05EB2A5}">
      <text>
        <r>
          <rPr>
            <sz val="9"/>
            <color indexed="81"/>
            <rFont val="Tahoma"/>
            <family val="2"/>
          </rPr>
          <t xml:space="preserve">
where X= collar Diameter</t>
        </r>
      </text>
    </comment>
    <comment ref="L20" authorId="0" shapeId="0" xr:uid="{726810FB-6633-44FF-9564-3CBCFA05CA8D}">
      <text>
        <r>
          <rPr>
            <b/>
            <sz val="9"/>
            <color indexed="81"/>
            <rFont val="Tahoma"/>
            <family val="2"/>
          </rPr>
          <t>Dhaval:</t>
        </r>
        <r>
          <rPr>
            <sz val="9"/>
            <color indexed="81"/>
            <rFont val="Tahoma"/>
            <family val="2"/>
          </rPr>
          <t xml:space="preserve">
As per CDM Tool 14</t>
        </r>
      </text>
    </comment>
    <comment ref="M20" authorId="1" shapeId="0" xr:uid="{8CCC7E20-4D4F-40CD-9FC8-C2AF7AAB8542}">
      <text>
        <r>
          <rPr>
            <b/>
            <sz val="9"/>
            <color indexed="81"/>
            <rFont val="Tahoma"/>
            <family val="2"/>
          </rPr>
          <t>Rajat Singh:</t>
        </r>
        <r>
          <rPr>
            <sz val="9"/>
            <color indexed="81"/>
            <rFont val="Tahoma"/>
            <family val="2"/>
          </rPr>
          <t xml:space="preserve">
Average annual rainfall is less than 1000 mm and elevation is also less than 1000m  of Andra Pradesh</t>
        </r>
      </text>
    </comment>
    <comment ref="N20" authorId="1" shapeId="0" xr:uid="{53562195-BA4B-4671-B043-B185C5C59102}">
      <text>
        <r>
          <rPr>
            <b/>
            <sz val="9"/>
            <color indexed="81"/>
            <rFont val="Tahoma"/>
            <family val="2"/>
          </rPr>
          <t>Rajat Singh:</t>
        </r>
        <r>
          <rPr>
            <sz val="9"/>
            <color indexed="81"/>
            <rFont val="Tahoma"/>
            <family val="2"/>
          </rPr>
          <t xml:space="preserve">
Average annual rainfall is less than 1000 mm and elevation is also less than 1000m  of Andra Pradesh</t>
        </r>
      </text>
    </comment>
    <comment ref="I21" authorId="0" shapeId="0" xr:uid="{C0049C04-351B-4527-AA47-B930A7F30F2E}">
      <text>
        <r>
          <rPr>
            <b/>
            <sz val="9"/>
            <color indexed="81"/>
            <rFont val="Tahoma"/>
            <family val="2"/>
          </rPr>
          <t>Sahil Pathan:</t>
        </r>
        <r>
          <rPr>
            <sz val="9"/>
            <color indexed="81"/>
            <rFont val="Tahoma"/>
            <family val="2"/>
          </rPr>
          <t xml:space="preserve">
As per the Tool- 14</t>
        </r>
      </text>
    </comment>
    <comment ref="E22" authorId="0" shapeId="0" xr:uid="{7144CD69-21DD-48B7-A070-69CA064868F9}">
      <text>
        <r>
          <rPr>
            <b/>
            <sz val="9"/>
            <color indexed="81"/>
            <rFont val="Tahoma"/>
            <family val="2"/>
          </rPr>
          <t>Sahil Pathan:</t>
        </r>
        <r>
          <rPr>
            <sz val="9"/>
            <color indexed="81"/>
            <rFont val="Tahoma"/>
            <family val="2"/>
          </rPr>
          <t xml:space="preserve">
Andhra Pradesh forest Inventary Report,2010</t>
        </r>
      </text>
    </comment>
    <comment ref="I22" authorId="0" shapeId="0" xr:uid="{2B953A93-26BD-433C-A8EE-F95C6636A84D}">
      <text>
        <r>
          <rPr>
            <b/>
            <sz val="9"/>
            <color indexed="81"/>
            <rFont val="Tahoma"/>
            <family val="2"/>
          </rPr>
          <t>Sahil Pathan:</t>
        </r>
        <r>
          <rPr>
            <sz val="9"/>
            <color indexed="81"/>
            <rFont val="Tahoma"/>
            <family val="2"/>
          </rPr>
          <t xml:space="preserve">
As per the Tool- 14</t>
        </r>
      </text>
    </comment>
    <comment ref="J22" authorId="0" shapeId="0" xr:uid="{1AAC96E7-703D-40C8-B089-1A8935007CFC}">
      <text>
        <r>
          <rPr>
            <b/>
            <sz val="9"/>
            <color indexed="81"/>
            <rFont val="Tahoma"/>
            <family val="2"/>
          </rPr>
          <t>Sahil Pathan:</t>
        </r>
        <r>
          <rPr>
            <sz val="9"/>
            <color indexed="81"/>
            <rFont val="Tahoma"/>
            <family val="2"/>
          </rPr>
          <t xml:space="preserve">
As per the IPPC default value, 
Tale 3.19.</t>
        </r>
      </text>
    </comment>
    <comment ref="I23" authorId="0" shapeId="0" xr:uid="{961C8836-2C5D-4ACA-AE79-D047AEF2C233}">
      <text>
        <r>
          <rPr>
            <b/>
            <sz val="9"/>
            <color indexed="81"/>
            <rFont val="Tahoma"/>
            <family val="2"/>
          </rPr>
          <t>Sahil Pathan:</t>
        </r>
        <r>
          <rPr>
            <sz val="9"/>
            <color indexed="81"/>
            <rFont val="Tahoma"/>
            <family val="2"/>
          </rPr>
          <t xml:space="preserve">
As per the Tool- 14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Pankaj Kumar Tomar </author>
  </authors>
  <commentList>
    <comment ref="I16" authorId="0" shapeId="0" xr:uid="{CC62B108-FEFE-4D05-BDEE-6BCC56D5A08F}">
      <text>
        <r>
          <rPr>
            <b/>
            <sz val="9"/>
            <color indexed="81"/>
            <rFont val="Tahoma"/>
            <family val="2"/>
          </rPr>
          <t>Pankaj Kumar Tomar :</t>
        </r>
        <r>
          <rPr>
            <sz val="9"/>
            <color indexed="81"/>
            <rFont val="Tahoma"/>
            <family val="2"/>
          </rPr>
          <t xml:space="preserve">
Based on field data observed for 3 year old plantation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Himanshu</author>
  </authors>
  <commentList>
    <comment ref="L17" authorId="0" shapeId="0" xr:uid="{028C8EEC-541E-48AF-AD4F-604F43115302}">
      <text>
        <r>
          <rPr>
            <b/>
            <sz val="9"/>
            <color indexed="81"/>
            <rFont val="Tahoma"/>
            <family val="2"/>
          </rPr>
          <t>Pankaj Kumar Tomar:</t>
        </r>
        <r>
          <rPr>
            <sz val="9"/>
            <color indexed="81"/>
            <rFont val="Tahoma"/>
            <family val="2"/>
          </rPr>
          <t xml:space="preserve">
Default value from tool AR-TOOL 14</t>
        </r>
      </text>
    </comment>
    <comment ref="L18" authorId="0" shapeId="0" xr:uid="{AFF3AA68-6299-4FD3-90C7-7CA727F842B0}">
      <text>
        <r>
          <rPr>
            <b/>
            <sz val="9"/>
            <color indexed="81"/>
            <rFont val="Tahoma"/>
            <family val="2"/>
          </rPr>
          <t>Pankaj Kumar Tomar:</t>
        </r>
        <r>
          <rPr>
            <sz val="9"/>
            <color indexed="81"/>
            <rFont val="Tahoma"/>
            <family val="2"/>
          </rPr>
          <t xml:space="preserve">
Default value for Forest in India as per table 3A.1.4 of IPCC GPG-LULUCF 2003</t>
        </r>
      </text>
    </comment>
    <comment ref="J19" authorId="0" shapeId="0" xr:uid="{FCA60BE9-5D84-4274-86F4-CAEFCDFEAA5F}">
      <text>
        <r>
          <rPr>
            <b/>
            <sz val="9"/>
            <color indexed="81"/>
            <rFont val="Tahoma"/>
            <family val="2"/>
          </rPr>
          <t>Pankaj Kumar Tomar:</t>
        </r>
        <r>
          <rPr>
            <sz val="9"/>
            <color indexed="81"/>
            <rFont val="Tahoma"/>
            <family val="2"/>
          </rPr>
          <t xml:space="preserve">
Default value from tool AR-TOOL 14</t>
        </r>
      </text>
    </comment>
    <comment ref="L19" authorId="0" shapeId="0" xr:uid="{175BF7FD-955E-42D5-B395-6CDCF5461C8D}">
      <text>
        <r>
          <rPr>
            <b/>
            <sz val="9"/>
            <color indexed="81"/>
            <rFont val="Tahoma"/>
            <family val="2"/>
          </rPr>
          <t>Pankaj Kumar Tomar:</t>
        </r>
        <r>
          <rPr>
            <sz val="9"/>
            <color indexed="81"/>
            <rFont val="Tahoma"/>
            <family val="2"/>
          </rPr>
          <t xml:space="preserve">
Default value as per the CDM AR- Tool 14 Estimation of carbon stocks and change 
in carbon stocks of trees and shrubs in A/R CDM project activities, version 04.2, para 64, table 2</t>
        </r>
      </text>
    </comment>
    <comment ref="L20" authorId="0" shapeId="0" xr:uid="{42D46A21-3D71-498F-9C5E-65577B477C86}">
      <text>
        <r>
          <rPr>
            <b/>
            <sz val="9"/>
            <color indexed="81"/>
            <rFont val="Tahoma"/>
            <family val="2"/>
          </rPr>
          <t>Pankaj Kumar Tomar:</t>
        </r>
        <r>
          <rPr>
            <sz val="9"/>
            <color indexed="81"/>
            <rFont val="Tahoma"/>
            <family val="2"/>
          </rPr>
          <t xml:space="preserve">
Default value from tool AR-TOOL 14</t>
        </r>
      </text>
    </comment>
    <comment ref="J21" authorId="0" shapeId="0" xr:uid="{9834C22F-710E-4404-95EE-7B755E7CD5BE}">
      <text>
        <r>
          <rPr>
            <b/>
            <sz val="9"/>
            <color indexed="81"/>
            <rFont val="Tahoma"/>
            <family val="2"/>
          </rPr>
          <t xml:space="preserve">Pankaj Kumar Tomar:
</t>
        </r>
        <r>
          <rPr>
            <sz val="9"/>
            <color indexed="81"/>
            <rFont val="Tahoma"/>
            <family val="2"/>
          </rPr>
          <t>Default value from tool AR-TOOL 14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Pankaj Kumar Tomar </author>
  </authors>
  <commentList>
    <comment ref="M9" authorId="0" shapeId="0" xr:uid="{B9250D4B-C5A3-4061-9F94-FB7A77AC9276}">
      <text>
        <r>
          <rPr>
            <b/>
            <sz val="9"/>
            <color indexed="81"/>
            <rFont val="Tahoma"/>
            <family val="2"/>
          </rPr>
          <t>Pankaj Kumar Tomar :</t>
        </r>
        <r>
          <rPr>
            <sz val="9"/>
            <color indexed="81"/>
            <rFont val="Tahoma"/>
            <family val="2"/>
          </rPr>
          <t xml:space="preserve">
91 days</t>
        </r>
      </text>
    </comment>
  </commentList>
</comments>
</file>

<file path=xl/sharedStrings.xml><?xml version="1.0" encoding="utf-8"?>
<sst xmlns="http://schemas.openxmlformats.org/spreadsheetml/2006/main" count="983" uniqueCount="394">
  <si>
    <t>Sr.No.</t>
  </si>
  <si>
    <t>Species</t>
  </si>
  <si>
    <t>Botanical name</t>
  </si>
  <si>
    <t>Allometric equation</t>
  </si>
  <si>
    <t>Referense</t>
  </si>
  <si>
    <t>Root-shoot ratio</t>
  </si>
  <si>
    <t>Carbon fraction</t>
  </si>
  <si>
    <t>Litter (%)</t>
  </si>
  <si>
    <t>Deadwood (%)</t>
  </si>
  <si>
    <r>
      <t>CO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/C</t>
    </r>
  </si>
  <si>
    <t>Som tree</t>
  </si>
  <si>
    <t xml:space="preserve">Y=exp (-1.996 + 2.32 ln DBH)
</t>
  </si>
  <si>
    <t>Brown, S. 1997. Estimating biomass and biomass change of tropical forests: a primer. FAO Forestry 
Paper 134 http://www.fao.org/docrep/W4095E/W4095E00.htm</t>
  </si>
  <si>
    <t>Year</t>
  </si>
  <si>
    <t>Area (ha)</t>
  </si>
  <si>
    <t xml:space="preserve">Mango </t>
  </si>
  <si>
    <t>Mangifera indica</t>
  </si>
  <si>
    <t>Y=0.20*Collar Diameter^1.85</t>
  </si>
  <si>
    <t>https://www.researchgate.net/profile/A-Raizada/publication/365489423_Biomass_carbon_stocks_estimation_and_predictive_modeling_in_mango_based_land_uses_on_degraded_lands_in_Indian_Sub-_Himalayas/links/63774b081766b34c54363701/Biomass-carbon-stocks-estimation-and-predictive-modeling-in-mango-based-land-uses-on-degraded-lands-in-Indian-Sub-Himalayas.pdf</t>
  </si>
  <si>
    <t>Psidium guajava</t>
  </si>
  <si>
    <t>Y=(3.264X^1.012)+3.446</t>
  </si>
  <si>
    <t>https://www.currentscience.ac.in/Volumes/120/10/1627.pdf</t>
  </si>
  <si>
    <t>https://www.researchgate.net/publication/305905765_BIOMASS_AND_CARBON_STORAGE_IN_TREES_GROWN_UNDER_DIFFERENT_AGROFORESTRY_SYSTEMS_IN_SEMI_ARID_REGION_OF_CENTRAL_INDIA?enrichId=rgreq-8112f807ee5d6a14ab0c0f6760387827-XXX&amp;enrichSource=Y292ZXJQYWdlOzMwNTkwNTc2NTtBUzozOTE5NDAzNDU0ODMyNjVAMTQ3MDQ1NzI2ODYyNA%3D%3D&amp;el=1_x_2&amp;_esc=publicationCoverPdf</t>
  </si>
  <si>
    <t>Sissoo</t>
  </si>
  <si>
    <t>Dalbergia sissoo</t>
  </si>
  <si>
    <t>TB=0.904*DBH^1.760</t>
  </si>
  <si>
    <t>Tamarind</t>
  </si>
  <si>
    <t>Tamarindus Indica</t>
  </si>
  <si>
    <t>Y=exp (-1.996 + 2.32 ln DBH)</t>
  </si>
  <si>
    <t>Brown, S. 1997. Estimating biomass and biomass change of tropical forests: a primer. FAO Forestry Paper 134</t>
  </si>
  <si>
    <t>Eucalyptus</t>
  </si>
  <si>
    <t>Eucalyptus spp.</t>
  </si>
  <si>
    <t xml:space="preserve">AGB=0.493*DBH^1.81 </t>
  </si>
  <si>
    <t>https://epubs.icar.org.in/index.php/IJAgS/article/view/91649/37213</t>
  </si>
  <si>
    <t>Syzygium cumini.</t>
  </si>
  <si>
    <t>Ghambhar</t>
  </si>
  <si>
    <t>Gmelia arborea</t>
  </si>
  <si>
    <t>AGB=0.18*D^2.16*1.32</t>
  </si>
  <si>
    <t>https://doi.org/10.3390/land10040387</t>
  </si>
  <si>
    <t>Teak</t>
  </si>
  <si>
    <t>Tectona grandis</t>
  </si>
  <si>
    <t>Y=0.4989 X^2-0.202 X-21.971</t>
  </si>
  <si>
    <t>https://www.researchgate.net/profile/KaushalendraJha/publication/276139353_Carbon_storage_and_sequestration_rate_assessment_and_allometric_model_development_in_young_teak_plantations_of_tropical_moist_deciduous_forest_India/links/56ab22aa08aed814bde76a4e/Carbon-storage-and-sequestration-rate-assessment-and-allometric-model-development-in-young-teak-plantations-of-tropical-moist-deciduous-forest-India.pdf?_tp=eyJjb250ZXh0Ijp7ImZpcnN0UGFnZSI6InB1YmxpY2F0aW9uIiwicGFnZSI6InB1YmxpY2F0aW9uIn19</t>
  </si>
  <si>
    <t>Cashew</t>
  </si>
  <si>
    <t>Annacardium occidental</t>
  </si>
  <si>
    <t>AGB=0.8450 × (dbh^2 )^0.8873</t>
  </si>
  <si>
    <t>https://www.discoveryjournals.org/discovery/current_issue/v55/n285/A4.pdf?</t>
  </si>
  <si>
    <t>Mahoghany</t>
  </si>
  <si>
    <t>Swietenia macrophylla</t>
  </si>
  <si>
    <t>Y= exp (-2.302+0.894 Ln(D^2*H)</t>
  </si>
  <si>
    <t>Development and Evaluation of Species-Specific Biomass Models for Most Common Timber and Fuelwood Species of Bangladesh (scirp.org)</t>
  </si>
  <si>
    <t>Citrus spp</t>
  </si>
  <si>
    <t>Areca catechu</t>
  </si>
  <si>
    <t>Volume Equation</t>
  </si>
  <si>
    <t>Biomass Expansion Factor (BEF)</t>
  </si>
  <si>
    <t>Carbon Fraction</t>
  </si>
  <si>
    <t>Wood Desity</t>
  </si>
  <si>
    <t>Litter</t>
  </si>
  <si>
    <t>Deadwood</t>
  </si>
  <si>
    <r>
      <t>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/C</t>
    </r>
  </si>
  <si>
    <t xml:space="preserve">Red Sander </t>
  </si>
  <si>
    <t>Pterocarpus santalinus</t>
  </si>
  <si>
    <t>v^1/2=-0.144504+2.943115*D</t>
  </si>
  <si>
    <t>Andhra Pradesh forest Inventary Report,2010</t>
  </si>
  <si>
    <t>TABLE 3A.1.10 (BEF1 (overbark)  to be used in connection to increment data)</t>
  </si>
  <si>
    <t>As per the IPPC default value, Tale 3.19.</t>
  </si>
  <si>
    <t>Coconut</t>
  </si>
  <si>
    <t>Cocus nucifera</t>
  </si>
  <si>
    <t>V = 0.2138 - 2.949*D + 12.258*(D^2)</t>
  </si>
  <si>
    <t>A study of estimation of growing stock in TOF of Tamil Nadu</t>
  </si>
  <si>
    <t>https://www.fao.org/4/w4095e/w4095e0c.htm</t>
  </si>
  <si>
    <t>https://www.fao.org/3/w4095e/w4095e0c.htm</t>
  </si>
  <si>
    <t xml:space="preserve">Asan </t>
  </si>
  <si>
    <t>Terminalia tomentosa</t>
  </si>
  <si>
    <t>V=-0.00012+0.29302*D^2*H</t>
  </si>
  <si>
    <t>FSI book nepal bhutan and India,1996</t>
  </si>
  <si>
    <t>Total</t>
  </si>
  <si>
    <t>Grand Total</t>
  </si>
  <si>
    <t>General Information</t>
  </si>
  <si>
    <t>Local Name</t>
  </si>
  <si>
    <t>Root Shoot Ration</t>
  </si>
  <si>
    <t>Botanical Name</t>
  </si>
  <si>
    <t>Allometric Equation</t>
  </si>
  <si>
    <r>
      <t>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/C</t>
    </r>
  </si>
  <si>
    <r>
      <t xml:space="preserve">Growth model for </t>
    </r>
    <r>
      <rPr>
        <b/>
        <i/>
        <sz val="10"/>
        <color theme="1"/>
        <rFont val="Times New Roman"/>
        <family val="1"/>
      </rPr>
      <t>Machilus gamblei</t>
    </r>
  </si>
  <si>
    <t>Age</t>
  </si>
  <si>
    <t>Diameter 
(cm)</t>
  </si>
  <si>
    <t>Aboveground 
biomass (kg/tree)</t>
  </si>
  <si>
    <t>Change in 
AGB (kg/tree)</t>
  </si>
  <si>
    <t>Total Aboveground Biomass (tons)</t>
  </si>
  <si>
    <t>Total Belowground Biomass (tons)</t>
  </si>
  <si>
    <t>Total Tree Biomass (tons)</t>
  </si>
  <si>
    <r>
      <t xml:space="preserve"> Tree  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sequestered </t>
    </r>
  </si>
  <si>
    <r>
      <t>Litter 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sequestered</t>
    </r>
  </si>
  <si>
    <r>
      <t xml:space="preserve">  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 sequestrated by litter</t>
    </r>
  </si>
  <si>
    <r>
      <t>Deadwood  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sequestered</t>
    </r>
  </si>
  <si>
    <r>
      <t xml:space="preserve">  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 sequestrated by deadwood</t>
    </r>
  </si>
  <si>
    <r>
      <t>Annual 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sequestered</t>
    </r>
  </si>
  <si>
    <r>
      <t>Total 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sequestered </t>
    </r>
  </si>
  <si>
    <r>
      <t>Tree 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sequestrated by tree</t>
    </r>
  </si>
  <si>
    <t>Year of plantation</t>
  </si>
  <si>
    <t xml:space="preserve">Total tree planted each year </t>
  </si>
  <si>
    <t>Mortality (10%)</t>
  </si>
  <si>
    <r>
      <t>Number of tree survi</t>
    </r>
    <r>
      <rPr>
        <sz val="10"/>
        <color theme="1"/>
        <rFont val="Times New Roman"/>
        <family val="1"/>
      </rPr>
      <t xml:space="preserve">ved
</t>
    </r>
    <r>
      <rPr>
        <b/>
        <sz val="10"/>
        <color theme="1"/>
        <rFont val="Times New Roman"/>
        <family val="1"/>
      </rPr>
      <t xml:space="preserve"> after the Mortality</t>
    </r>
  </si>
  <si>
    <t>2019-2020</t>
  </si>
  <si>
    <t>2020-2021</t>
  </si>
  <si>
    <t>2021-2022</t>
  </si>
  <si>
    <t>2022-2023</t>
  </si>
  <si>
    <t>2023-2024</t>
  </si>
  <si>
    <t>2024-2025</t>
  </si>
  <si>
    <t>2025-2026</t>
  </si>
  <si>
    <t>2026-2027</t>
  </si>
  <si>
    <t>2027-2028</t>
  </si>
  <si>
    <t>2028-2029</t>
  </si>
  <si>
    <t>2029-2030</t>
  </si>
  <si>
    <t>2030-2031</t>
  </si>
  <si>
    <t>2031-2032</t>
  </si>
  <si>
    <t>2032-2033</t>
  </si>
  <si>
    <t>2033-2034</t>
  </si>
  <si>
    <t>2034-2035</t>
  </si>
  <si>
    <t>2035-2036</t>
  </si>
  <si>
    <t>2036-2037</t>
  </si>
  <si>
    <t>2037-2038</t>
  </si>
  <si>
    <t>2038-2039</t>
  </si>
  <si>
    <t>2039-2040</t>
  </si>
  <si>
    <t>2040-2041</t>
  </si>
  <si>
    <t>2041-2042</t>
  </si>
  <si>
    <t>2042-2043</t>
  </si>
  <si>
    <t>2043-2044</t>
  </si>
  <si>
    <t>2044-2045</t>
  </si>
  <si>
    <t>2045-2046</t>
  </si>
  <si>
    <t>2046-2047</t>
  </si>
  <si>
    <t>2047-2048</t>
  </si>
  <si>
    <t>2048-2049</t>
  </si>
  <si>
    <r>
      <t xml:space="preserve">Growth model for </t>
    </r>
    <r>
      <rPr>
        <b/>
        <i/>
        <sz val="10"/>
        <color theme="1"/>
        <rFont val="Times New Roman"/>
        <family val="1"/>
      </rPr>
      <t>Mangifera Indica</t>
    </r>
  </si>
  <si>
    <t>Collar Diameter (cm)</t>
  </si>
  <si>
    <t>Above Ground Biomass (kg/tree)</t>
  </si>
  <si>
    <t>Change in AGB Biomass (kg/tree)</t>
  </si>
  <si>
    <t>https://krishikosh.egranth.ac.in/assets/pdfjs/web/viewer.html?file=https%3A%2F%2Fkrishikosh.egranth.ac.in%2Fserver%2Fapi%2Fcore%2Fbitstreams%2F3471dde7-11cf-482c-801f-9cb015a8aa0e%2Fcontent</t>
  </si>
  <si>
    <r>
      <t xml:space="preserve">Growth model for </t>
    </r>
    <r>
      <rPr>
        <b/>
        <i/>
        <sz val="10"/>
        <color theme="1"/>
        <rFont val="Times New Roman"/>
        <family val="1"/>
      </rPr>
      <t>Psidium guajava</t>
    </r>
  </si>
  <si>
    <t>Coliar Diameter (cm)</t>
  </si>
  <si>
    <t>Above Biomass (kg/tree)</t>
  </si>
  <si>
    <t>Change in Biomass (kg/tree)</t>
  </si>
  <si>
    <t xml:space="preserve"> Diameter (cm)</t>
  </si>
  <si>
    <t>Height (meter)</t>
  </si>
  <si>
    <t>Total Biomass (kg/tree)</t>
  </si>
  <si>
    <r>
      <t xml:space="preserve">Growth model for </t>
    </r>
    <r>
      <rPr>
        <b/>
        <i/>
        <sz val="10"/>
        <color theme="1"/>
        <rFont val="Times New Roman"/>
        <family val="1"/>
      </rPr>
      <t>Dalbergia sissoo</t>
    </r>
  </si>
  <si>
    <r>
      <t xml:space="preserve">Growth model for </t>
    </r>
    <r>
      <rPr>
        <b/>
        <i/>
        <sz val="10"/>
        <color theme="1"/>
        <rFont val="Times New Roman"/>
        <family val="1"/>
      </rPr>
      <t>Tamarindus Indica</t>
    </r>
  </si>
  <si>
    <t>https://www.researchgate.net/profile/S-J-Patil/publication/266492722_Performance_of_soybean_-safflower_under_different_tree_species_in_black_soils/links/5b6d2fbf92851ca65053fa46/Performance-of-soybean-safflower-under-different-tree-species-in-black-soils.pdf</t>
  </si>
  <si>
    <r>
      <t xml:space="preserve">Growth model for </t>
    </r>
    <r>
      <rPr>
        <b/>
        <i/>
        <sz val="10"/>
        <color theme="1"/>
        <rFont val="Times New Roman"/>
        <family val="1"/>
      </rPr>
      <t>Eucalyptus spp</t>
    </r>
  </si>
  <si>
    <t>https://www.researchgate.net/publication/376701140_Variation_in_growth_and_Wood_Properties_of_four_Eucalyptus_species_their_Hybrids_and_Clones_in_Vidarbha_Region_Maharashtra_India</t>
  </si>
  <si>
    <r>
      <t xml:space="preserve">Growth model for </t>
    </r>
    <r>
      <rPr>
        <b/>
        <i/>
        <sz val="10"/>
        <color theme="1"/>
        <rFont val="Times New Roman"/>
        <family val="1"/>
      </rPr>
      <t>Syzygium cumini</t>
    </r>
  </si>
  <si>
    <t>https://www.researchgate.net/profile/Gopal-Narkhede/publication/298073892_Carbon_sequestration_potential_of_some_fruit_trees_in_Satara_District_of_Maharashtra_India/links/5d3f14554585153e592bc021/Carbon-sequestration-potential-of-some-fruit-trees-in-Satara-District-of-Maharashtra-India.pdf</t>
  </si>
  <si>
    <r>
      <t xml:space="preserve">Growth model for </t>
    </r>
    <r>
      <rPr>
        <b/>
        <i/>
        <sz val="10"/>
        <color theme="1"/>
        <rFont val="Times New Roman"/>
        <family val="1"/>
      </rPr>
      <t>Gmelia arborea</t>
    </r>
  </si>
  <si>
    <t>https://www.mpsfri.org/files/TB_30.pdf</t>
  </si>
  <si>
    <r>
      <t xml:space="preserve">Growth model for </t>
    </r>
    <r>
      <rPr>
        <b/>
        <i/>
        <sz val="10"/>
        <color theme="1"/>
        <rFont val="Times New Roman"/>
        <family val="1"/>
      </rPr>
      <t>Tectona grandis</t>
    </r>
  </si>
  <si>
    <t>https://www.fao.org/4/ac773e/ac773e08.htm</t>
  </si>
  <si>
    <r>
      <t xml:space="preserve">Growth model for </t>
    </r>
    <r>
      <rPr>
        <b/>
        <i/>
        <sz val="10"/>
        <color theme="1"/>
        <rFont val="Times New Roman"/>
        <family val="1"/>
      </rPr>
      <t>Annacardium occidental</t>
    </r>
  </si>
  <si>
    <r>
      <t xml:space="preserve">Growth model for </t>
    </r>
    <r>
      <rPr>
        <b/>
        <i/>
        <sz val="10"/>
        <color theme="1"/>
        <rFont val="Times New Roman"/>
        <family val="1"/>
      </rPr>
      <t>Swietenia macrophylla</t>
    </r>
  </si>
  <si>
    <t>https://registry.verra.org/app/projectDetail/VCS/2479</t>
  </si>
  <si>
    <r>
      <t xml:space="preserve">Growth model for </t>
    </r>
    <r>
      <rPr>
        <b/>
        <i/>
        <sz val="10"/>
        <color theme="1"/>
        <rFont val="Times New Roman"/>
        <family val="1"/>
      </rPr>
      <t>Citrus spp</t>
    </r>
  </si>
  <si>
    <r>
      <t>Basal Area  (cm</t>
    </r>
    <r>
      <rPr>
        <b/>
        <vertAlign val="superscript"/>
        <sz val="10.5"/>
        <color theme="1"/>
        <rFont val="Franklin Gothic Book"/>
        <family val="2"/>
      </rPr>
      <t>2</t>
    </r>
    <r>
      <rPr>
        <b/>
        <sz val="10.5"/>
        <color theme="1"/>
        <rFont val="Franklin Gothic Book"/>
        <family val="2"/>
      </rPr>
      <t>)</t>
    </r>
  </si>
  <si>
    <t>Sci-Hub | Soil nutrient status, yield and quality of lemon (Citrus limon Burm.) cv. “Assam lemon” as influenced by bio-fertilizers, organics and inorganic fertilizers. Journal of Plant Nutrition, 1–11 |10.1080/01904167.2019.1584213</t>
  </si>
  <si>
    <t>Growth model for areca catechu</t>
  </si>
  <si>
    <t>https://registry.verra.org/app/projectDetail/VCS/3892</t>
  </si>
  <si>
    <r>
      <t>C/CO</t>
    </r>
    <r>
      <rPr>
        <b/>
        <vertAlign val="subscript"/>
        <sz val="10"/>
        <color theme="1"/>
        <rFont val="Times New Roman"/>
        <family val="1"/>
      </rPr>
      <t>2</t>
    </r>
  </si>
  <si>
    <t>Wood Density</t>
  </si>
  <si>
    <t>Volumetric Equation</t>
  </si>
  <si>
    <t>Biomass expansion Factor (BEF)</t>
  </si>
  <si>
    <r>
      <t xml:space="preserve">Growth model for  </t>
    </r>
    <r>
      <rPr>
        <b/>
        <i/>
        <sz val="10"/>
        <color theme="1"/>
        <rFont val="Times New Roman"/>
        <family val="1"/>
      </rPr>
      <t>Cocus nucifera</t>
    </r>
  </si>
  <si>
    <t>Total tree planted each year</t>
  </si>
  <si>
    <t>Number of tree survie after the Mortality</t>
  </si>
  <si>
    <t>DBH (meter)</t>
  </si>
  <si>
    <r>
      <t>Volume of tree (m</t>
    </r>
    <r>
      <rPr>
        <b/>
        <vertAlign val="superscript"/>
        <sz val="10"/>
        <color theme="1"/>
        <rFont val="Times New Roman"/>
        <family val="1"/>
      </rPr>
      <t>3</t>
    </r>
    <r>
      <rPr>
        <b/>
        <sz val="10"/>
        <color theme="1"/>
        <rFont val="Times New Roman"/>
        <family val="1"/>
      </rPr>
      <t>/tree)</t>
    </r>
  </si>
  <si>
    <r>
      <t>Change in Volume of tree (m</t>
    </r>
    <r>
      <rPr>
        <b/>
        <vertAlign val="superscript"/>
        <sz val="10"/>
        <color theme="1"/>
        <rFont val="Times New Roman"/>
        <family val="1"/>
      </rPr>
      <t>3</t>
    </r>
    <r>
      <rPr>
        <b/>
        <sz val="10"/>
        <color theme="1"/>
        <rFont val="Times New Roman"/>
        <family val="1"/>
      </rPr>
      <t>/tree)</t>
    </r>
  </si>
  <si>
    <r>
      <t>Volume (m</t>
    </r>
    <r>
      <rPr>
        <b/>
        <vertAlign val="superscript"/>
        <sz val="10"/>
        <color theme="1"/>
        <rFont val="Times New Roman"/>
        <family val="1"/>
      </rPr>
      <t>3</t>
    </r>
    <r>
      <rPr>
        <b/>
        <sz val="10"/>
        <color theme="1"/>
        <rFont val="Times New Roman"/>
        <family val="1"/>
      </rPr>
      <t>)</t>
    </r>
  </si>
  <si>
    <t>Above Ground Bimass (ton)</t>
  </si>
  <si>
    <t xml:space="preserve">Below Ground Biomass (tonnes) </t>
  </si>
  <si>
    <t xml:space="preserve">Total  Biomass (tonnes) </t>
  </si>
  <si>
    <r>
      <t>Total tree sequatration  (tCO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e)</t>
    </r>
  </si>
  <si>
    <t>Total tree ER (tCO2e)</t>
  </si>
  <si>
    <t>Total Litter sequatration  (tCO2e)</t>
  </si>
  <si>
    <t>Total litter ER (tCO2e)</t>
  </si>
  <si>
    <t>Total Deadwood sequatration  (tCO2e)</t>
  </si>
  <si>
    <t>Total deadwood ER (tCO2e)</t>
  </si>
  <si>
    <t>Annual  ER (tCO2e)</t>
  </si>
  <si>
    <t>Total  ER (tCO2e)</t>
  </si>
  <si>
    <t>Growth model for  Red Sander</t>
  </si>
  <si>
    <r>
      <t>Total tree ER (tCO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e)</t>
    </r>
  </si>
  <si>
    <r>
      <t>Total Litter sequatration  (tCO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e)</t>
    </r>
  </si>
  <si>
    <r>
      <t>Total litter ER (tCO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e)</t>
    </r>
  </si>
  <si>
    <r>
      <t>Total Deadwood sequatration  (tCO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e)</t>
    </r>
  </si>
  <si>
    <r>
      <t>Total deadwood ER (tCO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e)</t>
    </r>
  </si>
  <si>
    <r>
      <t>Annual  ER (tCO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e)</t>
    </r>
  </si>
  <si>
    <r>
      <t>Total  ER (tCO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e)</t>
    </r>
  </si>
  <si>
    <t>https://krishikosh.egranth.ac.in/assets/pdfjs/web/viewer.html?file=https%3A%2F%2Fkrishikosh.egranth.ac.in%2Fserver%2Fapi%2Fcore%2Fbitstreams%2Fad5f5982-8fc8-445d-b889-59fecc51074b%2Fcontent</t>
  </si>
  <si>
    <t>Volume of tree (m3/tree)</t>
  </si>
  <si>
    <t>Change in Volume of tree (m3/tree)</t>
  </si>
  <si>
    <r>
      <t xml:space="preserve">Growth model for  </t>
    </r>
    <r>
      <rPr>
        <b/>
        <i/>
        <sz val="10"/>
        <color theme="1"/>
        <rFont val="Times New Roman"/>
        <family val="1"/>
      </rPr>
      <t>Terminalia tomentosa</t>
    </r>
  </si>
  <si>
    <t>Parameter</t>
  </si>
  <si>
    <t>https://oar.icrisat.org/6817/1/CurrentSc_104_10_1308-1323_2013.pdf</t>
  </si>
  <si>
    <r>
      <t>Annual  change in SOC  (tCO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e)</t>
    </r>
  </si>
  <si>
    <r>
      <t>Total change in SOC  (tCO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e)</t>
    </r>
  </si>
  <si>
    <t>Annual Emission reductions (tCO2e)</t>
  </si>
  <si>
    <t>Baseline emissions (tCO2e)</t>
  </si>
  <si>
    <t>Annual Emission reductions/removals after baseline deductions in  (tCO2e)</t>
  </si>
  <si>
    <t>Annual emission reductions after baseline deduction (tCO2e)</t>
  </si>
  <si>
    <t>Annual Leakage emissions (tCO2e)</t>
  </si>
  <si>
    <t>Annual Emission reductions/removals after baseline and leakage deductions (tCO2e)</t>
  </si>
  <si>
    <t>Annual Credits after baseline and leakage deduction(tCO2e)</t>
  </si>
  <si>
    <t>Buffer credits (tCO2e)</t>
  </si>
  <si>
    <t>Net GHGs removal (tCO2e)</t>
  </si>
  <si>
    <t>NPR</t>
  </si>
  <si>
    <t>Vinatge Period</t>
  </si>
  <si>
    <t>Buffer pool allocation</t>
  </si>
  <si>
    <t>01-July-2019 to 31-December-2019</t>
  </si>
  <si>
    <t>01-January-2020 to 31-December-2020</t>
  </si>
  <si>
    <t>01-January-2021 to 31-December-2021</t>
  </si>
  <si>
    <t>01-January-2022 to 31-December-2022</t>
  </si>
  <si>
    <t>01-January-2023 to 31-December-2023</t>
  </si>
  <si>
    <t>01-January-2024 to 31-December-2024</t>
  </si>
  <si>
    <t>01-January-2025 to 31-December-2025</t>
  </si>
  <si>
    <t>01-January-2026 to 31-December-2026</t>
  </si>
  <si>
    <t>01-January-2027 to 31-December-2027</t>
  </si>
  <si>
    <t>01-January-2028 to 31-December-2028</t>
  </si>
  <si>
    <t>01-January-2029 to 31-December-2029</t>
  </si>
  <si>
    <t>01-January-2030 to 31-December-2030</t>
  </si>
  <si>
    <t>01-January-2031 to 31-December-2031</t>
  </si>
  <si>
    <t>01-January-2032 to 31-December-2032</t>
  </si>
  <si>
    <t>01-January-2033 to 31-December-2033</t>
  </si>
  <si>
    <t>01-January-2034 to 31-December-2034</t>
  </si>
  <si>
    <t>01-January-2035 to 31-December-2035</t>
  </si>
  <si>
    <t>01-January-2036 to 31-December-2036</t>
  </si>
  <si>
    <t>01-January-2037 to 31-December-2037</t>
  </si>
  <si>
    <t>01-January-2038 to 31-December-2038</t>
  </si>
  <si>
    <t>01-January-2039 to 31-December-2039</t>
  </si>
  <si>
    <t>01-January-2040 to 31-December-2040</t>
  </si>
  <si>
    <t>01-January-2041 to 31-December-2041</t>
  </si>
  <si>
    <t>01-January-2042 to 31-December-2042</t>
  </si>
  <si>
    <t>01-January-2043 to 31-December-2043</t>
  </si>
  <si>
    <t>01-January-2044 to 31-December-2044</t>
  </si>
  <si>
    <t>01-January-2045 to 31-December-2045</t>
  </si>
  <si>
    <t>01-January-2046 to 31-December-2046</t>
  </si>
  <si>
    <t>01-January-2047 to 31-December-2047</t>
  </si>
  <si>
    <t>01-January-2048 to 31-December-2048</t>
  </si>
  <si>
    <t>Annual</t>
  </si>
  <si>
    <t>Annual ER/ha</t>
  </si>
  <si>
    <t>Guava</t>
  </si>
  <si>
    <t>Jamun</t>
  </si>
  <si>
    <t>Arecanut</t>
  </si>
  <si>
    <t>Citrus</t>
  </si>
  <si>
    <t>C</t>
  </si>
  <si>
    <t>Annual ER (tCo2e)</t>
  </si>
  <si>
    <t>Total ER (tCo2e)</t>
  </si>
  <si>
    <r>
      <t>Estimated Baseline emissions or removals (tCO</t>
    </r>
    <r>
      <rPr>
        <b/>
        <vertAlign val="subscript"/>
        <sz val="11"/>
        <color theme="0"/>
        <rFont val="Times New Roman"/>
        <family val="1"/>
      </rPr>
      <t>2</t>
    </r>
    <r>
      <rPr>
        <b/>
        <sz val="11"/>
        <color theme="0"/>
        <rFont val="Times New Roman"/>
        <family val="1"/>
      </rPr>
      <t>e)</t>
    </r>
  </si>
  <si>
    <r>
      <t>Estimated GHG emission reductions or removals (tCO</t>
    </r>
    <r>
      <rPr>
        <b/>
        <vertAlign val="subscript"/>
        <sz val="11"/>
        <color theme="0"/>
        <rFont val="Times New Roman"/>
        <family val="1"/>
      </rPr>
      <t>2</t>
    </r>
    <r>
      <rPr>
        <b/>
        <sz val="11"/>
        <color theme="0"/>
        <rFont val="Times New Roman"/>
        <family val="1"/>
      </rPr>
      <t>e)</t>
    </r>
  </si>
  <si>
    <r>
      <t>Estimated Leakage emissions (tCO</t>
    </r>
    <r>
      <rPr>
        <b/>
        <vertAlign val="subscript"/>
        <sz val="11"/>
        <color theme="0"/>
        <rFont val="Times New Roman"/>
        <family val="1"/>
      </rPr>
      <t>2</t>
    </r>
    <r>
      <rPr>
        <b/>
        <sz val="11"/>
        <color theme="0"/>
        <rFont val="Times New Roman"/>
        <family val="1"/>
      </rPr>
      <t>e)</t>
    </r>
  </si>
  <si>
    <r>
      <t>Estimated reduction VCUs (tCO</t>
    </r>
    <r>
      <rPr>
        <b/>
        <vertAlign val="subscript"/>
        <sz val="11"/>
        <color theme="0"/>
        <rFont val="Times New Roman"/>
        <family val="1"/>
      </rPr>
      <t>2</t>
    </r>
    <r>
      <rPr>
        <b/>
        <sz val="11"/>
        <color theme="0"/>
        <rFont val="Times New Roman"/>
        <family val="1"/>
      </rPr>
      <t>e)</t>
    </r>
  </si>
  <si>
    <r>
      <t>Estimated removal VCUs (tCO</t>
    </r>
    <r>
      <rPr>
        <b/>
        <vertAlign val="subscript"/>
        <sz val="11"/>
        <color theme="0"/>
        <rFont val="Times New Roman"/>
        <family val="1"/>
      </rPr>
      <t>2</t>
    </r>
    <r>
      <rPr>
        <b/>
        <sz val="11"/>
        <color theme="0"/>
        <rFont val="Times New Roman"/>
        <family val="1"/>
      </rPr>
      <t>e)</t>
    </r>
  </si>
  <si>
    <r>
      <t>Estimated total VCU issuance (tCO</t>
    </r>
    <r>
      <rPr>
        <b/>
        <vertAlign val="subscript"/>
        <sz val="11"/>
        <color theme="0"/>
        <rFont val="Times New Roman"/>
        <family val="1"/>
      </rPr>
      <t>2</t>
    </r>
    <r>
      <rPr>
        <b/>
        <sz val="11"/>
        <color theme="0"/>
        <rFont val="Times New Roman"/>
        <family val="1"/>
      </rPr>
      <t>e)</t>
    </r>
  </si>
  <si>
    <t>Sesbania grandiflora</t>
  </si>
  <si>
    <r>
      <t xml:space="preserve">Growth model for </t>
    </r>
    <r>
      <rPr>
        <b/>
        <i/>
        <sz val="10"/>
        <color theme="1"/>
        <rFont val="Times New Roman"/>
        <family val="1"/>
      </rPr>
      <t>sesbania grandiflora</t>
    </r>
  </si>
  <si>
    <t>Katurai</t>
  </si>
  <si>
    <t xml:space="preserve"> Diameter (m)</t>
  </si>
  <si>
    <t>BEF</t>
  </si>
  <si>
    <t>Wood density</t>
  </si>
  <si>
    <t>Y=exp(-1.996+2.32*lnD)</t>
  </si>
  <si>
    <t>3. METHODS FOR ESTIMATING BIOMASS DENSITY FROM EXISTING DATA</t>
  </si>
  <si>
    <t>01-January-2025 to 01-April-2025</t>
  </si>
  <si>
    <t>https://www.researchgate.net/publication/298073892_Carbon_sequestration_potential_of_some_fruit_trees_in_Satara_District_of_Maharashtra_India</t>
  </si>
  <si>
    <t>01-January-2049 to 30-June-2049</t>
  </si>
  <si>
    <t>Y=10^(-0.535+log10*(BA))</t>
  </si>
  <si>
    <t>https://www.fao.org/4/W4095E/w4095e06.htm#3.1.1%20general%20equation</t>
  </si>
  <si>
    <t>Persea bombycina</t>
  </si>
  <si>
    <r>
      <t>∆SOC</t>
    </r>
    <r>
      <rPr>
        <vertAlign val="subscript"/>
        <sz val="11"/>
        <color theme="1"/>
        <rFont val="Times New Roman"/>
        <family val="1"/>
      </rPr>
      <t>LUC,t</t>
    </r>
  </si>
  <si>
    <r>
      <t>BDR</t>
    </r>
    <r>
      <rPr>
        <vertAlign val="subscript"/>
        <sz val="11"/>
        <color theme="1"/>
        <rFont val="Times New Roman"/>
        <family val="1"/>
      </rPr>
      <t>SF</t>
    </r>
  </si>
  <si>
    <r>
      <t>b</t>
    </r>
    <r>
      <rPr>
        <vertAlign val="subscript"/>
        <sz val="11"/>
        <color theme="1"/>
        <rFont val="Times New Roman"/>
        <family val="1"/>
      </rPr>
      <t>TREE</t>
    </r>
  </si>
  <si>
    <r>
      <t>b</t>
    </r>
    <r>
      <rPr>
        <vertAlign val="subscript"/>
        <sz val="11"/>
        <color theme="1"/>
        <rFont val="Times New Roman"/>
        <family val="1"/>
      </rPr>
      <t>FOREST</t>
    </r>
    <r>
      <rPr>
        <sz val="11"/>
        <color theme="1"/>
        <rFont val="Times New Roman"/>
        <family val="1"/>
      </rPr>
      <t xml:space="preserve"> </t>
    </r>
  </si>
  <si>
    <r>
      <t>R</t>
    </r>
    <r>
      <rPr>
        <vertAlign val="subscript"/>
        <sz val="11"/>
        <color theme="1"/>
        <rFont val="Times New Roman"/>
        <family val="1"/>
      </rPr>
      <t>TREE</t>
    </r>
  </si>
  <si>
    <r>
      <t>CC</t>
    </r>
    <r>
      <rPr>
        <vertAlign val="subscript"/>
        <sz val="11"/>
        <color theme="1"/>
        <rFont val="Times New Roman"/>
        <family val="1"/>
      </rPr>
      <t>SHRUB,i</t>
    </r>
    <r>
      <rPr>
        <sz val="11"/>
        <color theme="1"/>
        <rFont val="Times New Roman"/>
        <family val="1"/>
      </rPr>
      <t xml:space="preserve"> </t>
    </r>
  </si>
  <si>
    <t>CF</t>
  </si>
  <si>
    <t>Rs</t>
  </si>
  <si>
    <r>
      <rPr>
        <sz val="11"/>
        <color theme="1"/>
        <rFont val="Times New Roman"/>
        <family val="1"/>
      </rPr>
      <t>b</t>
    </r>
    <r>
      <rPr>
        <vertAlign val="subscript"/>
        <sz val="11"/>
        <color theme="1"/>
        <rFont val="Times New Roman"/>
        <family val="1"/>
      </rPr>
      <t>shrub</t>
    </r>
  </si>
  <si>
    <t>Girth (cm)</t>
  </si>
  <si>
    <t>https://krishikosh.egranth.ac.in/assets/pdfjs/web/viewer.html?file=https%3A%2F%2Fkrishikosh.egranth.ac.in%2Fserver%2Fapi%2Fcore%2Fbitstreams%2Fa543b5aa-f883-4a54-afdf-8e347dfac714%2Fcontent</t>
  </si>
  <si>
    <t>The growth model of Som tree is developed basis ex-post values observed for 4 years and 6 years old plantation.</t>
  </si>
  <si>
    <r>
      <t>A</t>
    </r>
    <r>
      <rPr>
        <b/>
        <vertAlign val="subscript"/>
        <sz val="11"/>
        <color theme="1"/>
        <rFont val="Times New Roman"/>
        <family val="1"/>
      </rPr>
      <t>DISP</t>
    </r>
  </si>
  <si>
    <t>Mango (Ap mix, Kar mix, )</t>
  </si>
  <si>
    <t>Sweet orange (+Bathayi)</t>
  </si>
  <si>
    <t>Area</t>
  </si>
  <si>
    <t>Lemon (+acid lemon)</t>
  </si>
  <si>
    <t>Red Sandalwood (+sreegandham)</t>
  </si>
  <si>
    <t>Shisham (Neredu)</t>
  </si>
  <si>
    <t>Seena (considered as Jamun)</t>
  </si>
  <si>
    <t>Mahogany</t>
  </si>
  <si>
    <t>Eucalyptus (Nilgiri)</t>
  </si>
  <si>
    <t>Cashew nut</t>
  </si>
  <si>
    <t>Termenelia tomentosa (Asan)</t>
  </si>
  <si>
    <t>Sangwan (teak)</t>
  </si>
  <si>
    <t>Gamhar (Gmelina arborea)</t>
  </si>
  <si>
    <t>Total area</t>
  </si>
  <si>
    <t>No. of trees</t>
  </si>
  <si>
    <t>2049-2050</t>
  </si>
  <si>
    <t>2050-2051</t>
  </si>
  <si>
    <t>2051-2052</t>
  </si>
  <si>
    <t>2052-2053</t>
  </si>
  <si>
    <t>2053-2024</t>
  </si>
  <si>
    <t>2054-2055</t>
  </si>
  <si>
    <t>No. Of tree</t>
  </si>
  <si>
    <t>BE</t>
  </si>
  <si>
    <t>PE</t>
  </si>
  <si>
    <t>PEt − PEt-1</t>
  </si>
  <si>
    <t>PEt- BEt</t>
  </si>
  <si>
    <t>SUM</t>
  </si>
  <si>
    <t>LTA</t>
  </si>
  <si>
    <t>Lekage</t>
  </si>
  <si>
    <r>
      <t>SOC</t>
    </r>
    <r>
      <rPr>
        <b/>
        <vertAlign val="subscript"/>
        <sz val="11"/>
        <color theme="1"/>
        <rFont val="Calibri"/>
        <family val="2"/>
        <scheme val="minor"/>
      </rPr>
      <t>REF,i</t>
    </r>
  </si>
  <si>
    <t>Source</t>
  </si>
  <si>
    <t>Refe/ Justificatiom</t>
  </si>
  <si>
    <r>
      <t>f</t>
    </r>
    <r>
      <rPr>
        <b/>
        <vertAlign val="subscript"/>
        <sz val="11"/>
        <color theme="1"/>
        <rFont val="Calibri"/>
        <family val="2"/>
        <scheme val="minor"/>
      </rPr>
      <t>LU,i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</si>
  <si>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MG,i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</si>
  <si>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IN,i</t>
    </r>
  </si>
  <si>
    <r>
      <t>SOC</t>
    </r>
    <r>
      <rPr>
        <b/>
        <vertAlign val="subscript"/>
        <sz val="11"/>
        <color theme="1"/>
        <rFont val="Calibri"/>
        <family val="2"/>
        <scheme val="minor"/>
      </rPr>
      <t>INITIAL,i</t>
    </r>
  </si>
  <si>
    <r>
      <t>SOC</t>
    </r>
    <r>
      <rPr>
        <b/>
        <vertAlign val="subscript"/>
        <sz val="11"/>
        <color theme="1"/>
        <rFont val="Calibri"/>
        <family val="2"/>
        <scheme val="minor"/>
      </rPr>
      <t>LOSS,i</t>
    </r>
  </si>
  <si>
    <t xml:space="preserve">Annual dSOC </t>
  </si>
  <si>
    <t>Andra Pradesh</t>
  </si>
  <si>
    <t>Table 3: HAC soils, Tropical dry</t>
  </si>
  <si>
    <t>Karnataka</t>
  </si>
  <si>
    <t>Bihar</t>
  </si>
  <si>
    <t>Table 3: HAC soils, Tropical moist.</t>
  </si>
  <si>
    <t>Assam</t>
  </si>
  <si>
    <t>Row Labels</t>
  </si>
  <si>
    <t>Andhra Pradesh</t>
  </si>
  <si>
    <t>Annual  change in dSOC Andra Pradesh</t>
  </si>
  <si>
    <t>Annual  change in dSOC karnataka</t>
  </si>
  <si>
    <t xml:space="preserve">Annual  change in dSOC BiHar </t>
  </si>
  <si>
    <t>Annual  change in dSOC Assam</t>
  </si>
  <si>
    <t>dSOC</t>
  </si>
  <si>
    <t>AGB=exp((LN(-1.853+0.728*LN(DBH^2*H))</t>
  </si>
  <si>
    <t>[1] https://www.sciencedirect.com/science/article/pii/S2665972721000167</t>
  </si>
  <si>
    <t>2053-2054</t>
  </si>
  <si>
    <t>LTA calculations</t>
  </si>
  <si>
    <t>Total credit available each year (tCO2e/Yr)</t>
  </si>
  <si>
    <t>01/07/2019 to 31/12/2019</t>
  </si>
  <si>
    <t>01/01/2020 to 31/12/2020</t>
  </si>
  <si>
    <t>01/01/2021 to 31/12/2021</t>
  </si>
  <si>
    <t>01/01/2022 to 31/12/2022</t>
  </si>
  <si>
    <t>01/01/2023 to 31/12/2023</t>
  </si>
  <si>
    <t>01/01/2024 to 31/12/2024</t>
  </si>
  <si>
    <t>01/01/2026 to 31/12/2026</t>
  </si>
  <si>
    <t>01/01/2027 to 31/12/2027</t>
  </si>
  <si>
    <t>01/01/2028 to 31/12/2028</t>
  </si>
  <si>
    <t>01/01/2029 to 31/12/2029</t>
  </si>
  <si>
    <t>01/01/2030 to 31/12/2030</t>
  </si>
  <si>
    <t>01/01/2031 to 31/12/2031</t>
  </si>
  <si>
    <t>01/01/2032 to 31/12/2032</t>
  </si>
  <si>
    <t>01/01/2033 to 31/12/2033</t>
  </si>
  <si>
    <t>01/01/2034 to 31/12/2034</t>
  </si>
  <si>
    <t>01/01/2035 to 31/12/2035</t>
  </si>
  <si>
    <t>01/01/2036 to 31/12/2036</t>
  </si>
  <si>
    <t>01/01/2037 to 31/12/2037</t>
  </si>
  <si>
    <t>01/01/2038 to 31/12/2038</t>
  </si>
  <si>
    <t>01/01/2039 to 31/12/2039</t>
  </si>
  <si>
    <t>01/01/2040 to 31/12/2040</t>
  </si>
  <si>
    <t>01/01/2041 to 31/12/2041</t>
  </si>
  <si>
    <t>01/01/2042 to 31/12/2042</t>
  </si>
  <si>
    <t>01/01/2043 to 31/12/2043</t>
  </si>
  <si>
    <t>01/01/2044 to 31/12/2044</t>
  </si>
  <si>
    <t>01/01/2045 to 31/12/2045</t>
  </si>
  <si>
    <t>01/01/2046 to 31/12/2046</t>
  </si>
  <si>
    <t>01/01/2047 to 31/12/2047</t>
  </si>
  <si>
    <t>01/01/2048 to 31/12/2048</t>
  </si>
  <si>
    <t>01/01/2049 to 31/12/2049</t>
  </si>
  <si>
    <t>01/01/2050 to 31/12/2050</t>
  </si>
  <si>
    <t>01/01/2051 to 31/12/2051</t>
  </si>
  <si>
    <t>01/01/2052 to 31/12/2052</t>
  </si>
  <si>
    <t>01/01/2053 to 31/12/2053</t>
  </si>
  <si>
    <t>01/01/2054 to 31/12/2054</t>
  </si>
  <si>
    <t>01/01/2055 to 30/06/2055</t>
  </si>
  <si>
    <t>01/01/2025 to 31/04/2025</t>
  </si>
  <si>
    <t>Project scenario to_x0002_date GHG emission reductions and removals at year t (PE) (tCO2e)</t>
  </si>
  <si>
    <t>Annual change in GHG benefit (tCO2e each yr) (PEt − PE t-1) (tCO2e)</t>
  </si>
  <si>
    <t>Baseline emissions (BEt) (tCO2e)</t>
  </si>
  <si>
    <t>Expected Total GHG Benefit to Date (tCO2e) (Pet-Bet) (tCO2e)</t>
  </si>
  <si>
    <t>Buffer credits (tCO2e/Year)</t>
  </si>
  <si>
    <t>Credits for issuance after buffer deduction (tCO2e/Year)</t>
  </si>
  <si>
    <t>Baseline scenario: to date GHG emission reductions and removals at year t (tCO2e)</t>
  </si>
  <si>
    <t>Lekage: to date GHG emission reductions and removals at year t (tCO2e)</t>
  </si>
  <si>
    <t>Project scenario: to date GHG emission reductions and removals at year t (tCO2e)</t>
  </si>
  <si>
    <t>Annual change in GHG benefit (tCO2e)         (PEt-PEt-1) (tCO2e)</t>
  </si>
  <si>
    <t>Expected total GHG benefit to date (tCO2e)</t>
  </si>
  <si>
    <t>Total VCUs available each year (VCUs) (tCO2e)</t>
  </si>
  <si>
    <t>Buffer Pool Allocation tCO2e/Year</t>
  </si>
  <si>
    <t>Total number of VCUs for issuance (tCO2e/Year)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</si>
</sst>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Red][&lt;0]\-General;[Black]General;[Black]General"/>
    <numFmt numFmtId="165" formatCode="_(* #,##0_);_(* \(#,##0\);_(* &quot;-&quot;??_);_(@_)"/>
    <numFmt numFmtId="166" formatCode="0.000"/>
    <numFmt numFmtId="167" formatCode="0.0"/>
    <numFmt numFmtId="168" formatCode="0.0000"/>
  </numFmts>
  <fonts count="4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0.5"/>
      <color theme="1"/>
      <name val="Franklin Gothic Book"/>
      <family val="2"/>
    </font>
    <font>
      <sz val="10.5"/>
      <color theme="1"/>
      <name val="Franklin Gothic Book"/>
      <family val="2"/>
    </font>
    <font>
      <u/>
      <sz val="10.5"/>
      <color theme="10"/>
      <name val="Franklin Gothic Book"/>
      <family val="2"/>
    </font>
    <font>
      <sz val="11"/>
      <color rgb="FF000000"/>
      <name val="Calibri"/>
      <family val="2"/>
      <scheme val="minor"/>
    </font>
    <font>
      <b/>
      <vertAlign val="superscript"/>
      <sz val="10.5"/>
      <color theme="1"/>
      <name val="Franklin Gothic Book"/>
      <family val="2"/>
    </font>
    <font>
      <b/>
      <vertAlign val="subscript"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vertAlign val="subscript"/>
      <sz val="12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b/>
      <sz val="10"/>
      <color theme="1"/>
      <name val="Franklin Gothic Book"/>
      <family val="2"/>
    </font>
    <font>
      <b/>
      <sz val="11"/>
      <color theme="0"/>
      <name val="Times New Roman"/>
      <family val="1"/>
    </font>
    <font>
      <b/>
      <vertAlign val="subscript"/>
      <sz val="11"/>
      <color theme="0"/>
      <name val="Times New Roman"/>
      <family val="1"/>
    </font>
    <font>
      <vertAlign val="subscript"/>
      <sz val="11"/>
      <color theme="1"/>
      <name val="Times New Roman"/>
      <family val="1"/>
    </font>
    <font>
      <b/>
      <vertAlign val="subscript"/>
      <sz val="11"/>
      <color theme="1"/>
      <name val="Calibri"/>
      <family val="2"/>
      <scheme val="minor"/>
    </font>
    <font>
      <sz val="10"/>
      <name val="Times New Roman"/>
      <family val="1"/>
      <charset val="1"/>
    </font>
    <font>
      <i/>
      <sz val="11"/>
      <color theme="1"/>
      <name val="Calibri"/>
      <family val="2"/>
      <scheme val="minor"/>
    </font>
    <font>
      <b/>
      <sz val="10.5"/>
      <color rgb="FFFFFFFF"/>
      <name val="Franklin Gothic Book"/>
      <family val="2"/>
    </font>
    <font>
      <b/>
      <sz val="14"/>
      <color rgb="FFFFFFFF"/>
      <name val="Franklin Gothic Book"/>
      <family val="2"/>
    </font>
  </fonts>
  <fills count="2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B395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0CECE"/>
        <bgColor rgb="FFE0E5EB"/>
      </patternFill>
    </fill>
    <fill>
      <patternFill patternType="solid">
        <fgColor theme="9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9" fillId="5" borderId="14">
      <alignment wrapText="1"/>
      <protection locked="0"/>
    </xf>
    <xf numFmtId="0" fontId="28" fillId="0" borderId="0"/>
    <xf numFmtId="0" fontId="9" fillId="0" borderId="0"/>
  </cellStyleXfs>
  <cellXfs count="320">
    <xf numFmtId="0" fontId="0" fillId="0" borderId="0" xfId="0"/>
    <xf numFmtId="2" fontId="0" fillId="0" borderId="3" xfId="0" applyNumberForma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7" borderId="3" xfId="0" applyFont="1" applyFill="1" applyBorder="1" applyAlignment="1">
      <alignment horizontal="center"/>
    </xf>
    <xf numFmtId="0" fontId="16" fillId="7" borderId="3" xfId="0" applyFont="1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9" fontId="14" fillId="7" borderId="3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2" borderId="3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vertical="center" wrapText="1"/>
    </xf>
    <xf numFmtId="1" fontId="14" fillId="0" borderId="3" xfId="1" applyNumberFormat="1" applyFont="1" applyBorder="1" applyAlignment="1">
      <alignment horizontal="center"/>
    </xf>
    <xf numFmtId="1" fontId="14" fillId="0" borderId="3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 vertical="center"/>
    </xf>
    <xf numFmtId="2" fontId="14" fillId="0" borderId="0" xfId="0" applyNumberFormat="1" applyFont="1" applyAlignment="1">
      <alignment horizontal="center"/>
    </xf>
    <xf numFmtId="2" fontId="14" fillId="0" borderId="3" xfId="1" applyNumberFormat="1" applyFont="1" applyBorder="1" applyAlignment="1">
      <alignment horizontal="center" vertical="center"/>
    </xf>
    <xf numFmtId="0" fontId="14" fillId="11" borderId="3" xfId="1" applyNumberFormat="1" applyFont="1" applyFill="1" applyBorder="1" applyAlignment="1">
      <alignment horizontal="center" vertical="center"/>
    </xf>
    <xf numFmtId="43" fontId="14" fillId="0" borderId="0" xfId="1" applyFont="1" applyAlignment="1">
      <alignment horizontal="center"/>
    </xf>
    <xf numFmtId="43" fontId="15" fillId="0" borderId="0" xfId="1" applyFont="1" applyAlignment="1">
      <alignment horizontal="center"/>
    </xf>
    <xf numFmtId="0" fontId="14" fillId="3" borderId="3" xfId="0" applyFont="1" applyFill="1" applyBorder="1" applyAlignment="1">
      <alignment horizontal="center" wrapText="1"/>
    </xf>
    <xf numFmtId="2" fontId="14" fillId="7" borderId="3" xfId="0" applyNumberFormat="1" applyFont="1" applyFill="1" applyBorder="1" applyAlignment="1">
      <alignment horizontal="center"/>
    </xf>
    <xf numFmtId="2" fontId="4" fillId="4" borderId="3" xfId="2" applyNumberFormat="1" applyFill="1" applyBorder="1" applyAlignment="1">
      <alignment horizontal="center"/>
    </xf>
    <xf numFmtId="2" fontId="14" fillId="11" borderId="3" xfId="1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3" xfId="0" applyNumberFormat="1" applyFont="1" applyBorder="1" applyAlignment="1">
      <alignment horizontal="center"/>
    </xf>
    <xf numFmtId="2" fontId="19" fillId="4" borderId="10" xfId="0" applyNumberFormat="1" applyFont="1" applyFill="1" applyBorder="1" applyAlignment="1">
      <alignment horizontal="center"/>
    </xf>
    <xf numFmtId="2" fontId="19" fillId="3" borderId="10" xfId="0" applyNumberFormat="1" applyFont="1" applyFill="1" applyBorder="1" applyAlignment="1">
      <alignment horizontal="center"/>
    </xf>
    <xf numFmtId="2" fontId="19" fillId="3" borderId="3" xfId="0" applyNumberFormat="1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2" fontId="19" fillId="4" borderId="3" xfId="0" applyNumberFormat="1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2" fontId="21" fillId="0" borderId="3" xfId="0" applyNumberFormat="1" applyFont="1" applyBorder="1" applyAlignment="1">
      <alignment horizontal="center"/>
    </xf>
    <xf numFmtId="2" fontId="21" fillId="4" borderId="3" xfId="0" applyNumberFormat="1" applyFont="1" applyFill="1" applyBorder="1" applyAlignment="1">
      <alignment horizontal="center"/>
    </xf>
    <xf numFmtId="2" fontId="4" fillId="3" borderId="10" xfId="2" applyNumberFormat="1" applyFill="1" applyBorder="1" applyAlignment="1">
      <alignment horizontal="center"/>
    </xf>
    <xf numFmtId="0" fontId="4" fillId="0" borderId="0" xfId="2"/>
    <xf numFmtId="0" fontId="21" fillId="4" borderId="3" xfId="0" applyFont="1" applyFill="1" applyBorder="1" applyAlignment="1">
      <alignment horizontal="center"/>
    </xf>
    <xf numFmtId="0" fontId="21" fillId="0" borderId="3" xfId="0" applyFont="1" applyBorder="1" applyAlignment="1">
      <alignment horizontal="center"/>
    </xf>
    <xf numFmtId="2" fontId="21" fillId="3" borderId="3" xfId="0" applyNumberFormat="1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4" fillId="10" borderId="3" xfId="0" applyFont="1" applyFill="1" applyBorder="1" applyAlignment="1">
      <alignment horizontal="center"/>
    </xf>
    <xf numFmtId="0" fontId="14" fillId="14" borderId="3" xfId="0" applyFont="1" applyFill="1" applyBorder="1" applyAlignment="1">
      <alignment horizontal="center"/>
    </xf>
    <xf numFmtId="2" fontId="0" fillId="14" borderId="3" xfId="0" applyNumberFormat="1" applyFill="1" applyBorder="1" applyAlignment="1">
      <alignment horizontal="center"/>
    </xf>
    <xf numFmtId="2" fontId="14" fillId="14" borderId="3" xfId="0" applyNumberFormat="1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4" fillId="0" borderId="17" xfId="2" applyBorder="1" applyAlignment="1">
      <alignment vertical="top" wrapText="1"/>
    </xf>
    <xf numFmtId="2" fontId="0" fillId="4" borderId="3" xfId="0" applyNumberFormat="1" applyFill="1" applyBorder="1" applyAlignment="1">
      <alignment horizontal="center"/>
    </xf>
    <xf numFmtId="2" fontId="4" fillId="3" borderId="3" xfId="2" applyNumberFormat="1" applyFill="1" applyBorder="1" applyAlignment="1">
      <alignment vertical="top" wrapText="1"/>
    </xf>
    <xf numFmtId="2" fontId="4" fillId="3" borderId="18" xfId="2" applyNumberFormat="1" applyFill="1" applyBorder="1" applyAlignment="1">
      <alignment vertical="top" wrapText="1"/>
    </xf>
    <xf numFmtId="2" fontId="21" fillId="0" borderId="18" xfId="0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 vertical="center"/>
    </xf>
    <xf numFmtId="0" fontId="0" fillId="0" borderId="3" xfId="0" applyBorder="1"/>
    <xf numFmtId="0" fontId="5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wrapText="1"/>
    </xf>
    <xf numFmtId="0" fontId="14" fillId="7" borderId="3" xfId="0" applyFont="1" applyFill="1" applyBorder="1" applyAlignment="1">
      <alignment horizontal="center" wrapText="1"/>
    </xf>
    <xf numFmtId="9" fontId="14" fillId="7" borderId="3" xfId="0" applyNumberFormat="1" applyFont="1" applyFill="1" applyBorder="1" applyAlignment="1">
      <alignment horizontal="center" wrapText="1"/>
    </xf>
    <xf numFmtId="2" fontId="14" fillId="7" borderId="3" xfId="0" applyNumberFormat="1" applyFont="1" applyFill="1" applyBorder="1" applyAlignment="1">
      <alignment horizontal="center" wrapText="1"/>
    </xf>
    <xf numFmtId="0" fontId="14" fillId="7" borderId="3" xfId="0" applyFont="1" applyFill="1" applyBorder="1" applyAlignment="1">
      <alignment horizontal="center" vertical="top" wrapText="1"/>
    </xf>
    <xf numFmtId="0" fontId="15" fillId="7" borderId="3" xfId="0" applyFont="1" applyFill="1" applyBorder="1" applyAlignment="1">
      <alignment horizontal="left" wrapText="1"/>
    </xf>
    <xf numFmtId="0" fontId="16" fillId="7" borderId="3" xfId="0" applyFont="1" applyFill="1" applyBorder="1" applyAlignment="1">
      <alignment horizontal="left" wrapText="1"/>
    </xf>
    <xf numFmtId="0" fontId="14" fillId="7" borderId="3" xfId="0" applyFont="1" applyFill="1" applyBorder="1" applyAlignment="1">
      <alignment horizontal="left" vertical="top" wrapText="1"/>
    </xf>
    <xf numFmtId="0" fontId="14" fillId="7" borderId="3" xfId="0" applyFont="1" applyFill="1" applyBorder="1" applyAlignment="1">
      <alignment horizontal="left" wrapText="1"/>
    </xf>
    <xf numFmtId="9" fontId="14" fillId="7" borderId="3" xfId="0" applyNumberFormat="1" applyFont="1" applyFill="1" applyBorder="1" applyAlignment="1">
      <alignment horizontal="left" wrapText="1"/>
    </xf>
    <xf numFmtId="2" fontId="14" fillId="7" borderId="3" xfId="0" applyNumberFormat="1" applyFont="1" applyFill="1" applyBorder="1" applyAlignment="1">
      <alignment horizontal="left" wrapText="1"/>
    </xf>
    <xf numFmtId="0" fontId="4" fillId="0" borderId="3" xfId="2" applyBorder="1" applyAlignment="1">
      <alignment vertical="center" wrapText="1"/>
    </xf>
    <xf numFmtId="0" fontId="14" fillId="0" borderId="15" xfId="0" applyFont="1" applyBorder="1" applyAlignment="1">
      <alignment horizontal="center"/>
    </xf>
    <xf numFmtId="2" fontId="14" fillId="0" borderId="18" xfId="0" applyNumberFormat="1" applyFont="1" applyBorder="1" applyAlignment="1">
      <alignment horizontal="center"/>
    </xf>
    <xf numFmtId="2" fontId="14" fillId="4" borderId="10" xfId="0" applyNumberFormat="1" applyFont="1" applyFill="1" applyBorder="1" applyAlignment="1">
      <alignment horizontal="center"/>
    </xf>
    <xf numFmtId="0" fontId="15" fillId="7" borderId="3" xfId="0" applyFont="1" applyFill="1" applyBorder="1" applyAlignment="1">
      <alignment horizontal="left"/>
    </xf>
    <xf numFmtId="0" fontId="16" fillId="7" borderId="3" xfId="0" applyFont="1" applyFill="1" applyBorder="1" applyAlignment="1">
      <alignment horizontal="center" vertical="top" wrapText="1"/>
    </xf>
    <xf numFmtId="0" fontId="26" fillId="0" borderId="19" xfId="2" applyFont="1" applyBorder="1" applyAlignment="1">
      <alignment vertical="top" wrapText="1"/>
    </xf>
    <xf numFmtId="0" fontId="26" fillId="0" borderId="10" xfId="2" applyFont="1" applyBorder="1" applyAlignment="1">
      <alignment vertical="top" wrapText="1"/>
    </xf>
    <xf numFmtId="0" fontId="15" fillId="7" borderId="3" xfId="0" applyFont="1" applyFill="1" applyBorder="1" applyAlignment="1">
      <alignment horizontal="left" vertical="top" wrapText="1"/>
    </xf>
    <xf numFmtId="0" fontId="15" fillId="7" borderId="3" xfId="0" applyFont="1" applyFill="1" applyBorder="1" applyAlignment="1">
      <alignment horizontal="center" vertical="top" wrapText="1"/>
    </xf>
    <xf numFmtId="2" fontId="14" fillId="7" borderId="3" xfId="0" applyNumberFormat="1" applyFont="1" applyFill="1" applyBorder="1" applyAlignment="1">
      <alignment horizontal="center" vertical="top" wrapText="1"/>
    </xf>
    <xf numFmtId="9" fontId="14" fillId="7" borderId="3" xfId="0" applyNumberFormat="1" applyFont="1" applyFill="1" applyBorder="1" applyAlignment="1">
      <alignment horizontal="center" vertical="top" wrapText="1"/>
    </xf>
    <xf numFmtId="0" fontId="8" fillId="0" borderId="0" xfId="0" applyFont="1"/>
    <xf numFmtId="0" fontId="29" fillId="0" borderId="3" xfId="4" applyFont="1" applyBorder="1" applyAlignment="1">
      <alignment horizontal="center" vertical="center"/>
    </xf>
    <xf numFmtId="2" fontId="29" fillId="0" borderId="3" xfId="4" applyNumberFormat="1" applyFont="1" applyBorder="1" applyAlignment="1">
      <alignment horizontal="center" vertical="center"/>
    </xf>
    <xf numFmtId="4" fontId="29" fillId="0" borderId="3" xfId="4" applyNumberFormat="1" applyFont="1" applyBorder="1" applyAlignment="1">
      <alignment horizontal="center" vertical="center"/>
    </xf>
    <xf numFmtId="0" fontId="30" fillId="4" borderId="3" xfId="0" applyFont="1" applyFill="1" applyBorder="1" applyAlignment="1">
      <alignment horizontal="center" wrapText="1"/>
    </xf>
    <xf numFmtId="0" fontId="29" fillId="4" borderId="3" xfId="4" applyFont="1" applyFill="1" applyBorder="1" applyAlignment="1">
      <alignment horizontal="center" vertical="center" wrapText="1"/>
    </xf>
    <xf numFmtId="0" fontId="30" fillId="4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2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2" fillId="15" borderId="3" xfId="0" applyFont="1" applyFill="1" applyBorder="1" applyAlignment="1">
      <alignment horizontal="center" vertical="center"/>
    </xf>
    <xf numFmtId="0" fontId="32" fillId="15" borderId="3" xfId="0" applyFont="1" applyFill="1" applyBorder="1" applyAlignment="1">
      <alignment horizontal="center" vertical="center" wrapText="1"/>
    </xf>
    <xf numFmtId="0" fontId="32" fillId="15" borderId="17" xfId="0" applyFont="1" applyFill="1" applyBorder="1" applyAlignment="1">
      <alignment horizontal="center" vertical="center"/>
    </xf>
    <xf numFmtId="0" fontId="32" fillId="15" borderId="17" xfId="0" applyFont="1" applyFill="1" applyBorder="1" applyAlignment="1">
      <alignment horizontal="center" vertical="center" wrapText="1"/>
    </xf>
    <xf numFmtId="1" fontId="14" fillId="0" borderId="3" xfId="0" applyNumberFormat="1" applyFont="1" applyBorder="1" applyAlignment="1">
      <alignment horizontal="center" vertical="center"/>
    </xf>
    <xf numFmtId="0" fontId="33" fillId="15" borderId="6" xfId="0" applyFont="1" applyFill="1" applyBorder="1" applyAlignment="1">
      <alignment vertical="center"/>
    </xf>
    <xf numFmtId="0" fontId="33" fillId="15" borderId="7" xfId="0" applyFont="1" applyFill="1" applyBorder="1" applyAlignment="1">
      <alignment vertical="center"/>
    </xf>
    <xf numFmtId="0" fontId="33" fillId="15" borderId="7" xfId="0" applyFont="1" applyFill="1" applyBorder="1" applyAlignment="1">
      <alignment vertical="center" wrapText="1"/>
    </xf>
    <xf numFmtId="0" fontId="33" fillId="15" borderId="8" xfId="0" applyFont="1" applyFill="1" applyBorder="1" applyAlignment="1">
      <alignment vertical="center" wrapText="1"/>
    </xf>
    <xf numFmtId="0" fontId="14" fillId="0" borderId="0" xfId="0" applyFont="1"/>
    <xf numFmtId="0" fontId="34" fillId="0" borderId="3" xfId="0" applyFont="1" applyBorder="1" applyAlignment="1">
      <alignment horizontal="center"/>
    </xf>
    <xf numFmtId="9" fontId="34" fillId="0" borderId="3" xfId="0" applyNumberFormat="1" applyFont="1" applyBorder="1" applyAlignment="1">
      <alignment horizontal="center"/>
    </xf>
    <xf numFmtId="1" fontId="14" fillId="0" borderId="10" xfId="0" applyNumberFormat="1" applyFont="1" applyBorder="1" applyAlignment="1">
      <alignment horizontal="center" vertical="center"/>
    </xf>
    <xf numFmtId="9" fontId="14" fillId="0" borderId="0" xfId="0" applyNumberFormat="1" applyFont="1" applyAlignment="1">
      <alignment horizontal="center" vertical="center"/>
    </xf>
    <xf numFmtId="1" fontId="14" fillId="0" borderId="13" xfId="0" applyNumberFormat="1" applyFont="1" applyBorder="1" applyAlignment="1">
      <alignment horizontal="center" vertical="center"/>
    </xf>
    <xf numFmtId="1" fontId="14" fillId="0" borderId="9" xfId="0" applyNumberFormat="1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1" fontId="32" fillId="15" borderId="22" xfId="0" applyNumberFormat="1" applyFont="1" applyFill="1" applyBorder="1" applyAlignment="1">
      <alignment horizontal="center" vertical="top" wrapText="1"/>
    </xf>
    <xf numFmtId="1" fontId="8" fillId="0" borderId="23" xfId="0" applyNumberFormat="1" applyFont="1" applyBorder="1" applyAlignment="1">
      <alignment horizontal="center"/>
    </xf>
    <xf numFmtId="1" fontId="0" fillId="0" borderId="3" xfId="1" applyNumberFormat="1" applyFont="1" applyFill="1" applyBorder="1" applyAlignment="1">
      <alignment horizontal="center"/>
    </xf>
    <xf numFmtId="165" fontId="0" fillId="0" borderId="0" xfId="1" applyNumberFormat="1" applyFont="1" applyAlignment="1">
      <alignment horizontal="center" vertical="center"/>
    </xf>
    <xf numFmtId="14" fontId="0" fillId="0" borderId="0" xfId="0" applyNumberFormat="1"/>
    <xf numFmtId="1" fontId="8" fillId="0" borderId="24" xfId="0" applyNumberFormat="1" applyFont="1" applyBorder="1" applyAlignment="1">
      <alignment horizontal="center"/>
    </xf>
    <xf numFmtId="1" fontId="0" fillId="0" borderId="0" xfId="0" applyNumberFormat="1"/>
    <xf numFmtId="0" fontId="4" fillId="0" borderId="3" xfId="2" applyFill="1" applyBorder="1" applyAlignment="1">
      <alignment vertical="center" wrapText="1"/>
    </xf>
    <xf numFmtId="1" fontId="0" fillId="0" borderId="3" xfId="0" applyNumberFormat="1" applyBorder="1" applyAlignment="1">
      <alignment horizontal="center"/>
    </xf>
    <xf numFmtId="1" fontId="0" fillId="0" borderId="28" xfId="0" applyNumberFormat="1" applyBorder="1" applyAlignment="1">
      <alignment horizontal="center"/>
    </xf>
    <xf numFmtId="0" fontId="3" fillId="4" borderId="25" xfId="0" applyFont="1" applyFill="1" applyBorder="1" applyAlignment="1">
      <alignment vertical="top" wrapText="1"/>
    </xf>
    <xf numFmtId="0" fontId="3" fillId="4" borderId="27" xfId="0" applyFont="1" applyFill="1" applyBorder="1" applyAlignment="1">
      <alignment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5" fillId="17" borderId="25" xfId="0" applyFont="1" applyFill="1" applyBorder="1" applyAlignment="1">
      <alignment horizontal="center" vertical="center" wrapText="1"/>
    </xf>
    <xf numFmtId="0" fontId="35" fillId="17" borderId="26" xfId="0" applyFont="1" applyFill="1" applyBorder="1" applyAlignment="1">
      <alignment horizontal="center" vertical="center" wrapText="1"/>
    </xf>
    <xf numFmtId="0" fontId="35" fillId="17" borderId="27" xfId="0" applyFont="1" applyFill="1" applyBorder="1" applyAlignment="1">
      <alignment horizontal="center" vertical="center" wrapText="1"/>
    </xf>
    <xf numFmtId="1" fontId="0" fillId="0" borderId="17" xfId="1" applyNumberFormat="1" applyFont="1" applyFill="1" applyBorder="1" applyAlignment="1">
      <alignment horizontal="center"/>
    </xf>
    <xf numFmtId="1" fontId="30" fillId="16" borderId="25" xfId="0" applyNumberFormat="1" applyFont="1" applyFill="1" applyBorder="1" applyAlignment="1">
      <alignment horizontal="center"/>
    </xf>
    <xf numFmtId="1" fontId="3" fillId="0" borderId="26" xfId="1" applyNumberFormat="1" applyFont="1" applyFill="1" applyBorder="1" applyAlignment="1">
      <alignment horizontal="center" vertical="center"/>
    </xf>
    <xf numFmtId="1" fontId="30" fillId="16" borderId="11" xfId="0" applyNumberFormat="1" applyFont="1" applyFill="1" applyBorder="1" applyAlignment="1">
      <alignment horizontal="center"/>
    </xf>
    <xf numFmtId="1" fontId="3" fillId="0" borderId="28" xfId="0" applyNumberFormat="1" applyFont="1" applyBorder="1" applyAlignment="1">
      <alignment horizontal="center" vertical="center"/>
    </xf>
    <xf numFmtId="1" fontId="3" fillId="16" borderId="30" xfId="0" applyNumberFormat="1" applyFont="1" applyFill="1" applyBorder="1" applyAlignment="1">
      <alignment horizontal="center"/>
    </xf>
    <xf numFmtId="1" fontId="3" fillId="0" borderId="29" xfId="0" applyNumberFormat="1" applyFont="1" applyBorder="1" applyAlignment="1">
      <alignment horizontal="center" vertical="center"/>
    </xf>
    <xf numFmtId="1" fontId="36" fillId="15" borderId="22" xfId="0" applyNumberFormat="1" applyFont="1" applyFill="1" applyBorder="1" applyAlignment="1">
      <alignment horizontal="center" vertical="top" wrapText="1"/>
    </xf>
    <xf numFmtId="0" fontId="36" fillId="15" borderId="22" xfId="0" applyFont="1" applyFill="1" applyBorder="1" applyAlignment="1">
      <alignment horizontal="center" vertical="top" wrapText="1"/>
    </xf>
    <xf numFmtId="9" fontId="0" fillId="0" borderId="3" xfId="0" applyNumberFormat="1" applyBorder="1" applyAlignment="1">
      <alignment horizontal="center" vertical="center" wrapText="1"/>
    </xf>
    <xf numFmtId="2" fontId="14" fillId="4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4" fillId="0" borderId="3" xfId="2" applyNumberFormat="1" applyBorder="1" applyAlignment="1">
      <alignment horizontal="center" vertical="center" wrapText="1"/>
    </xf>
    <xf numFmtId="166" fontId="19" fillId="0" borderId="3" xfId="0" applyNumberFormat="1" applyFont="1" applyBorder="1" applyAlignment="1">
      <alignment horizontal="center"/>
    </xf>
    <xf numFmtId="0" fontId="4" fillId="0" borderId="3" xfId="2" applyBorder="1" applyAlignment="1">
      <alignment wrapText="1"/>
    </xf>
    <xf numFmtId="165" fontId="0" fillId="0" borderId="3" xfId="1" applyNumberFormat="1" applyFont="1" applyBorder="1" applyAlignment="1">
      <alignment horizontal="center" vertical="center"/>
    </xf>
    <xf numFmtId="1" fontId="32" fillId="15" borderId="25" xfId="0" applyNumberFormat="1" applyFont="1" applyFill="1" applyBorder="1" applyAlignment="1">
      <alignment horizontal="center" vertical="top" wrapText="1"/>
    </xf>
    <xf numFmtId="1" fontId="36" fillId="15" borderId="26" xfId="0" applyNumberFormat="1" applyFont="1" applyFill="1" applyBorder="1" applyAlignment="1">
      <alignment horizontal="center" vertical="top" wrapText="1"/>
    </xf>
    <xf numFmtId="0" fontId="36" fillId="15" borderId="26" xfId="0" applyFont="1" applyFill="1" applyBorder="1" applyAlignment="1">
      <alignment horizontal="center" vertical="top" wrapText="1"/>
    </xf>
    <xf numFmtId="0" fontId="36" fillId="15" borderId="27" xfId="0" applyFont="1" applyFill="1" applyBorder="1" applyAlignment="1">
      <alignment horizontal="center" vertical="top" wrapText="1"/>
    </xf>
    <xf numFmtId="165" fontId="0" fillId="0" borderId="11" xfId="1" applyNumberFormat="1" applyFont="1" applyBorder="1" applyAlignment="1">
      <alignment horizontal="left" vertical="center"/>
    </xf>
    <xf numFmtId="165" fontId="0" fillId="0" borderId="28" xfId="1" applyNumberFormat="1" applyFont="1" applyBorder="1" applyAlignment="1">
      <alignment horizontal="center" vertical="center"/>
    </xf>
    <xf numFmtId="165" fontId="0" fillId="0" borderId="12" xfId="1" applyNumberFormat="1" applyFont="1" applyBorder="1" applyAlignment="1">
      <alignment horizontal="center" vertical="center"/>
    </xf>
    <xf numFmtId="165" fontId="0" fillId="0" borderId="13" xfId="1" applyNumberFormat="1" applyFont="1" applyBorder="1" applyAlignment="1">
      <alignment horizontal="center" vertical="center"/>
    </xf>
    <xf numFmtId="165" fontId="0" fillId="0" borderId="29" xfId="1" applyNumberFormat="1" applyFont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/>
    </xf>
    <xf numFmtId="0" fontId="3" fillId="0" borderId="12" xfId="0" applyFont="1" applyBorder="1" applyAlignment="1">
      <alignment wrapText="1"/>
    </xf>
    <xf numFmtId="0" fontId="0" fillId="0" borderId="29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8" fillId="0" borderId="25" xfId="0" applyFont="1" applyBorder="1"/>
    <xf numFmtId="2" fontId="8" fillId="0" borderId="26" xfId="0" applyNumberFormat="1" applyFont="1" applyBorder="1"/>
    <xf numFmtId="0" fontId="8" fillId="0" borderId="26" xfId="0" applyFont="1" applyBorder="1"/>
    <xf numFmtId="0" fontId="8" fillId="0" borderId="27" xfId="0" applyFont="1" applyBorder="1"/>
    <xf numFmtId="0" fontId="8" fillId="0" borderId="11" xfId="0" applyFont="1" applyBorder="1"/>
    <xf numFmtId="0" fontId="8" fillId="0" borderId="3" xfId="0" applyFont="1" applyBorder="1"/>
    <xf numFmtId="0" fontId="8" fillId="0" borderId="28" xfId="0" applyFont="1" applyBorder="1"/>
    <xf numFmtId="0" fontId="8" fillId="0" borderId="12" xfId="0" applyFont="1" applyBorder="1"/>
    <xf numFmtId="0" fontId="8" fillId="0" borderId="13" xfId="0" applyFont="1" applyBorder="1"/>
    <xf numFmtId="2" fontId="8" fillId="0" borderId="29" xfId="0" applyNumberFormat="1" applyFont="1" applyBorder="1"/>
    <xf numFmtId="0" fontId="38" fillId="0" borderId="11" xfId="0" applyFont="1" applyBorder="1"/>
    <xf numFmtId="167" fontId="14" fillId="0" borderId="3" xfId="0" applyNumberFormat="1" applyFont="1" applyBorder="1" applyAlignment="1">
      <alignment horizontal="center"/>
    </xf>
    <xf numFmtId="167" fontId="14" fillId="4" borderId="3" xfId="0" applyNumberFormat="1" applyFont="1" applyFill="1" applyBorder="1" applyAlignment="1">
      <alignment horizontal="center"/>
    </xf>
    <xf numFmtId="2" fontId="14" fillId="4" borderId="3" xfId="0" applyNumberFormat="1" applyFont="1" applyFill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30" fillId="0" borderId="3" xfId="0" applyFont="1" applyBorder="1"/>
    <xf numFmtId="0" fontId="14" fillId="0" borderId="3" xfId="0" applyFont="1" applyBorder="1" applyAlignment="1">
      <alignment horizontal="center" vertical="center"/>
    </xf>
    <xf numFmtId="0" fontId="3" fillId="0" borderId="3" xfId="0" applyFont="1" applyBorder="1"/>
    <xf numFmtId="2" fontId="8" fillId="4" borderId="3" xfId="1" applyNumberFormat="1" applyFont="1" applyFill="1" applyBorder="1" applyAlignment="1">
      <alignment horizontal="center" vertical="center"/>
    </xf>
    <xf numFmtId="2" fontId="21" fillId="0" borderId="15" xfId="0" applyNumberFormat="1" applyFont="1" applyBorder="1" applyAlignment="1">
      <alignment horizontal="center"/>
    </xf>
    <xf numFmtId="2" fontId="19" fillId="0" borderId="18" xfId="0" applyNumberFormat="1" applyFont="1" applyBorder="1" applyAlignment="1">
      <alignment horizontal="center"/>
    </xf>
    <xf numFmtId="2" fontId="19" fillId="3" borderId="3" xfId="0" applyNumberFormat="1" applyFont="1" applyFill="1" applyBorder="1" applyAlignment="1">
      <alignment vertical="top"/>
    </xf>
    <xf numFmtId="2" fontId="8" fillId="0" borderId="11" xfId="0" applyNumberFormat="1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0" fontId="32" fillId="15" borderId="33" xfId="1" applyNumberFormat="1" applyFont="1" applyFill="1" applyBorder="1" applyAlignment="1">
      <alignment horizontal="center" vertical="center" wrapText="1"/>
    </xf>
    <xf numFmtId="0" fontId="32" fillId="15" borderId="17" xfId="1" applyNumberFormat="1" applyFont="1" applyFill="1" applyBorder="1" applyAlignment="1">
      <alignment horizontal="center" vertical="center" wrapText="1"/>
    </xf>
    <xf numFmtId="0" fontId="32" fillId="15" borderId="19" xfId="1" applyNumberFormat="1" applyFont="1" applyFill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wrapText="1"/>
    </xf>
    <xf numFmtId="0" fontId="30" fillId="0" borderId="0" xfId="0" applyFont="1" applyAlignment="1">
      <alignment wrapText="1"/>
    </xf>
    <xf numFmtId="0" fontId="30" fillId="4" borderId="34" xfId="0" applyFont="1" applyFill="1" applyBorder="1" applyAlignment="1">
      <alignment wrapText="1"/>
    </xf>
    <xf numFmtId="2" fontId="30" fillId="4" borderId="35" xfId="1" applyNumberFormat="1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2" fontId="29" fillId="0" borderId="3" xfId="4" applyNumberFormat="1" applyFont="1" applyBorder="1" applyAlignment="1">
      <alignment horizontal="center" vertical="top"/>
    </xf>
    <xf numFmtId="0" fontId="3" fillId="14" borderId="3" xfId="0" applyFont="1" applyFill="1" applyBorder="1"/>
    <xf numFmtId="0" fontId="40" fillId="18" borderId="10" xfId="2" applyFont="1" applyFill="1" applyBorder="1" applyAlignment="1" applyProtection="1">
      <alignment horizontal="center" vertical="center"/>
    </xf>
    <xf numFmtId="0" fontId="4" fillId="0" borderId="36" xfId="2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3" fillId="19" borderId="3" xfId="0" applyFont="1" applyFill="1" applyBorder="1"/>
    <xf numFmtId="0" fontId="30" fillId="0" borderId="3" xfId="0" applyFont="1" applyBorder="1" applyAlignment="1">
      <alignment wrapText="1"/>
    </xf>
    <xf numFmtId="2" fontId="8" fillId="0" borderId="3" xfId="0" applyNumberFormat="1" applyFont="1" applyBorder="1" applyAlignment="1">
      <alignment wrapText="1"/>
    </xf>
    <xf numFmtId="0" fontId="4" fillId="0" borderId="0" xfId="2" applyAlignment="1">
      <alignment horizontal="center" wrapText="1"/>
    </xf>
    <xf numFmtId="0" fontId="12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top" wrapText="1"/>
    </xf>
    <xf numFmtId="0" fontId="41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3" fillId="19" borderId="3" xfId="0" applyFont="1" applyFill="1" applyBorder="1" applyAlignment="1">
      <alignment wrapText="1"/>
    </xf>
    <xf numFmtId="0" fontId="0" fillId="19" borderId="0" xfId="0" applyFill="1" applyAlignment="1">
      <alignment wrapText="1"/>
    </xf>
    <xf numFmtId="2" fontId="14" fillId="3" borderId="3" xfId="0" applyNumberFormat="1" applyFont="1" applyFill="1" applyBorder="1" applyAlignment="1">
      <alignment horizontal="center" vertical="center"/>
    </xf>
    <xf numFmtId="1" fontId="30" fillId="4" borderId="35" xfId="1" applyNumberFormat="1" applyFont="1" applyFill="1" applyBorder="1" applyAlignment="1">
      <alignment horizontal="center" vertical="center" wrapText="1"/>
    </xf>
    <xf numFmtId="165" fontId="8" fillId="0" borderId="3" xfId="1" applyNumberFormat="1" applyFont="1" applyBorder="1" applyAlignment="1">
      <alignment horizontal="left" wrapText="1"/>
    </xf>
    <xf numFmtId="1" fontId="8" fillId="0" borderId="3" xfId="1" applyNumberFormat="1" applyFont="1" applyBorder="1" applyAlignment="1">
      <alignment horizontal="left" wrapText="1"/>
    </xf>
    <xf numFmtId="1" fontId="8" fillId="0" borderId="3" xfId="1" applyNumberFormat="1" applyFont="1" applyBorder="1" applyAlignment="1">
      <alignment horizontal="left" vertical="center" wrapText="1"/>
    </xf>
    <xf numFmtId="165" fontId="0" fillId="0" borderId="3" xfId="1" applyNumberFormat="1" applyFont="1" applyFill="1" applyBorder="1" applyAlignment="1">
      <alignment horizontal="center" vertical="center"/>
    </xf>
    <xf numFmtId="165" fontId="0" fillId="0" borderId="17" xfId="1" applyNumberFormat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165" fontId="3" fillId="0" borderId="28" xfId="1" applyNumberFormat="1" applyFont="1" applyBorder="1" applyAlignment="1">
      <alignment horizontal="center" vertical="center"/>
    </xf>
    <xf numFmtId="165" fontId="3" fillId="0" borderId="13" xfId="1" applyNumberFormat="1" applyFont="1" applyBorder="1" applyAlignment="1">
      <alignment horizontal="center" vertical="center"/>
    </xf>
    <xf numFmtId="165" fontId="3" fillId="0" borderId="29" xfId="1" applyNumberFormat="1" applyFont="1" applyBorder="1" applyAlignment="1">
      <alignment horizontal="center" vertical="center"/>
    </xf>
    <xf numFmtId="168" fontId="0" fillId="0" borderId="3" xfId="0" applyNumberFormat="1" applyBorder="1"/>
    <xf numFmtId="0" fontId="30" fillId="0" borderId="3" xfId="0" applyFont="1" applyBorder="1" applyAlignment="1">
      <alignment vertical="center" wrapText="1"/>
    </xf>
    <xf numFmtId="1" fontId="8" fillId="0" borderId="3" xfId="0" applyNumberFormat="1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0" fillId="4" borderId="3" xfId="0" applyFont="1" applyFill="1" applyBorder="1" applyAlignment="1">
      <alignment wrapText="1"/>
    </xf>
    <xf numFmtId="165" fontId="8" fillId="0" borderId="3" xfId="1" applyNumberFormat="1" applyFont="1" applyBorder="1" applyAlignment="1">
      <alignment wrapText="1"/>
    </xf>
    <xf numFmtId="165" fontId="30" fillId="4" borderId="3" xfId="1" applyNumberFormat="1" applyFont="1" applyFill="1" applyBorder="1" applyAlignment="1">
      <alignment wrapText="1"/>
    </xf>
    <xf numFmtId="0" fontId="32" fillId="15" borderId="19" xfId="1" applyNumberFormat="1" applyFont="1" applyFill="1" applyBorder="1" applyAlignment="1">
      <alignment vertical="center" wrapText="1"/>
    </xf>
    <xf numFmtId="1" fontId="8" fillId="0" borderId="3" xfId="1" applyNumberFormat="1" applyFont="1" applyBorder="1" applyAlignment="1">
      <alignment wrapText="1"/>
    </xf>
    <xf numFmtId="0" fontId="3" fillId="19" borderId="15" xfId="0" applyFont="1" applyFill="1" applyBorder="1" applyAlignment="1">
      <alignment horizontal="center" wrapText="1"/>
    </xf>
    <xf numFmtId="0" fontId="3" fillId="19" borderId="18" xfId="0" applyFont="1" applyFill="1" applyBorder="1" applyAlignment="1">
      <alignment horizontal="center" wrapText="1"/>
    </xf>
    <xf numFmtId="1" fontId="15" fillId="10" borderId="3" xfId="0" applyNumberFormat="1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 wrapText="1"/>
    </xf>
    <xf numFmtId="1" fontId="15" fillId="10" borderId="3" xfId="0" applyNumberFormat="1" applyFont="1" applyFill="1" applyBorder="1" applyAlignment="1">
      <alignment horizontal="center" vertical="top" wrapText="1"/>
    </xf>
    <xf numFmtId="0" fontId="15" fillId="8" borderId="3" xfId="0" applyFont="1" applyFill="1" applyBorder="1" applyAlignment="1">
      <alignment horizontal="center" vertical="center" wrapText="1"/>
    </xf>
    <xf numFmtId="0" fontId="15" fillId="10" borderId="15" xfId="0" applyFont="1" applyFill="1" applyBorder="1" applyAlignment="1">
      <alignment horizontal="center" vertical="center" wrapText="1"/>
    </xf>
    <xf numFmtId="0" fontId="15" fillId="10" borderId="16" xfId="0" applyFont="1" applyFill="1" applyBorder="1" applyAlignment="1">
      <alignment horizontal="center" vertical="center" wrapText="1"/>
    </xf>
    <xf numFmtId="0" fontId="15" fillId="10" borderId="18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center" wrapText="1"/>
    </xf>
    <xf numFmtId="0" fontId="15" fillId="6" borderId="16" xfId="0" applyFont="1" applyFill="1" applyBorder="1" applyAlignment="1">
      <alignment horizontal="center" wrapText="1"/>
    </xf>
    <xf numFmtId="0" fontId="15" fillId="6" borderId="18" xfId="0" applyFont="1" applyFill="1" applyBorder="1" applyAlignment="1">
      <alignment horizontal="center" wrapText="1"/>
    </xf>
    <xf numFmtId="0" fontId="15" fillId="8" borderId="17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/>
    </xf>
    <xf numFmtId="0" fontId="15" fillId="6" borderId="16" xfId="0" applyFont="1" applyFill="1" applyBorder="1" applyAlignment="1">
      <alignment horizontal="center"/>
    </xf>
    <xf numFmtId="0" fontId="15" fillId="6" borderId="18" xfId="0" applyFont="1" applyFill="1" applyBorder="1" applyAlignment="1">
      <alignment horizontal="center"/>
    </xf>
    <xf numFmtId="0" fontId="18" fillId="8" borderId="3" xfId="0" applyFont="1" applyFill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 wrapText="1"/>
    </xf>
    <xf numFmtId="2" fontId="20" fillId="12" borderId="17" xfId="2" applyNumberFormat="1" applyFont="1" applyFill="1" applyBorder="1" applyAlignment="1">
      <alignment horizontal="center" vertical="top" wrapText="1"/>
    </xf>
    <xf numFmtId="2" fontId="20" fillId="12" borderId="19" xfId="2" applyNumberFormat="1" applyFont="1" applyFill="1" applyBorder="1" applyAlignment="1">
      <alignment horizontal="center" vertical="top" wrapText="1"/>
    </xf>
    <xf numFmtId="2" fontId="20" fillId="12" borderId="10" xfId="2" applyNumberFormat="1" applyFont="1" applyFill="1" applyBorder="1" applyAlignment="1">
      <alignment horizontal="center" vertical="top" wrapText="1"/>
    </xf>
    <xf numFmtId="0" fontId="4" fillId="0" borderId="17" xfId="2" applyBorder="1" applyAlignment="1">
      <alignment horizontal="center" vertical="top" wrapText="1"/>
    </xf>
    <xf numFmtId="0" fontId="4" fillId="0" borderId="19" xfId="2" applyBorder="1" applyAlignment="1">
      <alignment horizontal="center" vertical="top" wrapText="1"/>
    </xf>
    <xf numFmtId="0" fontId="4" fillId="0" borderId="10" xfId="2" applyBorder="1" applyAlignment="1">
      <alignment horizontal="center" vertical="top" wrapText="1"/>
    </xf>
    <xf numFmtId="2" fontId="4" fillId="3" borderId="17" xfId="2" applyNumberFormat="1" applyFill="1" applyBorder="1" applyAlignment="1">
      <alignment horizontal="center" vertical="top" wrapText="1"/>
    </xf>
    <xf numFmtId="2" fontId="19" fillId="3" borderId="19" xfId="0" applyNumberFormat="1" applyFont="1" applyFill="1" applyBorder="1" applyAlignment="1">
      <alignment horizontal="center" vertical="top" wrapText="1"/>
    </xf>
    <xf numFmtId="2" fontId="19" fillId="3" borderId="10" xfId="0" applyNumberFormat="1" applyFont="1" applyFill="1" applyBorder="1" applyAlignment="1">
      <alignment horizontal="center" vertical="top" wrapText="1"/>
    </xf>
    <xf numFmtId="0" fontId="26" fillId="0" borderId="19" xfId="2" applyFont="1" applyBorder="1" applyAlignment="1">
      <alignment horizontal="center" vertical="top" wrapText="1"/>
    </xf>
    <xf numFmtId="2" fontId="4" fillId="4" borderId="17" xfId="2" applyNumberFormat="1" applyFill="1" applyBorder="1" applyAlignment="1">
      <alignment horizontal="center" vertical="top" wrapText="1"/>
    </xf>
    <xf numFmtId="2" fontId="19" fillId="4" borderId="19" xfId="0" applyNumberFormat="1" applyFont="1" applyFill="1" applyBorder="1" applyAlignment="1">
      <alignment horizontal="center" vertical="top" wrapText="1"/>
    </xf>
    <xf numFmtId="2" fontId="19" fillId="4" borderId="10" xfId="0" applyNumberFormat="1" applyFont="1" applyFill="1" applyBorder="1" applyAlignment="1">
      <alignment horizontal="center" vertical="top" wrapText="1"/>
    </xf>
    <xf numFmtId="2" fontId="14" fillId="0" borderId="17" xfId="0" applyNumberFormat="1" applyFont="1" applyBorder="1" applyAlignment="1">
      <alignment horizontal="left" vertical="top" wrapText="1"/>
    </xf>
    <xf numFmtId="2" fontId="14" fillId="0" borderId="19" xfId="0" applyNumberFormat="1" applyFont="1" applyBorder="1" applyAlignment="1">
      <alignment horizontal="left" vertical="top" wrapText="1"/>
    </xf>
    <xf numFmtId="2" fontId="14" fillId="0" borderId="10" xfId="0" applyNumberFormat="1" applyFont="1" applyBorder="1" applyAlignment="1">
      <alignment horizontal="left" vertical="top" wrapText="1"/>
    </xf>
    <xf numFmtId="0" fontId="15" fillId="8" borderId="15" xfId="0" applyFont="1" applyFill="1" applyBorder="1" applyAlignment="1">
      <alignment horizontal="center" vertical="center"/>
    </xf>
    <xf numFmtId="0" fontId="15" fillId="8" borderId="16" xfId="0" applyFont="1" applyFill="1" applyBorder="1" applyAlignment="1">
      <alignment horizontal="center" vertical="center"/>
    </xf>
    <xf numFmtId="0" fontId="15" fillId="8" borderId="18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5" fillId="8" borderId="19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/>
    </xf>
    <xf numFmtId="0" fontId="27" fillId="0" borderId="19" xfId="2" applyFont="1" applyBorder="1" applyAlignment="1">
      <alignment horizontal="center" vertical="top" wrapText="1"/>
    </xf>
    <xf numFmtId="0" fontId="27" fillId="0" borderId="10" xfId="2" applyFont="1" applyBorder="1" applyAlignment="1">
      <alignment horizontal="center" vertical="top" wrapText="1"/>
    </xf>
    <xf numFmtId="2" fontId="4" fillId="3" borderId="19" xfId="2" applyNumberFormat="1" applyFill="1" applyBorder="1" applyAlignment="1">
      <alignment horizontal="center" vertical="top" wrapText="1"/>
    </xf>
    <xf numFmtId="2" fontId="4" fillId="3" borderId="17" xfId="2" applyNumberFormat="1" applyFill="1" applyBorder="1" applyAlignment="1">
      <alignment horizontal="center" vertical="center" wrapText="1"/>
    </xf>
    <xf numFmtId="2" fontId="4" fillId="3" borderId="19" xfId="2" applyNumberFormat="1" applyFill="1" applyBorder="1" applyAlignment="1">
      <alignment horizontal="center" vertical="center" wrapText="1"/>
    </xf>
    <xf numFmtId="2" fontId="4" fillId="3" borderId="17" xfId="2" applyNumberFormat="1" applyFill="1" applyBorder="1" applyAlignment="1">
      <alignment horizontal="center" wrapText="1"/>
    </xf>
    <xf numFmtId="2" fontId="19" fillId="3" borderId="19" xfId="0" applyNumberFormat="1" applyFont="1" applyFill="1" applyBorder="1" applyAlignment="1">
      <alignment horizontal="center" wrapText="1"/>
    </xf>
    <xf numFmtId="2" fontId="19" fillId="3" borderId="10" xfId="0" applyNumberFormat="1" applyFont="1" applyFill="1" applyBorder="1" applyAlignment="1">
      <alignment horizontal="center" wrapText="1"/>
    </xf>
    <xf numFmtId="1" fontId="15" fillId="10" borderId="17" xfId="0" applyNumberFormat="1" applyFont="1" applyFill="1" applyBorder="1" applyAlignment="1">
      <alignment horizontal="center" vertical="center"/>
    </xf>
    <xf numFmtId="1" fontId="15" fillId="10" borderId="10" xfId="0" applyNumberFormat="1" applyFont="1" applyFill="1" applyBorder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2" fontId="4" fillId="0" borderId="17" xfId="2" applyNumberFormat="1" applyBorder="1" applyAlignment="1">
      <alignment horizontal="center" vertical="top" wrapText="1"/>
    </xf>
    <xf numFmtId="2" fontId="0" fillId="0" borderId="19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 wrapText="1"/>
    </xf>
    <xf numFmtId="0" fontId="15" fillId="10" borderId="3" xfId="0" applyFont="1" applyFill="1" applyBorder="1" applyAlignment="1">
      <alignment horizontal="center" vertical="center"/>
    </xf>
    <xf numFmtId="0" fontId="15" fillId="13" borderId="20" xfId="0" applyFont="1" applyFill="1" applyBorder="1" applyAlignment="1">
      <alignment horizontal="center"/>
    </xf>
    <xf numFmtId="0" fontId="15" fillId="13" borderId="2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 wrapText="1"/>
    </xf>
    <xf numFmtId="0" fontId="4" fillId="0" borderId="17" xfId="2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5" fillId="13" borderId="20" xfId="0" applyFont="1" applyFill="1" applyBorder="1" applyAlignment="1">
      <alignment horizontal="center" wrapText="1"/>
    </xf>
    <xf numFmtId="0" fontId="15" fillId="13" borderId="21" xfId="0" applyFont="1" applyFill="1" applyBorder="1" applyAlignment="1">
      <alignment horizontal="center" wrapText="1"/>
    </xf>
    <xf numFmtId="0" fontId="4" fillId="0" borderId="17" xfId="2" applyBorder="1" applyAlignment="1">
      <alignment horizontal="center" vertical="center" wrapText="1"/>
    </xf>
    <xf numFmtId="0" fontId="4" fillId="0" borderId="19" xfId="2" applyBorder="1" applyAlignment="1">
      <alignment horizontal="center" vertical="center" wrapText="1"/>
    </xf>
    <xf numFmtId="0" fontId="4" fillId="0" borderId="10" xfId="2" applyBorder="1" applyAlignment="1">
      <alignment horizontal="center" vertical="center" wrapText="1"/>
    </xf>
    <xf numFmtId="0" fontId="15" fillId="8" borderId="19" xfId="0" applyFont="1" applyFill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30" fillId="19" borderId="3" xfId="0" applyFont="1" applyFill="1" applyBorder="1" applyAlignment="1">
      <alignment horizontal="center"/>
    </xf>
    <xf numFmtId="0" fontId="43" fillId="15" borderId="3" xfId="0" applyFont="1" applyFill="1" applyBorder="1" applyAlignment="1">
      <alignment horizontal="center" vertical="center" wrapText="1"/>
    </xf>
    <xf numFmtId="0" fontId="32" fillId="15" borderId="31" xfId="1" applyNumberFormat="1" applyFont="1" applyFill="1" applyBorder="1" applyAlignment="1">
      <alignment horizontal="center" vertical="center" wrapText="1"/>
    </xf>
    <xf numFmtId="0" fontId="32" fillId="15" borderId="32" xfId="1" applyNumberFormat="1" applyFont="1" applyFill="1" applyBorder="1" applyAlignment="1">
      <alignment horizontal="center" vertical="center" wrapText="1"/>
    </xf>
    <xf numFmtId="0" fontId="42" fillId="15" borderId="3" xfId="0" applyFont="1" applyFill="1" applyBorder="1" applyAlignment="1">
      <alignment horizontal="center" vertical="center" wrapText="1"/>
    </xf>
    <xf numFmtId="0" fontId="32" fillId="15" borderId="2" xfId="1" applyNumberFormat="1" applyFont="1" applyFill="1" applyBorder="1" applyAlignment="1">
      <alignment horizontal="center" vertical="center" wrapText="1"/>
    </xf>
    <xf numFmtId="0" fontId="32" fillId="15" borderId="19" xfId="1" applyNumberFormat="1" applyFont="1" applyFill="1" applyBorder="1" applyAlignment="1">
      <alignment horizontal="center" vertical="center" wrapText="1"/>
    </xf>
    <xf numFmtId="0" fontId="42" fillId="15" borderId="17" xfId="0" applyFont="1" applyFill="1" applyBorder="1" applyAlignment="1">
      <alignment horizontal="center" vertical="center" wrapText="1"/>
    </xf>
    <xf numFmtId="0" fontId="42" fillId="15" borderId="10" xfId="0" applyFont="1" applyFill="1" applyBorder="1" applyAlignment="1">
      <alignment horizontal="center" vertical="center" wrapText="1"/>
    </xf>
    <xf numFmtId="0" fontId="32" fillId="15" borderId="42" xfId="1" applyNumberFormat="1" applyFont="1" applyFill="1" applyBorder="1" applyAlignment="1">
      <alignment horizontal="center" vertical="center" wrapText="1"/>
    </xf>
    <xf numFmtId="0" fontId="32" fillId="15" borderId="21" xfId="1" applyNumberFormat="1" applyFont="1" applyFill="1" applyBorder="1" applyAlignment="1">
      <alignment horizontal="center" vertical="center" wrapText="1"/>
    </xf>
    <xf numFmtId="0" fontId="32" fillId="15" borderId="1" xfId="1" applyNumberFormat="1" applyFont="1" applyFill="1" applyBorder="1" applyAlignment="1">
      <alignment horizontal="center" vertical="center" wrapText="1"/>
    </xf>
    <xf numFmtId="0" fontId="32" fillId="15" borderId="38" xfId="1" applyNumberFormat="1" applyFont="1" applyFill="1" applyBorder="1" applyAlignment="1">
      <alignment horizontal="center" vertical="center" wrapText="1"/>
    </xf>
    <xf numFmtId="0" fontId="32" fillId="15" borderId="39" xfId="1" applyNumberFormat="1" applyFont="1" applyFill="1" applyBorder="1" applyAlignment="1">
      <alignment horizontal="center" vertical="center" wrapText="1"/>
    </xf>
    <xf numFmtId="0" fontId="32" fillId="15" borderId="40" xfId="1" applyNumberFormat="1" applyFont="1" applyFill="1" applyBorder="1" applyAlignment="1">
      <alignment horizontal="center" vertical="center" wrapText="1"/>
    </xf>
    <xf numFmtId="0" fontId="32" fillId="15" borderId="41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dar Data Entry non-negative" xfId="3" xr:uid="{27F06673-FCC4-4A1E-B0BD-CF81FFE76A68}"/>
    <cellStyle name="Excel Built-in Normal 1" xfId="4" xr:uid="{5EE37FC1-AAB3-4119-9CCC-A2ED007EDB72}"/>
    <cellStyle name="Hyperlink" xfId="2" builtinId="8"/>
    <cellStyle name="Normal" xfId="0" builtinId="0"/>
    <cellStyle name="Normal 2" xfId="5" xr:uid="{08CF8213-9B67-46D5-8845-9638892877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666750</xdr:colOff>
      <xdr:row>1</xdr:row>
      <xdr:rowOff>142875</xdr:rowOff>
    </xdr:from>
    <xdr:to>
      <xdr:col>14</xdr:col>
      <xdr:colOff>543663</xdr:colOff>
      <xdr:row>12</xdr:row>
      <xdr:rowOff>47913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0638B5-6264-4916-A4A4-283E67EE5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86675" y="304800"/>
          <a:ext cx="5287113" cy="20672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/Operations%20-%20NBS/Pankaj%20Tomar/Pankaj/1.%20Verra,%20CDM,%20CCB,%20Plan%20VIVO,%20GS/CDM/Methodologies/ARWG30_SOC_Tool_Multizones%20(3).xls" TargetMode="External"/><Relationship Id="rId1" Type="http://schemas.openxmlformats.org/officeDocument/2006/relationships/externalLinkPath" Target="file:///Y:/Operations%20-%20NBS/Pankaj%20Tomar/Pankaj/1.%20Verra,%20CDM,%20CCB,%20Plan%20VIVO,%20GS/CDM/Methodologies/ARWG30_SOC_Tool_Multizon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Cover Sheet"/>
      <sheetName val="Calculator"/>
      <sheetName val="IPCC Major Climate Zones"/>
      <sheetName val="IPCC Tables"/>
      <sheetName val="Notes"/>
    </sheetNames>
    <sheetDataSet>
      <sheetData sheetId="0"/>
      <sheetData sheetId="1"/>
      <sheetData sheetId="2"/>
      <sheetData sheetId="3"/>
      <sheetData sheetId="4">
        <row r="2">
          <cell r="K2" t="str">
            <v>1. Long-term cultivated cropland</v>
          </cell>
          <cell r="L2" t="str">
            <v>2. Short-term or set aside cropland</v>
          </cell>
          <cell r="M2" t="str">
            <v>3. Grassland</v>
          </cell>
          <cell r="Q2" t="str">
            <v>1. Full tillage</v>
          </cell>
          <cell r="R2" t="str">
            <v>2. Reduced tillage</v>
          </cell>
          <cell r="S2" t="str">
            <v>3. No-till</v>
          </cell>
          <cell r="W2" t="str">
            <v>1. Improved</v>
          </cell>
          <cell r="X2" t="str">
            <v>2. Nominal</v>
          </cell>
          <cell r="Y2" t="str">
            <v>3. Moderately degraded</v>
          </cell>
          <cell r="Z2" t="str">
            <v>4. Severely degraded</v>
          </cell>
        </row>
        <row r="15">
          <cell r="C15" t="str">
            <v>1. Low</v>
          </cell>
          <cell r="D15" t="str">
            <v>2. Medium</v>
          </cell>
          <cell r="E15" t="str">
            <v>3. High without manure</v>
          </cell>
          <cell r="F15" t="str">
            <v>4. High with manure</v>
          </cell>
          <cell r="K15" t="str">
            <v>1. Low</v>
          </cell>
          <cell r="L15" t="str">
            <v>2. Medium</v>
          </cell>
          <cell r="M15" t="str">
            <v>3. High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searchgate.net/publication/305905765_BIOMASS_AND_CARBON_STORAGE_IN_TREES_GROWN_UNDER_DIFFERENT_AGROFORESTRY_SYSTEMS_IN_SEMI_ARID_REGION_OF_CENTRAL_INDIA?enrichId=rgreq-8112f807ee5d6a14ab0c0f6760387827-XXX&amp;enrichSource=Y292ZXJQYWdlOzMwNTkwNTc2NTtBUzozOTE5NDAzNDU0ODMyNjVAMTQ3MDQ1NzI2ODYyNA%3D%3D&amp;el=1_x_2&amp;_esc=publicationCover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epubs.icar.org.in/index.php/IJAgS/article/view/91649/37213" TargetMode="External"/><Relationship Id="rId7" Type="http://schemas.openxmlformats.org/officeDocument/2006/relationships/hyperlink" Target="https://www.discoveryjournals.org/discovery/current_issue/v55/n285/A4.pdf?" TargetMode="External"/><Relationship Id="rId12" Type="http://schemas.openxmlformats.org/officeDocument/2006/relationships/hyperlink" Target="https://www.sciencedirect.com/science/article/pii/S2665972721000167" TargetMode="External"/><Relationship Id="rId2" Type="http://schemas.openxmlformats.org/officeDocument/2006/relationships/hyperlink" Target="https://www.currentscience.ac.in/Volumes/120/10/1627.pdf" TargetMode="External"/><Relationship Id="rId1" Type="http://schemas.openxmlformats.org/officeDocument/2006/relationships/hyperlink" Target="https://www.researchgate.net/profile/A-Raizada/publication/365489423_Biomass_carbon_stocks_estimation_and_predictive_modeling_in_mango_based_land_uses_on_degraded_lands_in_Indian_Sub-_Himalayas/links/63774b081766b34c54363701/Biomass-carbon-stocks-estimation-and-predictive-modeling-in-mango-based-land-uses-on-degraded-lands-in-Indian-Sub-Himalayas.pdf" TargetMode="External"/><Relationship Id="rId6" Type="http://schemas.openxmlformats.org/officeDocument/2006/relationships/hyperlink" Target="https://www.scirp.org/journal/paperinformation?paperid=97990" TargetMode="External"/><Relationship Id="rId11" Type="http://schemas.openxmlformats.org/officeDocument/2006/relationships/hyperlink" Target="https://www.fao.org/4/W4095E/w4095e06.htm" TargetMode="External"/><Relationship Id="rId5" Type="http://schemas.openxmlformats.org/officeDocument/2006/relationships/hyperlink" Target="https://www.researchgate.net/profile/KaushalendraJha/publication/276139353_Carbon_storage_and_sequestration_rate_assessment_and_allometric_model_development_in_young_teak_plantations_of_tropical_moist_deciduous_forest_India/links/56ab22aa08aed814bde76a4e/Carbon-storage-and-sequestration-rate-assessment-and-allometric-model-development-in-young-teak-plantations-of-tropical-moist-deciduous-forest-India.pdf?_tp=eyJjb250ZXh0Ijp7ImZpcnN0UGFnZSI6InB1YmxpY2F0aW9uIiwicGFnZSI6InB1YmxpY2F0aW9uIn19" TargetMode="External"/><Relationship Id="rId15" Type="http://schemas.openxmlformats.org/officeDocument/2006/relationships/comments" Target="../comments1.xml"/><Relationship Id="rId10" Type="http://schemas.openxmlformats.org/officeDocument/2006/relationships/hyperlink" Target="https://www.fao.org/4/W4095E/w4095e06.htm" TargetMode="External"/><Relationship Id="rId4" Type="http://schemas.openxmlformats.org/officeDocument/2006/relationships/hyperlink" Target="https://doi.org/10.3390/land10040387" TargetMode="External"/><Relationship Id="rId9" Type="http://schemas.openxmlformats.org/officeDocument/2006/relationships/hyperlink" Target="https://www.fao.org/4/w4095e/w4095e0c.htm" TargetMode="External"/><Relationship Id="rId1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registry.verra.org/app/projectDetail/VCS/3892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psfri.org/files/TB_30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o.org/4/ac773e/ac773e08.htm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searchgate.net/publication/305905765_BIOMASS_AND_CARBON_STORAGE_IN_TREES_GROWN_UNDER_DIFFERENT_AGROFORESTRY_SYSTEMS_IN_SEMI_ARID_REGION_OF_CENTRAL_INDIA?enrichId=rgreq-8112f807ee5d6a14ab0c0f6760387827-XXX&amp;enrichSource=Y292ZXJQYWdlOzMwNTkwNTc2NTtBUzozOTE5NDAzNDU0ODMyNjVAMTQ3MDQ1NzI2ODYyNA%3D%3D&amp;el=1_x_2&amp;_esc=publicationCoverPdf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searchgate.net/publication/360973833_PERFORMANCE_OF_HIGH_YIELDING_VARIETIES_OF_CASHEW_ANACARDIUM_OCCIDENTALE_L_UNDER_DIFFERENT_PLANTING_DENSITIES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searchgate.net/publication/298073892_Carbon_sequestration_potential_of_some_fruit_trees_in_Satara_District_of_Maharashtra_India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s://krishikosh.egranth.ac.in/assets/pdfjs/web/viewer.html?file=https%3A%2F%2Fkrishikosh.egranth.ac.in%2Fserver%2Fapi%2Fcore%2Fbitstreams%2Fad5f5982-8fc8-445d-b889-59fecc51074b%2Fcontent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s://krishikosh.egranth.ac.in/assets/pdfjs/web/viewer.html?file=https%3A%2F%2Fkrishikosh.egranth.ac.in%2Fserver%2Fapi%2Fcore%2Fbitstreams%2Fa543b5aa-f883-4a54-afdf-8e347dfac714%2Fcontent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https://oar.icrisat.org/6817/1/CurrentSc_104_10_1308-1323_201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krishikosh.egranth.ac.in/assets/pdfjs/web/viewer.html?file=https%3A%2F%2Fkrishikosh.egranth.ac.in%2Fserver%2Fapi%2Fcore%2Fbitstreams%2F3471dde7-11cf-482c-801f-9cb015a8aa0e%2Fcontent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urrentscience.ac.in/Volumes/120/10/1627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searchgate.net/profile/Gopal-Narkhede/publication/298073892_Carbon_sequestration_potential_of_some_fruit_trees_in_Satara_District_of_Maharashtra_India/links/5d3f14554585153e592bc021/Carbon-sequestration-potential-of-some-fruit-trees-in-Satara-District-of-Maharashtra-India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registry.verra.org/app/projectDetail/VCS/2479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searchgate.net/profile/S-J-Patil/publication/266492722_Performance_of_soybean_-safflower_under_different_tree_species_in_black_soils/links/5b6d2fbf92851ca65053fa46/Performance-of-soybean-safflower-under-different-tree-species-in-black-soils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searchgate.net/publication/376701140_Variation_in_growth_and_Wood_Properties_of_four_Eucalyptus_species_their_Hybrids_and_Clones_in_Vidarbha_Region_Maharashtra_India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89DE-0149-4C60-95B8-5525E47834A4}">
  <dimension ref="B2:AN46"/>
  <sheetViews>
    <sheetView topLeftCell="A9" zoomScale="85" zoomScaleNormal="70" workbookViewId="0">
      <selection activeCell="E30" sqref="E30"/>
    </sheetView>
  </sheetViews>
  <sheetFormatPr baseColWidth="10" defaultColWidth="9.1640625" defaultRowHeight="15" x14ac:dyDescent="0.2"/>
  <cols>
    <col min="1" max="1" width="9.1640625" style="141"/>
    <col min="2" max="2" width="14.5" style="141" bestFit="1" customWidth="1"/>
    <col min="3" max="3" width="16.33203125" style="141" customWidth="1"/>
    <col min="4" max="4" width="18.6640625" style="141" customWidth="1"/>
    <col min="5" max="5" width="38.6640625" style="141" bestFit="1" customWidth="1"/>
    <col min="6" max="6" width="18.6640625" style="141" customWidth="1"/>
    <col min="7" max="7" width="22.6640625" style="141" customWidth="1"/>
    <col min="8" max="8" width="13.5" style="141" customWidth="1"/>
    <col min="9" max="9" width="12.5" style="141" bestFit="1" customWidth="1"/>
    <col min="10" max="10" width="21.1640625" style="141" customWidth="1"/>
    <col min="11" max="11" width="20.5" style="141" customWidth="1"/>
    <col min="12" max="12" width="12.5" style="141" bestFit="1" customWidth="1"/>
    <col min="13" max="15" width="14.33203125" style="141" bestFit="1" customWidth="1"/>
    <col min="16" max="16" width="12.5" style="141" bestFit="1" customWidth="1"/>
    <col min="17" max="17" width="24.83203125" style="141" customWidth="1"/>
    <col min="18" max="18" width="12.5" style="141" bestFit="1" customWidth="1"/>
    <col min="19" max="19" width="21.5" style="141" bestFit="1" customWidth="1"/>
    <col min="20" max="20" width="11.5" style="141" bestFit="1" customWidth="1"/>
    <col min="21" max="16384" width="9.1640625" style="141"/>
  </cols>
  <sheetData>
    <row r="2" spans="2:14" ht="35" thickBot="1" x14ac:dyDescent="0.25">
      <c r="B2" s="55" t="s">
        <v>0</v>
      </c>
      <c r="C2" s="55" t="s">
        <v>1</v>
      </c>
      <c r="D2" s="55" t="s">
        <v>2</v>
      </c>
      <c r="E2" s="55" t="s">
        <v>3</v>
      </c>
      <c r="F2" s="55" t="s">
        <v>4</v>
      </c>
      <c r="G2" s="55" t="s">
        <v>5</v>
      </c>
      <c r="H2" s="55" t="s">
        <v>6</v>
      </c>
      <c r="I2" s="55" t="s">
        <v>7</v>
      </c>
      <c r="J2" s="55" t="s">
        <v>8</v>
      </c>
      <c r="K2" s="55" t="s">
        <v>9</v>
      </c>
    </row>
    <row r="3" spans="2:14" ht="30.75" customHeight="1" x14ac:dyDescent="0.2">
      <c r="B3" s="56">
        <v>1</v>
      </c>
      <c r="C3" s="205" t="s">
        <v>15</v>
      </c>
      <c r="D3" s="206" t="s">
        <v>16</v>
      </c>
      <c r="E3" s="207" t="s">
        <v>17</v>
      </c>
      <c r="F3" s="70" t="s">
        <v>18</v>
      </c>
      <c r="G3" s="56">
        <v>0.25</v>
      </c>
      <c r="H3" s="56">
        <v>0.47</v>
      </c>
      <c r="I3" s="58">
        <v>0</v>
      </c>
      <c r="J3" s="58">
        <v>0</v>
      </c>
      <c r="K3" s="57">
        <f t="shared" ref="K3:K16" si="0">44/12</f>
        <v>3.6666666666666665</v>
      </c>
      <c r="M3" s="119" t="s">
        <v>13</v>
      </c>
      <c r="N3" s="120" t="s">
        <v>14</v>
      </c>
    </row>
    <row r="4" spans="2:14" ht="30.75" customHeight="1" x14ac:dyDescent="0.2">
      <c r="B4" s="56">
        <v>2</v>
      </c>
      <c r="C4" s="205" t="s">
        <v>247</v>
      </c>
      <c r="D4" s="206" t="s">
        <v>19</v>
      </c>
      <c r="E4" s="207" t="s">
        <v>20</v>
      </c>
      <c r="F4" s="70" t="s">
        <v>21</v>
      </c>
      <c r="G4" s="56">
        <v>0.25</v>
      </c>
      <c r="H4" s="56">
        <v>0.47</v>
      </c>
      <c r="I4" s="58">
        <f>I3</f>
        <v>0</v>
      </c>
      <c r="J4" s="58">
        <f>J3</f>
        <v>0</v>
      </c>
      <c r="K4" s="57">
        <f t="shared" si="0"/>
        <v>3.6666666666666665</v>
      </c>
      <c r="M4" s="121">
        <v>2019</v>
      </c>
      <c r="N4" s="122">
        <f>AM28</f>
        <v>251.15000000000003</v>
      </c>
    </row>
    <row r="5" spans="2:14" ht="30.75" customHeight="1" x14ac:dyDescent="0.2">
      <c r="B5" s="56">
        <v>3</v>
      </c>
      <c r="C5" s="205" t="s">
        <v>250</v>
      </c>
      <c r="D5" s="206" t="s">
        <v>51</v>
      </c>
      <c r="E5" s="207" t="s">
        <v>271</v>
      </c>
      <c r="F5" s="70" t="s">
        <v>272</v>
      </c>
      <c r="G5" s="56">
        <v>0.25</v>
      </c>
      <c r="H5" s="56">
        <v>0.47</v>
      </c>
      <c r="I5" s="58">
        <f t="shared" ref="I5:I16" si="1">I4</f>
        <v>0</v>
      </c>
      <c r="J5" s="58">
        <f t="shared" ref="J5:J16" si="2">J4</f>
        <v>0</v>
      </c>
      <c r="K5" s="57">
        <f t="shared" si="0"/>
        <v>3.6666666666666665</v>
      </c>
      <c r="M5" s="121">
        <v>2020</v>
      </c>
      <c r="N5" s="122">
        <f t="shared" ref="N5:N9" si="3">AM29</f>
        <v>355.83000000000004</v>
      </c>
    </row>
    <row r="6" spans="2:14" ht="30.75" customHeight="1" x14ac:dyDescent="0.2">
      <c r="B6" s="56">
        <v>4</v>
      </c>
      <c r="C6" s="205" t="s">
        <v>248</v>
      </c>
      <c r="D6" s="206" t="s">
        <v>34</v>
      </c>
      <c r="E6" s="207" t="s">
        <v>28</v>
      </c>
      <c r="F6" s="70" t="s">
        <v>29</v>
      </c>
      <c r="G6" s="56">
        <v>0.25</v>
      </c>
      <c r="H6" s="56">
        <v>0.47</v>
      </c>
      <c r="I6" s="58">
        <f t="shared" si="1"/>
        <v>0</v>
      </c>
      <c r="J6" s="58">
        <f t="shared" si="2"/>
        <v>0</v>
      </c>
      <c r="K6" s="57">
        <f t="shared" si="0"/>
        <v>3.6666666666666665</v>
      </c>
      <c r="M6" s="121">
        <v>2021</v>
      </c>
      <c r="N6" s="122">
        <f t="shared" si="3"/>
        <v>448.68999999999994</v>
      </c>
    </row>
    <row r="7" spans="2:14" ht="30.75" customHeight="1" x14ac:dyDescent="0.2">
      <c r="B7" s="56">
        <v>5</v>
      </c>
      <c r="C7" s="205" t="s">
        <v>47</v>
      </c>
      <c r="D7" s="206" t="s">
        <v>48</v>
      </c>
      <c r="E7" s="207" t="s">
        <v>49</v>
      </c>
      <c r="F7" s="70" t="s">
        <v>50</v>
      </c>
      <c r="G7" s="56">
        <v>0.25</v>
      </c>
      <c r="H7" s="56">
        <v>0.47</v>
      </c>
      <c r="I7" s="58">
        <f t="shared" si="1"/>
        <v>0</v>
      </c>
      <c r="J7" s="58">
        <f t="shared" si="2"/>
        <v>0</v>
      </c>
      <c r="K7" s="57">
        <f t="shared" si="0"/>
        <v>3.6666666666666665</v>
      </c>
      <c r="M7" s="121">
        <v>2022</v>
      </c>
      <c r="N7" s="122">
        <f t="shared" si="3"/>
        <v>594.48</v>
      </c>
    </row>
    <row r="8" spans="2:14" ht="30.75" customHeight="1" x14ac:dyDescent="0.2">
      <c r="B8" s="56">
        <v>6</v>
      </c>
      <c r="C8" s="205" t="s">
        <v>26</v>
      </c>
      <c r="D8" s="206" t="s">
        <v>27</v>
      </c>
      <c r="E8" s="207" t="s">
        <v>28</v>
      </c>
      <c r="F8" s="70" t="s">
        <v>29</v>
      </c>
      <c r="G8" s="56">
        <v>0.25</v>
      </c>
      <c r="H8" s="56">
        <v>0.47</v>
      </c>
      <c r="I8" s="58">
        <f t="shared" si="1"/>
        <v>0</v>
      </c>
      <c r="J8" s="58">
        <f t="shared" si="2"/>
        <v>0</v>
      </c>
      <c r="K8" s="57">
        <f t="shared" si="0"/>
        <v>3.6666666666666665</v>
      </c>
      <c r="M8" s="121">
        <v>2023</v>
      </c>
      <c r="N8" s="122">
        <f t="shared" si="3"/>
        <v>233.38000000000002</v>
      </c>
    </row>
    <row r="9" spans="2:14" ht="30.75" customHeight="1" x14ac:dyDescent="0.2">
      <c r="B9" s="56">
        <v>7</v>
      </c>
      <c r="C9" s="205" t="s">
        <v>30</v>
      </c>
      <c r="D9" s="206" t="s">
        <v>31</v>
      </c>
      <c r="E9" s="207" t="s">
        <v>32</v>
      </c>
      <c r="F9" s="70" t="s">
        <v>33</v>
      </c>
      <c r="G9" s="56">
        <v>0.25</v>
      </c>
      <c r="H9" s="56">
        <v>0.47</v>
      </c>
      <c r="I9" s="58">
        <f t="shared" si="1"/>
        <v>0</v>
      </c>
      <c r="J9" s="58">
        <f t="shared" si="2"/>
        <v>0</v>
      </c>
      <c r="K9" s="57">
        <f t="shared" si="0"/>
        <v>3.6666666666666665</v>
      </c>
      <c r="M9" s="121">
        <v>2024</v>
      </c>
      <c r="N9" s="122">
        <f t="shared" si="3"/>
        <v>64.88</v>
      </c>
    </row>
    <row r="10" spans="2:14" ht="30.75" customHeight="1" thickBot="1" x14ac:dyDescent="0.25">
      <c r="B10" s="56">
        <v>8</v>
      </c>
      <c r="C10" s="205" t="s">
        <v>10</v>
      </c>
      <c r="D10" s="206" t="s">
        <v>273</v>
      </c>
      <c r="E10" s="207" t="s">
        <v>11</v>
      </c>
      <c r="F10" s="70" t="s">
        <v>12</v>
      </c>
      <c r="G10" s="56">
        <v>0.25</v>
      </c>
      <c r="H10" s="56">
        <v>0.47</v>
      </c>
      <c r="I10" s="58">
        <f t="shared" si="1"/>
        <v>0</v>
      </c>
      <c r="J10" s="58">
        <f t="shared" si="2"/>
        <v>0</v>
      </c>
      <c r="K10" s="57">
        <f t="shared" si="0"/>
        <v>3.6666666666666665</v>
      </c>
      <c r="M10" s="156" t="s">
        <v>77</v>
      </c>
      <c r="N10" s="157">
        <f>SUM(N4:N9)</f>
        <v>1948.4100000000003</v>
      </c>
    </row>
    <row r="11" spans="2:14" ht="30.75" customHeight="1" x14ac:dyDescent="0.2">
      <c r="B11" s="56">
        <v>9</v>
      </c>
      <c r="C11" s="54" t="s">
        <v>249</v>
      </c>
      <c r="D11" s="208" t="s">
        <v>52</v>
      </c>
      <c r="E11" t="s">
        <v>338</v>
      </c>
      <c r="F11" s="204" t="s">
        <v>339</v>
      </c>
      <c r="G11" s="56">
        <v>0.25</v>
      </c>
      <c r="H11" s="56">
        <v>0.47</v>
      </c>
      <c r="I11" s="58">
        <f t="shared" si="1"/>
        <v>0</v>
      </c>
      <c r="J11" s="58">
        <f t="shared" si="2"/>
        <v>0</v>
      </c>
      <c r="K11" s="57">
        <f t="shared" si="0"/>
        <v>3.6666666666666665</v>
      </c>
    </row>
    <row r="12" spans="2:14" ht="30.75" customHeight="1" x14ac:dyDescent="0.2">
      <c r="B12" s="56">
        <v>10</v>
      </c>
      <c r="C12" s="205" t="s">
        <v>35</v>
      </c>
      <c r="D12" s="206" t="s">
        <v>36</v>
      </c>
      <c r="E12" s="207" t="s">
        <v>37</v>
      </c>
      <c r="F12" s="70" t="s">
        <v>38</v>
      </c>
      <c r="G12" s="56">
        <v>0.25</v>
      </c>
      <c r="H12" s="56">
        <v>0.47</v>
      </c>
      <c r="I12" s="58">
        <f t="shared" si="1"/>
        <v>0</v>
      </c>
      <c r="J12" s="58">
        <f t="shared" si="2"/>
        <v>0</v>
      </c>
      <c r="K12" s="57">
        <f t="shared" si="0"/>
        <v>3.6666666666666665</v>
      </c>
    </row>
    <row r="13" spans="2:14" ht="30.75" customHeight="1" x14ac:dyDescent="0.2">
      <c r="B13" s="56">
        <v>11</v>
      </c>
      <c r="C13" s="205" t="s">
        <v>39</v>
      </c>
      <c r="D13" s="206" t="s">
        <v>40</v>
      </c>
      <c r="E13" s="207" t="s">
        <v>41</v>
      </c>
      <c r="F13" s="70" t="s">
        <v>42</v>
      </c>
      <c r="G13" s="56">
        <v>0.25</v>
      </c>
      <c r="H13" s="56">
        <v>0.47</v>
      </c>
      <c r="I13" s="58">
        <f t="shared" si="1"/>
        <v>0</v>
      </c>
      <c r="J13" s="58">
        <f t="shared" si="2"/>
        <v>0</v>
      </c>
      <c r="K13" s="57">
        <f t="shared" si="0"/>
        <v>3.6666666666666665</v>
      </c>
    </row>
    <row r="14" spans="2:14" ht="30.75" customHeight="1" x14ac:dyDescent="0.2">
      <c r="B14" s="56">
        <v>12</v>
      </c>
      <c r="C14" s="205" t="s">
        <v>23</v>
      </c>
      <c r="D14" s="206" t="s">
        <v>24</v>
      </c>
      <c r="E14" s="207" t="s">
        <v>25</v>
      </c>
      <c r="F14" s="116" t="s">
        <v>22</v>
      </c>
      <c r="G14" s="56">
        <v>0.25</v>
      </c>
      <c r="H14" s="56">
        <v>0.47</v>
      </c>
      <c r="I14" s="58">
        <f t="shared" si="1"/>
        <v>0</v>
      </c>
      <c r="J14" s="58">
        <f t="shared" si="2"/>
        <v>0</v>
      </c>
      <c r="K14" s="57">
        <f t="shared" si="0"/>
        <v>3.6666666666666665</v>
      </c>
    </row>
    <row r="15" spans="2:14" ht="30.75" customHeight="1" x14ac:dyDescent="0.2">
      <c r="B15" s="56">
        <v>13</v>
      </c>
      <c r="C15" s="205" t="s">
        <v>43</v>
      </c>
      <c r="D15" s="206" t="s">
        <v>44</v>
      </c>
      <c r="E15" s="207" t="s">
        <v>45</v>
      </c>
      <c r="F15" s="70" t="s">
        <v>46</v>
      </c>
      <c r="G15" s="56">
        <v>0.25</v>
      </c>
      <c r="H15" s="56">
        <v>0.47</v>
      </c>
      <c r="I15" s="58">
        <f t="shared" si="1"/>
        <v>0</v>
      </c>
      <c r="J15" s="58">
        <f t="shared" si="2"/>
        <v>0</v>
      </c>
      <c r="K15" s="57">
        <f t="shared" si="0"/>
        <v>3.6666666666666665</v>
      </c>
    </row>
    <row r="16" spans="2:14" ht="30.75" customHeight="1" x14ac:dyDescent="0.2">
      <c r="B16" s="56">
        <v>14</v>
      </c>
      <c r="C16" s="205" t="s">
        <v>262</v>
      </c>
      <c r="D16" s="206" t="s">
        <v>260</v>
      </c>
      <c r="E16" s="207" t="s">
        <v>266</v>
      </c>
      <c r="F16" s="144" t="s">
        <v>267</v>
      </c>
      <c r="G16" s="56">
        <v>0.25</v>
      </c>
      <c r="H16" s="56">
        <v>0.47</v>
      </c>
      <c r="I16" s="58">
        <f t="shared" si="1"/>
        <v>0</v>
      </c>
      <c r="J16" s="58">
        <f t="shared" si="2"/>
        <v>0</v>
      </c>
      <c r="K16" s="57">
        <f t="shared" si="0"/>
        <v>3.6666666666666665</v>
      </c>
    </row>
    <row r="17" spans="2:40" ht="30.75" customHeight="1" x14ac:dyDescent="0.2"/>
    <row r="19" spans="2:40" ht="16" thickBot="1" x14ac:dyDescent="0.25"/>
    <row r="20" spans="2:40" ht="34" x14ac:dyDescent="0.2">
      <c r="B20" s="137" t="s">
        <v>0</v>
      </c>
      <c r="C20" s="138" t="s">
        <v>1</v>
      </c>
      <c r="D20" s="139" t="s">
        <v>2</v>
      </c>
      <c r="E20" s="138" t="s">
        <v>53</v>
      </c>
      <c r="F20" s="139" t="s">
        <v>4</v>
      </c>
      <c r="G20" s="138" t="s">
        <v>54</v>
      </c>
      <c r="H20" s="139" t="s">
        <v>4</v>
      </c>
      <c r="I20" s="138" t="s">
        <v>55</v>
      </c>
      <c r="J20" s="138" t="s">
        <v>56</v>
      </c>
      <c r="K20" s="139" t="s">
        <v>4</v>
      </c>
      <c r="L20" s="138" t="s">
        <v>5</v>
      </c>
      <c r="M20" s="138" t="s">
        <v>57</v>
      </c>
      <c r="N20" s="138" t="s">
        <v>58</v>
      </c>
      <c r="O20" s="140" t="s">
        <v>59</v>
      </c>
    </row>
    <row r="21" spans="2:40" ht="30.75" customHeight="1" x14ac:dyDescent="0.2">
      <c r="B21" s="56">
        <v>1</v>
      </c>
      <c r="C21" s="205" t="s">
        <v>66</v>
      </c>
      <c r="D21" s="206" t="s">
        <v>67</v>
      </c>
      <c r="E21" s="207" t="s">
        <v>68</v>
      </c>
      <c r="F21" s="70" t="s">
        <v>69</v>
      </c>
      <c r="G21" s="56">
        <v>1.575</v>
      </c>
      <c r="H21" s="56" t="s">
        <v>64</v>
      </c>
      <c r="I21" s="57">
        <v>0.47</v>
      </c>
      <c r="J21" s="57">
        <v>0.5</v>
      </c>
      <c r="K21" s="142" t="s">
        <v>70</v>
      </c>
      <c r="L21" s="158">
        <v>0.25</v>
      </c>
      <c r="M21" s="135">
        <f>I4</f>
        <v>0</v>
      </c>
      <c r="N21" s="135">
        <f>J4</f>
        <v>0</v>
      </c>
      <c r="O21" s="159">
        <f>K4</f>
        <v>3.6666666666666665</v>
      </c>
    </row>
    <row r="22" spans="2:40" ht="30.75" customHeight="1" x14ac:dyDescent="0.2">
      <c r="B22" s="56">
        <v>2</v>
      </c>
      <c r="C22" s="205" t="s">
        <v>60</v>
      </c>
      <c r="D22" s="206" t="s">
        <v>61</v>
      </c>
      <c r="E22" s="207" t="s">
        <v>62</v>
      </c>
      <c r="F22" s="70" t="s">
        <v>63</v>
      </c>
      <c r="G22" s="56">
        <v>1.575</v>
      </c>
      <c r="H22" s="56" t="s">
        <v>64</v>
      </c>
      <c r="I22" s="57">
        <v>0.47</v>
      </c>
      <c r="J22" s="57">
        <v>0.44</v>
      </c>
      <c r="K22" s="57" t="s">
        <v>65</v>
      </c>
      <c r="L22" s="158">
        <v>0.25</v>
      </c>
      <c r="M22" s="135">
        <f t="shared" ref="M22:O22" si="4">I5</f>
        <v>0</v>
      </c>
      <c r="N22" s="135">
        <f t="shared" si="4"/>
        <v>0</v>
      </c>
      <c r="O22" s="159">
        <f t="shared" si="4"/>
        <v>3.6666666666666665</v>
      </c>
    </row>
    <row r="23" spans="2:40" ht="30.75" customHeight="1" x14ac:dyDescent="0.2">
      <c r="B23" s="56">
        <v>3</v>
      </c>
      <c r="C23" s="205" t="s">
        <v>72</v>
      </c>
      <c r="D23" s="206" t="s">
        <v>73</v>
      </c>
      <c r="E23" s="207" t="s">
        <v>74</v>
      </c>
      <c r="F23" s="70" t="s">
        <v>75</v>
      </c>
      <c r="G23" s="56">
        <v>1.575</v>
      </c>
      <c r="H23" s="56" t="s">
        <v>64</v>
      </c>
      <c r="I23" s="57">
        <v>0.47</v>
      </c>
      <c r="J23" s="57">
        <v>0.73</v>
      </c>
      <c r="K23" s="57" t="s">
        <v>71</v>
      </c>
      <c r="L23" s="158">
        <v>0.25</v>
      </c>
      <c r="M23" s="135">
        <f t="shared" ref="M23:O23" si="5">I6</f>
        <v>0</v>
      </c>
      <c r="N23" s="135">
        <f t="shared" si="5"/>
        <v>0</v>
      </c>
      <c r="O23" s="159">
        <f t="shared" si="5"/>
        <v>3.6666666666666665</v>
      </c>
    </row>
    <row r="24" spans="2:40" ht="38.25" customHeight="1" x14ac:dyDescent="0.2"/>
    <row r="25" spans="2:40" ht="19.5" customHeight="1" x14ac:dyDescent="0.2"/>
    <row r="26" spans="2:40" ht="16" x14ac:dyDescent="0.2">
      <c r="B26" s="209" t="s">
        <v>13</v>
      </c>
      <c r="C26" s="234" t="s">
        <v>287</v>
      </c>
      <c r="D26" s="235"/>
      <c r="E26" s="234" t="s">
        <v>247</v>
      </c>
      <c r="F26" s="235"/>
      <c r="G26" s="234" t="s">
        <v>66</v>
      </c>
      <c r="H26" s="235"/>
      <c r="I26" s="234" t="s">
        <v>288</v>
      </c>
      <c r="J26" s="235"/>
      <c r="K26" s="234" t="s">
        <v>290</v>
      </c>
      <c r="L26" s="235"/>
      <c r="M26" s="234" t="s">
        <v>291</v>
      </c>
      <c r="N26" s="235"/>
      <c r="O26" s="234" t="s">
        <v>292</v>
      </c>
      <c r="P26" s="235"/>
      <c r="Q26" s="234" t="s">
        <v>293</v>
      </c>
      <c r="R26" s="235" t="s">
        <v>289</v>
      </c>
      <c r="S26" s="234" t="s">
        <v>294</v>
      </c>
      <c r="T26" s="235" t="s">
        <v>289</v>
      </c>
      <c r="U26" s="234" t="s">
        <v>26</v>
      </c>
      <c r="V26" s="235" t="s">
        <v>289</v>
      </c>
      <c r="W26" s="234" t="s">
        <v>295</v>
      </c>
      <c r="X26" s="235" t="s">
        <v>289</v>
      </c>
      <c r="Y26" s="234" t="s">
        <v>296</v>
      </c>
      <c r="Z26" s="235" t="s">
        <v>289</v>
      </c>
      <c r="AA26" s="234" t="s">
        <v>249</v>
      </c>
      <c r="AB26" s="235" t="s">
        <v>289</v>
      </c>
      <c r="AC26" s="234" t="s">
        <v>10</v>
      </c>
      <c r="AD26" s="235" t="s">
        <v>289</v>
      </c>
      <c r="AE26" s="234" t="s">
        <v>297</v>
      </c>
      <c r="AF26" s="235" t="s">
        <v>289</v>
      </c>
      <c r="AG26" s="234" t="s">
        <v>298</v>
      </c>
      <c r="AH26" s="235" t="s">
        <v>289</v>
      </c>
      <c r="AI26" s="234" t="s">
        <v>299</v>
      </c>
      <c r="AJ26" s="235" t="s">
        <v>289</v>
      </c>
      <c r="AK26" s="234" t="s">
        <v>260</v>
      </c>
      <c r="AL26" s="235"/>
      <c r="AM26" s="211" t="s">
        <v>300</v>
      </c>
      <c r="AN26" s="212"/>
    </row>
    <row r="27" spans="2:40" ht="32" x14ac:dyDescent="0.2">
      <c r="B27" s="209"/>
      <c r="C27" s="211" t="s">
        <v>301</v>
      </c>
      <c r="D27" s="211" t="s">
        <v>289</v>
      </c>
      <c r="E27" s="211" t="s">
        <v>301</v>
      </c>
      <c r="F27" s="211" t="s">
        <v>289</v>
      </c>
      <c r="G27" s="211" t="s">
        <v>301</v>
      </c>
      <c r="H27" s="211" t="s">
        <v>289</v>
      </c>
      <c r="I27" s="211" t="s">
        <v>301</v>
      </c>
      <c r="J27" s="211" t="s">
        <v>289</v>
      </c>
      <c r="K27" s="211" t="s">
        <v>301</v>
      </c>
      <c r="L27" s="211" t="s">
        <v>289</v>
      </c>
      <c r="M27" s="211" t="s">
        <v>301</v>
      </c>
      <c r="N27" s="211" t="s">
        <v>289</v>
      </c>
      <c r="O27" s="211" t="s">
        <v>301</v>
      </c>
      <c r="P27" s="211" t="s">
        <v>289</v>
      </c>
      <c r="Q27" s="211" t="s">
        <v>301</v>
      </c>
      <c r="R27" s="211" t="s">
        <v>289</v>
      </c>
      <c r="S27" s="211" t="s">
        <v>301</v>
      </c>
      <c r="T27" s="211" t="s">
        <v>289</v>
      </c>
      <c r="U27" s="211" t="s">
        <v>301</v>
      </c>
      <c r="V27" s="211" t="s">
        <v>289</v>
      </c>
      <c r="W27" s="211" t="s">
        <v>301</v>
      </c>
      <c r="X27" s="211" t="s">
        <v>289</v>
      </c>
      <c r="Y27" s="211" t="s">
        <v>301</v>
      </c>
      <c r="Z27" s="211" t="s">
        <v>289</v>
      </c>
      <c r="AA27" s="211" t="s">
        <v>301</v>
      </c>
      <c r="AB27" s="211" t="s">
        <v>289</v>
      </c>
      <c r="AC27" s="211" t="s">
        <v>301</v>
      </c>
      <c r="AD27" s="211" t="s">
        <v>289</v>
      </c>
      <c r="AE27" s="211" t="s">
        <v>301</v>
      </c>
      <c r="AF27" s="211" t="s">
        <v>289</v>
      </c>
      <c r="AG27" s="211" t="s">
        <v>301</v>
      </c>
      <c r="AH27" s="211" t="s">
        <v>289</v>
      </c>
      <c r="AI27" s="211" t="s">
        <v>301</v>
      </c>
      <c r="AJ27" s="211" t="s">
        <v>289</v>
      </c>
      <c r="AK27" s="211" t="s">
        <v>301</v>
      </c>
      <c r="AL27" s="211" t="s">
        <v>289</v>
      </c>
      <c r="AM27" s="211"/>
      <c r="AN27" s="212" t="s">
        <v>308</v>
      </c>
    </row>
    <row r="28" spans="2:40" x14ac:dyDescent="0.2">
      <c r="B28" s="210">
        <v>2019</v>
      </c>
      <c r="C28" s="210">
        <v>70917</v>
      </c>
      <c r="D28" s="210">
        <v>173.55</v>
      </c>
      <c r="E28" s="210">
        <v>4770</v>
      </c>
      <c r="F28" s="210">
        <v>5.43</v>
      </c>
      <c r="G28" s="210">
        <v>4873</v>
      </c>
      <c r="H28" s="210">
        <v>1.3399999999999999</v>
      </c>
      <c r="I28" s="210">
        <v>2935</v>
      </c>
      <c r="J28" s="210">
        <v>14.53</v>
      </c>
      <c r="K28" s="210">
        <v>156</v>
      </c>
      <c r="L28" s="210">
        <v>1.99</v>
      </c>
      <c r="M28" s="210">
        <v>610</v>
      </c>
      <c r="N28" s="210">
        <v>6.99</v>
      </c>
      <c r="O28" s="210">
        <v>450</v>
      </c>
      <c r="P28" s="210">
        <v>1.29</v>
      </c>
      <c r="Q28" s="210">
        <v>0</v>
      </c>
      <c r="R28" s="210">
        <v>0</v>
      </c>
      <c r="S28" s="210">
        <v>0</v>
      </c>
      <c r="T28" s="210">
        <v>0</v>
      </c>
      <c r="U28" s="210">
        <v>60</v>
      </c>
      <c r="V28" s="210">
        <v>0.96</v>
      </c>
      <c r="W28" s="210">
        <v>2360</v>
      </c>
      <c r="X28" s="210">
        <v>1.72</v>
      </c>
      <c r="Y28" s="210">
        <v>1630</v>
      </c>
      <c r="Z28" s="210">
        <v>7.17</v>
      </c>
      <c r="AA28" s="210">
        <v>185919</v>
      </c>
      <c r="AB28" s="210">
        <v>24.23</v>
      </c>
      <c r="AC28" s="210">
        <v>7375</v>
      </c>
      <c r="AD28" s="210">
        <v>10.029999999999999</v>
      </c>
      <c r="AE28" s="210">
        <v>950</v>
      </c>
      <c r="AF28" s="210">
        <v>1.74</v>
      </c>
      <c r="AG28" s="210">
        <v>30</v>
      </c>
      <c r="AH28" s="210">
        <v>0.18</v>
      </c>
      <c r="AI28" s="210">
        <v>0</v>
      </c>
      <c r="AJ28" s="210">
        <v>0</v>
      </c>
      <c r="AK28" s="210">
        <v>0</v>
      </c>
      <c r="AL28" s="210">
        <v>0</v>
      </c>
      <c r="AM28" s="210">
        <f>D28+F28+H28+J28+L28+N28+P28+R28+T28+V28+X28+Z28+AB28+AD28+AF28+AH28+AJ28+AL28</f>
        <v>251.15000000000003</v>
      </c>
      <c r="AN28" s="141">
        <f>C28+E28+G28+I28+K28+M28+O28+Q28+S28+U28+W28+Y28+AA28+AC28+AE28+AG28+AI28+AK28</f>
        <v>283035</v>
      </c>
    </row>
    <row r="29" spans="2:40" x14ac:dyDescent="0.2">
      <c r="B29" s="210">
        <v>2020</v>
      </c>
      <c r="C29" s="210">
        <v>54875</v>
      </c>
      <c r="D29" s="210">
        <v>218.13</v>
      </c>
      <c r="E29" s="210">
        <v>5160</v>
      </c>
      <c r="F29" s="210">
        <v>2.08</v>
      </c>
      <c r="G29" s="210">
        <v>870</v>
      </c>
      <c r="H29" s="210">
        <v>6.27</v>
      </c>
      <c r="I29" s="210">
        <v>6130</v>
      </c>
      <c r="J29" s="210">
        <v>20.71</v>
      </c>
      <c r="K29" s="210">
        <v>282</v>
      </c>
      <c r="L29" s="210">
        <v>1.02</v>
      </c>
      <c r="M29" s="210">
        <v>22360</v>
      </c>
      <c r="N29" s="210">
        <v>22.46</v>
      </c>
      <c r="O29" s="210">
        <v>0</v>
      </c>
      <c r="P29" s="210">
        <v>0</v>
      </c>
      <c r="Q29" s="210">
        <v>0</v>
      </c>
      <c r="R29" s="210">
        <v>0</v>
      </c>
      <c r="S29" s="210">
        <v>65</v>
      </c>
      <c r="T29" s="210">
        <v>0.49</v>
      </c>
      <c r="U29" s="210">
        <v>0</v>
      </c>
      <c r="V29" s="210">
        <v>0</v>
      </c>
      <c r="W29" s="210">
        <v>0</v>
      </c>
      <c r="X29" s="210">
        <v>0</v>
      </c>
      <c r="Y29" s="210">
        <v>1160</v>
      </c>
      <c r="Z29" s="210">
        <v>9.31</v>
      </c>
      <c r="AA29" s="210">
        <v>72244</v>
      </c>
      <c r="AB29" s="210">
        <v>62.870000000000005</v>
      </c>
      <c r="AC29" s="210">
        <v>4600</v>
      </c>
      <c r="AD29" s="210">
        <v>4.99</v>
      </c>
      <c r="AE29" s="210">
        <v>2480</v>
      </c>
      <c r="AF29" s="210">
        <v>3.74</v>
      </c>
      <c r="AG29" s="210">
        <v>7720</v>
      </c>
      <c r="AH29" s="210">
        <v>3.65</v>
      </c>
      <c r="AI29" s="210">
        <v>50</v>
      </c>
      <c r="AJ29" s="210">
        <v>0.11</v>
      </c>
      <c r="AK29" s="210">
        <v>0</v>
      </c>
      <c r="AL29" s="210">
        <v>0</v>
      </c>
      <c r="AM29" s="210">
        <f t="shared" ref="AM29:AM33" si="6">D29+F29+H29+J29+L29+N29+P29+R29+T29+V29+X29+Z29+AB29+AD29+AF29+AH29+AJ29+AL29</f>
        <v>355.83000000000004</v>
      </c>
      <c r="AN29" s="141">
        <f t="shared" ref="AN29:AN33" si="7">C29+E29+G29+I29+K29+M29+O29+Q29+S29+U29+W29+Y29+AA29+AC29+AE29+AG29+AI29+AK29</f>
        <v>177996</v>
      </c>
    </row>
    <row r="30" spans="2:40" x14ac:dyDescent="0.2">
      <c r="B30" s="210">
        <v>2021</v>
      </c>
      <c r="C30" s="210">
        <v>67745</v>
      </c>
      <c r="D30" s="210">
        <v>191.82999999999998</v>
      </c>
      <c r="E30" s="210">
        <v>13220</v>
      </c>
      <c r="F30" s="210">
        <v>15.45</v>
      </c>
      <c r="G30" s="210">
        <v>14660</v>
      </c>
      <c r="H30" s="210">
        <v>17.440000000000001</v>
      </c>
      <c r="I30" s="210">
        <v>10362</v>
      </c>
      <c r="J30" s="210">
        <v>30.19</v>
      </c>
      <c r="K30" s="210">
        <v>816</v>
      </c>
      <c r="L30" s="210">
        <v>3.06</v>
      </c>
      <c r="M30" s="210">
        <v>5700</v>
      </c>
      <c r="N30" s="210">
        <v>3.5300000000000002</v>
      </c>
      <c r="O30" s="210">
        <v>97</v>
      </c>
      <c r="P30" s="210">
        <v>0.32</v>
      </c>
      <c r="Q30" s="210">
        <v>0</v>
      </c>
      <c r="R30" s="210">
        <v>0</v>
      </c>
      <c r="S30" s="210">
        <v>0</v>
      </c>
      <c r="T30" s="210">
        <v>0</v>
      </c>
      <c r="U30" s="210">
        <v>0</v>
      </c>
      <c r="V30" s="210">
        <v>0</v>
      </c>
      <c r="W30" s="210">
        <v>0</v>
      </c>
      <c r="X30" s="210">
        <v>0</v>
      </c>
      <c r="Y30" s="210">
        <v>2070</v>
      </c>
      <c r="Z30" s="210">
        <v>3.72</v>
      </c>
      <c r="AA30" s="210">
        <v>207161</v>
      </c>
      <c r="AB30" s="210">
        <v>170.77</v>
      </c>
      <c r="AC30" s="210">
        <v>9589</v>
      </c>
      <c r="AD30" s="210">
        <v>11.44</v>
      </c>
      <c r="AE30" s="210">
        <v>0</v>
      </c>
      <c r="AF30" s="210">
        <v>0</v>
      </c>
      <c r="AG30" s="210">
        <v>1070</v>
      </c>
      <c r="AH30" s="210">
        <v>0.94</v>
      </c>
      <c r="AI30" s="210">
        <v>0</v>
      </c>
      <c r="AJ30" s="210">
        <v>0</v>
      </c>
      <c r="AK30" s="210">
        <v>0</v>
      </c>
      <c r="AL30" s="210">
        <v>0</v>
      </c>
      <c r="AM30" s="210">
        <f t="shared" si="6"/>
        <v>448.68999999999994</v>
      </c>
      <c r="AN30" s="141">
        <f t="shared" si="7"/>
        <v>332490</v>
      </c>
    </row>
    <row r="31" spans="2:40" x14ac:dyDescent="0.2">
      <c r="B31" s="210">
        <v>2022</v>
      </c>
      <c r="C31" s="210">
        <v>81170</v>
      </c>
      <c r="D31" s="210">
        <v>281.07000000000005</v>
      </c>
      <c r="E31" s="210">
        <v>1250</v>
      </c>
      <c r="F31" s="210">
        <v>3.47</v>
      </c>
      <c r="G31" s="210">
        <v>7020</v>
      </c>
      <c r="H31" s="210">
        <v>18.170000000000002</v>
      </c>
      <c r="I31" s="210">
        <v>11793</v>
      </c>
      <c r="J31" s="210">
        <v>36.75</v>
      </c>
      <c r="K31" s="210">
        <v>4767</v>
      </c>
      <c r="L31" s="210">
        <v>16.93</v>
      </c>
      <c r="M31" s="210">
        <v>92450</v>
      </c>
      <c r="N31" s="210">
        <v>83.7</v>
      </c>
      <c r="O31" s="210">
        <v>240</v>
      </c>
      <c r="P31" s="210">
        <v>0.3</v>
      </c>
      <c r="Q31" s="210">
        <v>7</v>
      </c>
      <c r="R31" s="210">
        <v>1.31</v>
      </c>
      <c r="S31" s="210">
        <v>710</v>
      </c>
      <c r="T31" s="210">
        <v>0.48</v>
      </c>
      <c r="U31" s="210">
        <v>10</v>
      </c>
      <c r="V31" s="210">
        <v>0.28000000000000003</v>
      </c>
      <c r="W31" s="210">
        <v>10</v>
      </c>
      <c r="X31" s="210">
        <v>0.28000000000000003</v>
      </c>
      <c r="Y31" s="210">
        <v>1280</v>
      </c>
      <c r="Z31" s="210">
        <v>5.97</v>
      </c>
      <c r="AA31" s="210">
        <v>1173891</v>
      </c>
      <c r="AB31" s="210">
        <v>132.42000000000002</v>
      </c>
      <c r="AC31" s="210">
        <v>4162</v>
      </c>
      <c r="AD31" s="210">
        <v>7.01</v>
      </c>
      <c r="AE31" s="210">
        <v>0</v>
      </c>
      <c r="AF31" s="210">
        <v>0</v>
      </c>
      <c r="AG31" s="210">
        <v>6135</v>
      </c>
      <c r="AH31" s="210">
        <v>5.93</v>
      </c>
      <c r="AI31" s="210">
        <v>100</v>
      </c>
      <c r="AJ31" s="210">
        <v>0.1</v>
      </c>
      <c r="AK31" s="210">
        <v>550</v>
      </c>
      <c r="AL31" s="210">
        <v>0.31</v>
      </c>
      <c r="AM31" s="210">
        <f t="shared" si="6"/>
        <v>594.48</v>
      </c>
      <c r="AN31" s="141">
        <f t="shared" si="7"/>
        <v>1385545</v>
      </c>
    </row>
    <row r="32" spans="2:40" x14ac:dyDescent="0.2">
      <c r="B32" s="210">
        <v>2023</v>
      </c>
      <c r="C32" s="210">
        <v>41792</v>
      </c>
      <c r="D32" s="210">
        <v>142.34</v>
      </c>
      <c r="E32" s="210">
        <v>0</v>
      </c>
      <c r="F32" s="210">
        <v>0</v>
      </c>
      <c r="G32" s="210">
        <v>5848</v>
      </c>
      <c r="H32" s="210">
        <v>19.899999999999999</v>
      </c>
      <c r="I32" s="210">
        <v>8541</v>
      </c>
      <c r="J32" s="210">
        <v>26.37</v>
      </c>
      <c r="K32" s="210">
        <v>1380</v>
      </c>
      <c r="L32" s="210">
        <v>5</v>
      </c>
      <c r="M32" s="210">
        <v>0</v>
      </c>
      <c r="N32" s="210">
        <v>0</v>
      </c>
      <c r="O32" s="210">
        <v>300</v>
      </c>
      <c r="P32" s="210">
        <v>0.44</v>
      </c>
      <c r="Q32" s="210">
        <v>200</v>
      </c>
      <c r="R32" s="210">
        <v>0.46</v>
      </c>
      <c r="S32" s="210">
        <v>6930</v>
      </c>
      <c r="T32" s="210">
        <v>7.69</v>
      </c>
      <c r="U32" s="210">
        <v>0</v>
      </c>
      <c r="V32" s="210">
        <v>0</v>
      </c>
      <c r="W32" s="210">
        <v>0</v>
      </c>
      <c r="X32" s="210">
        <v>0</v>
      </c>
      <c r="Y32" s="210">
        <v>350</v>
      </c>
      <c r="Z32" s="210">
        <v>1.63</v>
      </c>
      <c r="AA32" s="210">
        <v>52962</v>
      </c>
      <c r="AB32" s="210">
        <v>29.13000000000001</v>
      </c>
      <c r="AC32" s="210">
        <v>440</v>
      </c>
      <c r="AD32" s="210">
        <v>0.42</v>
      </c>
      <c r="AE32" s="210">
        <v>0</v>
      </c>
      <c r="AF32" s="210">
        <v>0</v>
      </c>
      <c r="AG32" s="210">
        <v>0</v>
      </c>
      <c r="AH32" s="210">
        <v>0</v>
      </c>
      <c r="AI32" s="210">
        <v>0</v>
      </c>
      <c r="AJ32" s="210">
        <v>0</v>
      </c>
      <c r="AK32" s="210">
        <v>0</v>
      </c>
      <c r="AL32" s="210">
        <v>0</v>
      </c>
      <c r="AM32" s="210">
        <f t="shared" si="6"/>
        <v>233.38000000000002</v>
      </c>
      <c r="AN32" s="141">
        <f t="shared" si="7"/>
        <v>118743</v>
      </c>
    </row>
    <row r="33" spans="2:40" x14ac:dyDescent="0.2">
      <c r="B33" s="210">
        <v>2024</v>
      </c>
      <c r="C33" s="210">
        <v>16738</v>
      </c>
      <c r="D33" s="210">
        <v>53.38</v>
      </c>
      <c r="E33" s="210">
        <v>0</v>
      </c>
      <c r="F33" s="210">
        <v>0</v>
      </c>
      <c r="G33" s="210">
        <v>410</v>
      </c>
      <c r="H33" s="210">
        <v>2.2400000000000002</v>
      </c>
      <c r="I33" s="210">
        <v>1460</v>
      </c>
      <c r="J33" s="210">
        <v>0.98000000000000009</v>
      </c>
      <c r="K33" s="210">
        <v>0</v>
      </c>
      <c r="L33" s="210">
        <v>0</v>
      </c>
      <c r="M33" s="210">
        <v>0</v>
      </c>
      <c r="N33" s="210">
        <v>0</v>
      </c>
      <c r="O33" s="210">
        <v>0</v>
      </c>
      <c r="P33" s="210">
        <v>0</v>
      </c>
      <c r="Q33" s="210">
        <v>0</v>
      </c>
      <c r="R33" s="210">
        <v>0</v>
      </c>
      <c r="S33" s="210">
        <v>200</v>
      </c>
      <c r="T33" s="210">
        <v>0.1</v>
      </c>
      <c r="U33" s="210">
        <v>0</v>
      </c>
      <c r="V33" s="210">
        <v>0</v>
      </c>
      <c r="W33" s="210">
        <v>0</v>
      </c>
      <c r="X33" s="210">
        <v>0</v>
      </c>
      <c r="Y33" s="210">
        <v>150</v>
      </c>
      <c r="Z33" s="210">
        <v>1.4</v>
      </c>
      <c r="AA33" s="210">
        <v>7250</v>
      </c>
      <c r="AB33" s="210">
        <v>4.88</v>
      </c>
      <c r="AC33" s="210">
        <v>1186</v>
      </c>
      <c r="AD33" s="210">
        <v>0.94</v>
      </c>
      <c r="AE33" s="210">
        <v>0</v>
      </c>
      <c r="AF33" s="210">
        <v>0</v>
      </c>
      <c r="AG33" s="210">
        <v>1170</v>
      </c>
      <c r="AH33" s="210">
        <v>0.96</v>
      </c>
      <c r="AI33" s="210">
        <v>0</v>
      </c>
      <c r="AJ33" s="210">
        <v>0</v>
      </c>
      <c r="AK33" s="210">
        <v>0</v>
      </c>
      <c r="AL33" s="210">
        <v>0</v>
      </c>
      <c r="AM33" s="210">
        <f t="shared" si="6"/>
        <v>64.88</v>
      </c>
      <c r="AN33" s="141">
        <f t="shared" si="7"/>
        <v>28564</v>
      </c>
    </row>
    <row r="34" spans="2:40" x14ac:dyDescent="0.2">
      <c r="B34" s="210"/>
      <c r="C34" s="210">
        <f>SUM(C28:C33)</f>
        <v>333237</v>
      </c>
      <c r="D34" s="210">
        <f t="shared" ref="D34:AN34" si="8">SUM(D28:D33)</f>
        <v>1060.3000000000002</v>
      </c>
      <c r="E34" s="210">
        <f t="shared" si="8"/>
        <v>24400</v>
      </c>
      <c r="F34" s="210">
        <f t="shared" si="8"/>
        <v>26.43</v>
      </c>
      <c r="G34" s="210">
        <f t="shared" si="8"/>
        <v>33681</v>
      </c>
      <c r="H34" s="210">
        <f t="shared" si="8"/>
        <v>65.36</v>
      </c>
      <c r="I34" s="210">
        <f t="shared" si="8"/>
        <v>41221</v>
      </c>
      <c r="J34" s="210">
        <f t="shared" si="8"/>
        <v>129.53</v>
      </c>
      <c r="K34" s="210">
        <f t="shared" si="8"/>
        <v>7401</v>
      </c>
      <c r="L34" s="210">
        <f t="shared" si="8"/>
        <v>28</v>
      </c>
      <c r="M34" s="210">
        <f t="shared" si="8"/>
        <v>121120</v>
      </c>
      <c r="N34" s="210">
        <f t="shared" si="8"/>
        <v>116.68</v>
      </c>
      <c r="O34" s="210">
        <f t="shared" si="8"/>
        <v>1087</v>
      </c>
      <c r="P34" s="210">
        <f t="shared" si="8"/>
        <v>2.35</v>
      </c>
      <c r="Q34" s="210">
        <f t="shared" si="8"/>
        <v>207</v>
      </c>
      <c r="R34" s="210">
        <f t="shared" si="8"/>
        <v>1.77</v>
      </c>
      <c r="S34" s="210">
        <f t="shared" si="8"/>
        <v>7905</v>
      </c>
      <c r="T34" s="210">
        <f t="shared" si="8"/>
        <v>8.76</v>
      </c>
      <c r="U34" s="210">
        <f t="shared" si="8"/>
        <v>70</v>
      </c>
      <c r="V34" s="210">
        <f t="shared" si="8"/>
        <v>1.24</v>
      </c>
      <c r="W34" s="210">
        <f t="shared" si="8"/>
        <v>2370</v>
      </c>
      <c r="X34" s="210">
        <f t="shared" si="8"/>
        <v>2</v>
      </c>
      <c r="Y34" s="210">
        <f t="shared" si="8"/>
        <v>6640</v>
      </c>
      <c r="Z34" s="210">
        <f t="shared" si="8"/>
        <v>29.199999999999996</v>
      </c>
      <c r="AA34" s="210">
        <f t="shared" si="8"/>
        <v>1699427</v>
      </c>
      <c r="AB34" s="210">
        <f t="shared" si="8"/>
        <v>424.3</v>
      </c>
      <c r="AC34" s="210">
        <f t="shared" si="8"/>
        <v>27352</v>
      </c>
      <c r="AD34" s="210">
        <f t="shared" si="8"/>
        <v>34.83</v>
      </c>
      <c r="AE34" s="210">
        <f t="shared" si="8"/>
        <v>3430</v>
      </c>
      <c r="AF34" s="210">
        <f t="shared" si="8"/>
        <v>5.48</v>
      </c>
      <c r="AG34" s="210">
        <f t="shared" si="8"/>
        <v>16125</v>
      </c>
      <c r="AH34" s="210">
        <f t="shared" si="8"/>
        <v>11.66</v>
      </c>
      <c r="AI34" s="210">
        <f t="shared" si="8"/>
        <v>150</v>
      </c>
      <c r="AJ34" s="210">
        <f t="shared" si="8"/>
        <v>0.21000000000000002</v>
      </c>
      <c r="AK34" s="210">
        <f t="shared" si="8"/>
        <v>550</v>
      </c>
      <c r="AL34" s="210">
        <f t="shared" si="8"/>
        <v>0.31</v>
      </c>
      <c r="AM34" s="210">
        <f t="shared" si="8"/>
        <v>1948.4100000000003</v>
      </c>
      <c r="AN34" s="210">
        <f t="shared" si="8"/>
        <v>2326373</v>
      </c>
    </row>
    <row r="39" spans="2:40" x14ac:dyDescent="0.2">
      <c r="B39" s="201" t="s">
        <v>331</v>
      </c>
      <c r="C39" s="201" t="s">
        <v>332</v>
      </c>
      <c r="D39" s="201" t="s">
        <v>330</v>
      </c>
      <c r="E39" s="201" t="s">
        <v>328</v>
      </c>
      <c r="F39" s="201" t="s">
        <v>327</v>
      </c>
      <c r="G39" s="201" t="s">
        <v>77</v>
      </c>
    </row>
    <row r="40" spans="2:40" x14ac:dyDescent="0.2">
      <c r="B40" s="54">
        <v>2019</v>
      </c>
      <c r="C40" s="54">
        <v>120.36</v>
      </c>
      <c r="D40" s="54">
        <v>15.159999999999998</v>
      </c>
      <c r="E40" s="54">
        <v>9.1999999999999993</v>
      </c>
      <c r="F40" s="54">
        <v>121.11</v>
      </c>
      <c r="G40" s="54">
        <v>265.83</v>
      </c>
    </row>
    <row r="41" spans="2:40" x14ac:dyDescent="0.2">
      <c r="B41" s="54">
        <v>2020</v>
      </c>
      <c r="C41" s="54">
        <v>156.94999999999999</v>
      </c>
      <c r="D41" s="54">
        <v>21.15</v>
      </c>
      <c r="E41" s="54">
        <v>26.84</v>
      </c>
      <c r="F41" s="54">
        <v>154.08000000000001</v>
      </c>
      <c r="G41" s="54">
        <v>359.02</v>
      </c>
    </row>
    <row r="42" spans="2:40" x14ac:dyDescent="0.2">
      <c r="B42" s="54">
        <v>2021</v>
      </c>
      <c r="C42" s="54">
        <v>152.35</v>
      </c>
      <c r="D42" s="54">
        <v>31.239999999999995</v>
      </c>
      <c r="E42" s="54">
        <v>4.24</v>
      </c>
      <c r="F42" s="54">
        <v>253.26</v>
      </c>
      <c r="G42" s="54">
        <v>441.09</v>
      </c>
    </row>
    <row r="43" spans="2:40" x14ac:dyDescent="0.2">
      <c r="B43" s="54">
        <v>2022</v>
      </c>
      <c r="C43" s="54">
        <v>312.92</v>
      </c>
      <c r="D43" s="54">
        <v>39.700000000000003</v>
      </c>
      <c r="E43" s="54">
        <v>27.85</v>
      </c>
      <c r="F43" s="54">
        <v>206.75</v>
      </c>
      <c r="G43" s="54">
        <v>587.22</v>
      </c>
    </row>
    <row r="44" spans="2:40" x14ac:dyDescent="0.2">
      <c r="B44" s="54">
        <v>2023</v>
      </c>
      <c r="C44" s="54">
        <v>184.41</v>
      </c>
      <c r="D44" s="54">
        <v>22.68</v>
      </c>
      <c r="E44" s="54">
        <v>0.1</v>
      </c>
      <c r="F44" s="54">
        <v>23.88</v>
      </c>
      <c r="G44" s="54">
        <v>231.07</v>
      </c>
    </row>
    <row r="45" spans="2:40" x14ac:dyDescent="0.2">
      <c r="B45" s="54">
        <v>2024</v>
      </c>
      <c r="C45" s="54">
        <v>37.04</v>
      </c>
      <c r="D45" s="54">
        <v>5.8199999999999994</v>
      </c>
      <c r="E45" s="54">
        <v>12.06</v>
      </c>
      <c r="F45" s="54">
        <v>9.26</v>
      </c>
      <c r="G45" s="54">
        <v>64.180000000000007</v>
      </c>
    </row>
    <row r="46" spans="2:40" x14ac:dyDescent="0.2">
      <c r="B46" s="54" t="s">
        <v>77</v>
      </c>
      <c r="C46" s="54">
        <f>SUM(C40:C45)</f>
        <v>964.02999999999986</v>
      </c>
      <c r="D46" s="54">
        <f t="shared" ref="D46" si="9">SUM(D40:D45)</f>
        <v>135.74999999999997</v>
      </c>
      <c r="E46" s="54">
        <f>SUM(E40:E45)</f>
        <v>80.289999999999992</v>
      </c>
      <c r="F46" s="54">
        <f>SUM(F40:F45)</f>
        <v>768.34</v>
      </c>
      <c r="G46" s="54">
        <f>SUM(G40:G45)</f>
        <v>1948.4099999999999</v>
      </c>
    </row>
  </sheetData>
  <mergeCells count="18">
    <mergeCell ref="AG26:AH26"/>
    <mergeCell ref="AI26:AJ26"/>
    <mergeCell ref="AK26:AL26"/>
    <mergeCell ref="W26:X26"/>
    <mergeCell ref="Y26:Z26"/>
    <mergeCell ref="AA26:AB26"/>
    <mergeCell ref="AC26:AD26"/>
    <mergeCell ref="AE26:AF26"/>
    <mergeCell ref="M26:N26"/>
    <mergeCell ref="O26:P26"/>
    <mergeCell ref="Q26:R26"/>
    <mergeCell ref="S26:T26"/>
    <mergeCell ref="U26:V26"/>
    <mergeCell ref="E26:F26"/>
    <mergeCell ref="C26:D26"/>
    <mergeCell ref="G26:H26"/>
    <mergeCell ref="I26:J26"/>
    <mergeCell ref="K26:L26"/>
  </mergeCells>
  <hyperlinks>
    <hyperlink ref="F3" r:id="rId1" display="https://www.researchgate.net/profile/A-Raizada/publication/365489423_Biomass_carbon_stocks_estimation_and_predictive_modeling_in_mango_based_land_uses_on_degraded_lands_in_Indian_Sub-_Himalayas/links/63774b081766b34c54363701/Biomass-carbon-stocks-estimation-and-predictive-modeling-in-mango-based-land-uses-on-degraded-lands-in-Indian-Sub-Himalayas.pdf" xr:uid="{A0A662DC-05B2-40D9-9686-C1D038F53380}"/>
    <hyperlink ref="F4" r:id="rId2" xr:uid="{93AF7F64-3C91-4D0A-8786-BC6C201E66AF}"/>
    <hyperlink ref="F9" r:id="rId3" xr:uid="{B41054D2-C6FC-4541-BB35-8A3DA1B34C51}"/>
    <hyperlink ref="F12" r:id="rId4" xr:uid="{C4D125BB-4FC7-4CB8-93CD-051314636F6E}"/>
    <hyperlink ref="F13" r:id="rId5" display="https://www.researchgate.net/profile/KaushalendraJha/publication/276139353_Carbon_storage_and_sequestration_rate_assessment_and_allometric_model_development_in_young_teak_plantations_of_tropical_moist_deciduous_forest_India/links/56ab22aa08aed814bde76a4e/Carbon-storage-and-sequestration-rate-assessment-and-allometric-model-development-in-young-teak-plantations-of-tropical-moist-deciduous-forest-India.pdf?_tp=eyJjb250ZXh0Ijp7ImZpcnN0UGFnZSI6InB1YmxpY2F0aW9uIiwicGFnZSI6InB1YmxpY2F0aW9uIn19" xr:uid="{16BE8E49-ABF4-4CCC-807D-324AAC118635}"/>
    <hyperlink ref="F7" r:id="rId6" display="https://www.scirp.org/journal/paperinformation?paperid=97990" xr:uid="{12A65149-3430-4138-A17E-A7EDCAC7E679}"/>
    <hyperlink ref="F15" r:id="rId7" xr:uid="{EFE1C800-D157-48C6-90B3-51C781462A90}"/>
    <hyperlink ref="F14" r:id="rId8" display="https://www.researchgate.net/publication/305905765_BIOMASS_AND_CARBON_STORAGE_IN_TREES_GROWN_UNDER_DIFFERENT_AGROFORESTRY_SYSTEMS_IN_SEMI_ARID_REGION_OF_CENTRAL_INDIA?enrichId=rgreq-8112f807ee5d6a14ab0c0f6760387827-XXX&amp;enrichSource=Y292ZXJQYWdlOzMwNTkwNTc2NTtBUzozOTE5NDAzNDU0ODMyNjVAMTQ3MDQ1NzI2ODYyNA%3D%3D&amp;el=1_x_2&amp;_esc=publicationCoverPdf" xr:uid="{2B2AF047-7D29-41FE-A4C2-FBA7355D8397}"/>
    <hyperlink ref="K21" r:id="rId9" xr:uid="{BE7AF752-29A9-4410-8FB3-CA191B5578BB}"/>
    <hyperlink ref="F16" r:id="rId10" location="3.1.1%20general%20equation" display="https://www.fao.org/4/W4095E/w4095e06.htm - 3.1.1%20general%20equation" xr:uid="{A68BCDA5-D12F-42F4-97BE-C8B8098EFA1B}"/>
    <hyperlink ref="F5" r:id="rId11" location="3.1.1%20general%20equation" xr:uid="{0BFE983F-48AA-4B42-9AE7-AE6CE63D69CE}"/>
    <hyperlink ref="F11" r:id="rId12" display="https://www.sciencedirect.com/science/article/pii/S2665972721000167" xr:uid="{D451A52A-CAED-40FC-A4AF-C3B13D5653C4}"/>
  </hyperlinks>
  <pageMargins left="0.7" right="0.7" top="0.75" bottom="0.75" header="0.3" footer="0.3"/>
  <pageSetup orientation="portrait" r:id="rId13"/>
  <legacyDrawing r:id="rId1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2A6DF-C1F9-42AD-BE2C-65CD5C167E30}">
  <dimension ref="B3:BK43"/>
  <sheetViews>
    <sheetView topLeftCell="AW8" workbookViewId="0">
      <selection activeCell="L15" sqref="L15"/>
    </sheetView>
  </sheetViews>
  <sheetFormatPr baseColWidth="10" defaultColWidth="9.1640625" defaultRowHeight="13" x14ac:dyDescent="0.15"/>
  <cols>
    <col min="1" max="1" width="9.1640625" style="3"/>
    <col min="2" max="2" width="9.1640625" style="2"/>
    <col min="3" max="3" width="16.33203125" style="3" customWidth="1"/>
    <col min="4" max="4" width="10.6640625" style="3" customWidth="1"/>
    <col min="5" max="5" width="20.6640625" style="3" customWidth="1"/>
    <col min="6" max="6" width="9.1640625" style="3"/>
    <col min="7" max="7" width="24.5" style="3" customWidth="1"/>
    <col min="8" max="8" width="19.6640625" style="3" customWidth="1"/>
    <col min="9" max="10" width="25" style="3" customWidth="1"/>
    <col min="11" max="11" width="19" style="3" customWidth="1"/>
    <col min="12" max="12" width="23.6640625" style="3" customWidth="1"/>
    <col min="13" max="13" width="10.6640625" style="3" customWidth="1"/>
    <col min="14" max="14" width="30.5" style="3" customWidth="1"/>
    <col min="15" max="15" width="5.1640625" style="3" bestFit="1" customWidth="1"/>
    <col min="16" max="16" width="14.1640625" style="3" customWidth="1"/>
    <col min="17" max="17" width="16.83203125" style="3" customWidth="1"/>
    <col min="18" max="18" width="13.33203125" style="3" customWidth="1"/>
    <col min="19" max="22" width="9.33203125" style="3" customWidth="1"/>
    <col min="23" max="23" width="9.1640625" style="3"/>
    <col min="24" max="24" width="12.5" style="3" customWidth="1"/>
    <col min="25" max="25" width="13.5" style="3" customWidth="1"/>
    <col min="26" max="29" width="17.33203125" style="3" customWidth="1"/>
    <col min="30" max="30" width="9.1640625" style="3"/>
    <col min="31" max="31" width="11.6640625" style="3" bestFit="1" customWidth="1"/>
    <col min="32" max="32" width="10.5" style="3" bestFit="1" customWidth="1"/>
    <col min="33" max="33" width="11.6640625" style="3" bestFit="1" customWidth="1"/>
    <col min="34" max="36" width="11.6640625" style="3" customWidth="1"/>
    <col min="37" max="37" width="9.1640625" style="3"/>
    <col min="38" max="38" width="11" style="3" bestFit="1" customWidth="1"/>
    <col min="39" max="39" width="10.6640625" style="3" bestFit="1" customWidth="1"/>
    <col min="40" max="40" width="11" style="3" bestFit="1" customWidth="1"/>
    <col min="41" max="43" width="11" style="3" customWidth="1"/>
    <col min="44" max="44" width="17" style="3" customWidth="1"/>
    <col min="45" max="47" width="9.1640625" style="3"/>
    <col min="48" max="51" width="12.6640625" style="3" customWidth="1"/>
    <col min="52" max="52" width="18" style="4" customWidth="1"/>
    <col min="53" max="55" width="9.1640625" style="3"/>
    <col min="56" max="59" width="18.33203125" style="3" customWidth="1"/>
    <col min="60" max="60" width="12.5" style="4" customWidth="1"/>
    <col min="61" max="61" width="9.1640625" style="3"/>
    <col min="62" max="62" width="14.5" style="3" customWidth="1"/>
    <col min="63" max="63" width="14.1640625" style="3" customWidth="1"/>
    <col min="64" max="16384" width="9.1640625" style="3"/>
  </cols>
  <sheetData>
    <row r="3" spans="2:63" ht="15" customHeight="1" x14ac:dyDescent="0.15">
      <c r="H3" s="248" t="s">
        <v>78</v>
      </c>
      <c r="I3" s="249"/>
      <c r="J3" s="249"/>
      <c r="K3" s="250"/>
    </row>
    <row r="4" spans="2:63" x14ac:dyDescent="0.15">
      <c r="H4" s="74" t="s">
        <v>79</v>
      </c>
      <c r="I4" s="6" t="str">
        <f>Overview!C11</f>
        <v>Arecanut</v>
      </c>
      <c r="J4" s="74" t="s">
        <v>80</v>
      </c>
      <c r="K4" s="7">
        <f>Overview!G11</f>
        <v>0.25</v>
      </c>
    </row>
    <row r="5" spans="2:63" x14ac:dyDescent="0.15">
      <c r="H5" s="74" t="s">
        <v>81</v>
      </c>
      <c r="I5" s="6" t="str">
        <f>Overview!D11</f>
        <v>Areca catechu</v>
      </c>
      <c r="J5" s="74" t="s">
        <v>7</v>
      </c>
      <c r="K5" s="8">
        <f>Overview!I11</f>
        <v>0</v>
      </c>
    </row>
    <row r="6" spans="2:63" x14ac:dyDescent="0.15">
      <c r="H6" s="74" t="s">
        <v>82</v>
      </c>
      <c r="I6" s="7" t="str">
        <f>Overview!E11</f>
        <v>AGB=exp((LN(-1.853+0.728*LN(DBH^2*H))</v>
      </c>
      <c r="J6" s="74" t="s">
        <v>8</v>
      </c>
      <c r="K6" s="8">
        <f>Overview!J11</f>
        <v>0</v>
      </c>
    </row>
    <row r="7" spans="2:63" ht="18" x14ac:dyDescent="0.25">
      <c r="H7" s="74" t="s">
        <v>55</v>
      </c>
      <c r="I7" s="7">
        <f>Overview!H11</f>
        <v>0.47</v>
      </c>
      <c r="J7" s="64" t="s">
        <v>83</v>
      </c>
      <c r="K7" s="23">
        <f>Overview!K11</f>
        <v>3.6666666666666665</v>
      </c>
    </row>
    <row r="10" spans="2:63" ht="15.75" customHeight="1" x14ac:dyDescent="0.15">
      <c r="G10" s="243" t="s">
        <v>163</v>
      </c>
      <c r="H10" s="243"/>
      <c r="I10" s="243"/>
      <c r="J10" s="243"/>
      <c r="K10" s="243"/>
      <c r="L10" s="243"/>
      <c r="M10" s="243"/>
      <c r="O10" s="9"/>
    </row>
    <row r="11" spans="2:63" ht="15.75" customHeight="1" x14ac:dyDescent="0.15">
      <c r="G11" s="251" t="s">
        <v>85</v>
      </c>
      <c r="H11" s="251" t="s">
        <v>13</v>
      </c>
      <c r="I11" s="251" t="s">
        <v>143</v>
      </c>
      <c r="J11" s="251" t="s">
        <v>144</v>
      </c>
      <c r="K11" s="251" t="s">
        <v>4</v>
      </c>
      <c r="L11" s="252" t="s">
        <v>141</v>
      </c>
      <c r="M11" s="252" t="s">
        <v>142</v>
      </c>
      <c r="O11" s="243" t="s">
        <v>85</v>
      </c>
      <c r="P11" s="243" t="s">
        <v>13</v>
      </c>
      <c r="Q11" s="237" t="s">
        <v>89</v>
      </c>
      <c r="R11" s="237"/>
      <c r="S11" s="237"/>
      <c r="T11" s="237"/>
      <c r="U11" s="237"/>
      <c r="V11" s="237"/>
      <c r="X11" s="237" t="s">
        <v>90</v>
      </c>
      <c r="Y11" s="237"/>
      <c r="Z11" s="237"/>
      <c r="AA11" s="237"/>
      <c r="AB11" s="237"/>
      <c r="AC11" s="237"/>
      <c r="AE11" s="237" t="s">
        <v>91</v>
      </c>
      <c r="AF11" s="237"/>
      <c r="AG11" s="237"/>
      <c r="AH11" s="237"/>
      <c r="AI11" s="237"/>
      <c r="AJ11" s="237"/>
      <c r="AL11" s="237" t="s">
        <v>92</v>
      </c>
      <c r="AM11" s="237"/>
      <c r="AN11" s="237"/>
      <c r="AO11" s="237"/>
      <c r="AP11" s="237"/>
      <c r="AQ11" s="237"/>
      <c r="AR11" s="237"/>
      <c r="AT11" s="240" t="s">
        <v>93</v>
      </c>
      <c r="AU11" s="241"/>
      <c r="AV11" s="241"/>
      <c r="AW11" s="241"/>
      <c r="AX11" s="241"/>
      <c r="AY11" s="242"/>
      <c r="AZ11" s="237" t="s">
        <v>94</v>
      </c>
      <c r="BB11" s="240" t="s">
        <v>95</v>
      </c>
      <c r="BC11" s="241"/>
      <c r="BD11" s="241"/>
      <c r="BE11" s="241"/>
      <c r="BF11" s="241"/>
      <c r="BG11" s="242"/>
      <c r="BH11" s="237" t="s">
        <v>96</v>
      </c>
      <c r="BJ11" s="237" t="s">
        <v>97</v>
      </c>
      <c r="BK11" s="239" t="s">
        <v>98</v>
      </c>
    </row>
    <row r="12" spans="2:63" ht="15.75" customHeight="1" x14ac:dyDescent="0.15">
      <c r="G12" s="251"/>
      <c r="H12" s="251"/>
      <c r="I12" s="251"/>
      <c r="J12" s="251"/>
      <c r="K12" s="251"/>
      <c r="L12" s="252"/>
      <c r="M12" s="252"/>
      <c r="O12" s="243"/>
      <c r="P12" s="243"/>
      <c r="Q12" s="236">
        <v>2019</v>
      </c>
      <c r="R12" s="236">
        <v>2020</v>
      </c>
      <c r="S12" s="236">
        <v>2021</v>
      </c>
      <c r="T12" s="236">
        <v>2022</v>
      </c>
      <c r="U12" s="236">
        <v>2023</v>
      </c>
      <c r="V12" s="236">
        <v>2024</v>
      </c>
      <c r="X12" s="236">
        <f>Q12</f>
        <v>2019</v>
      </c>
      <c r="Y12" s="236">
        <f>R12</f>
        <v>2020</v>
      </c>
      <c r="Z12" s="236">
        <f>S12</f>
        <v>2021</v>
      </c>
      <c r="AA12" s="236">
        <v>2022</v>
      </c>
      <c r="AB12" s="236">
        <v>2023</v>
      </c>
      <c r="AC12" s="236">
        <v>2024</v>
      </c>
      <c r="AE12" s="236">
        <f>X12</f>
        <v>2019</v>
      </c>
      <c r="AF12" s="236">
        <f>Y12</f>
        <v>2020</v>
      </c>
      <c r="AG12" s="236">
        <f>Z12</f>
        <v>2021</v>
      </c>
      <c r="AH12" s="236">
        <v>2022</v>
      </c>
      <c r="AI12" s="236">
        <v>2023</v>
      </c>
      <c r="AJ12" s="236">
        <v>2024</v>
      </c>
      <c r="AL12" s="236">
        <f>AE12</f>
        <v>2019</v>
      </c>
      <c r="AM12" s="236">
        <f>AF12</f>
        <v>2020</v>
      </c>
      <c r="AN12" s="236">
        <f>AG12</f>
        <v>2021</v>
      </c>
      <c r="AO12" s="236">
        <v>2022</v>
      </c>
      <c r="AP12" s="236">
        <v>2023</v>
      </c>
      <c r="AQ12" s="236">
        <v>2024</v>
      </c>
      <c r="AR12" s="238" t="s">
        <v>99</v>
      </c>
      <c r="AT12" s="236">
        <f>AL12</f>
        <v>2019</v>
      </c>
      <c r="AU12" s="236">
        <f>AM12</f>
        <v>2020</v>
      </c>
      <c r="AV12" s="236">
        <f>AN12</f>
        <v>2021</v>
      </c>
      <c r="AW12" s="236">
        <v>2022</v>
      </c>
      <c r="AX12" s="236">
        <v>2023</v>
      </c>
      <c r="AY12" s="236">
        <v>2024</v>
      </c>
      <c r="AZ12" s="237"/>
      <c r="BB12" s="236">
        <f>AT12</f>
        <v>2019</v>
      </c>
      <c r="BC12" s="236">
        <f>AU12</f>
        <v>2020</v>
      </c>
      <c r="BD12" s="236">
        <f>AV12</f>
        <v>2021</v>
      </c>
      <c r="BE12" s="236">
        <v>2022</v>
      </c>
      <c r="BF12" s="236">
        <v>2023</v>
      </c>
      <c r="BG12" s="236">
        <v>2024</v>
      </c>
      <c r="BH12" s="237"/>
      <c r="BJ12" s="237"/>
      <c r="BK12" s="239"/>
    </row>
    <row r="13" spans="2:63" ht="33" customHeight="1" x14ac:dyDescent="0.15">
      <c r="B13" s="10" t="s">
        <v>100</v>
      </c>
      <c r="C13" s="11" t="s">
        <v>101</v>
      </c>
      <c r="D13" s="10" t="s">
        <v>102</v>
      </c>
      <c r="E13" s="10" t="s">
        <v>103</v>
      </c>
      <c r="G13" s="251"/>
      <c r="H13" s="251"/>
      <c r="I13" s="251"/>
      <c r="J13" s="251"/>
      <c r="K13" s="251"/>
      <c r="L13" s="252"/>
      <c r="M13" s="252"/>
      <c r="O13" s="243"/>
      <c r="P13" s="243"/>
      <c r="Q13" s="236"/>
      <c r="R13" s="236"/>
      <c r="S13" s="236"/>
      <c r="T13" s="236"/>
      <c r="U13" s="236"/>
      <c r="V13" s="236"/>
      <c r="X13" s="236"/>
      <c r="Y13" s="236"/>
      <c r="Z13" s="236"/>
      <c r="AA13" s="236"/>
      <c r="AB13" s="236"/>
      <c r="AC13" s="236"/>
      <c r="AE13" s="236"/>
      <c r="AF13" s="236"/>
      <c r="AG13" s="236"/>
      <c r="AH13" s="236"/>
      <c r="AI13" s="236"/>
      <c r="AJ13" s="236"/>
      <c r="AL13" s="236"/>
      <c r="AM13" s="236"/>
      <c r="AN13" s="236"/>
      <c r="AO13" s="236"/>
      <c r="AP13" s="236"/>
      <c r="AQ13" s="236"/>
      <c r="AR13" s="238"/>
      <c r="AT13" s="236"/>
      <c r="AU13" s="236"/>
      <c r="AV13" s="236"/>
      <c r="AW13" s="236"/>
      <c r="AX13" s="236"/>
      <c r="AY13" s="236"/>
      <c r="AZ13" s="237"/>
      <c r="BB13" s="236"/>
      <c r="BC13" s="236"/>
      <c r="BD13" s="236"/>
      <c r="BE13" s="236"/>
      <c r="BF13" s="236"/>
      <c r="BG13" s="236"/>
      <c r="BH13" s="237"/>
      <c r="BJ13" s="237"/>
      <c r="BK13" s="239"/>
    </row>
    <row r="14" spans="2:63" ht="14.25" customHeight="1" x14ac:dyDescent="0.2">
      <c r="B14" s="22">
        <v>2019</v>
      </c>
      <c r="C14" s="12">
        <f>Overview!AA28</f>
        <v>185919</v>
      </c>
      <c r="D14" s="13">
        <f>C14*10%</f>
        <v>18591.900000000001</v>
      </c>
      <c r="E14" s="13">
        <f>C14-D14</f>
        <v>167327.1</v>
      </c>
      <c r="G14" s="26">
        <v>1</v>
      </c>
      <c r="H14" s="26" t="str">
        <f>Mango!H14</f>
        <v>2019-2020</v>
      </c>
      <c r="I14" s="53"/>
      <c r="J14" s="1"/>
      <c r="K14" s="256" t="s">
        <v>164</v>
      </c>
      <c r="L14" s="28">
        <v>0</v>
      </c>
      <c r="M14" s="28">
        <f>L14</f>
        <v>0</v>
      </c>
      <c r="N14" s="17"/>
      <c r="O14" s="14">
        <f t="shared" ref="O14:P43" si="0">G14</f>
        <v>1</v>
      </c>
      <c r="P14" s="14" t="str">
        <f t="shared" si="0"/>
        <v>2019-2020</v>
      </c>
      <c r="Q14" s="18">
        <f>(M14*$E$14)/1000</f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20"/>
      <c r="X14" s="18">
        <f t="shared" ref="X14:AC43" si="1">(Q14*$K$4)</f>
        <v>0</v>
      </c>
      <c r="Y14" s="25">
        <v>0</v>
      </c>
      <c r="Z14" s="19">
        <v>0</v>
      </c>
      <c r="AA14" s="19">
        <v>0</v>
      </c>
      <c r="AB14" s="19">
        <v>0</v>
      </c>
      <c r="AC14" s="19">
        <v>0</v>
      </c>
      <c r="AD14" s="20"/>
      <c r="AE14" s="18">
        <f t="shared" ref="AE14:AJ43" si="2">X14+Q14</f>
        <v>0</v>
      </c>
      <c r="AF14" s="25">
        <v>0</v>
      </c>
      <c r="AG14" s="19">
        <v>0</v>
      </c>
      <c r="AH14" s="19">
        <v>0</v>
      </c>
      <c r="AI14" s="19">
        <v>0</v>
      </c>
      <c r="AJ14" s="19">
        <v>0</v>
      </c>
      <c r="AK14" s="20"/>
      <c r="AL14" s="18">
        <f t="shared" ref="AL14:AQ43" si="3">AE14*$K$7*$I$7</f>
        <v>0</v>
      </c>
      <c r="AM14" s="25">
        <v>0</v>
      </c>
      <c r="AN14" s="19">
        <v>0</v>
      </c>
      <c r="AO14" s="19">
        <v>0</v>
      </c>
      <c r="AP14" s="19">
        <v>0</v>
      </c>
      <c r="AQ14" s="19">
        <v>0</v>
      </c>
      <c r="AR14" s="18">
        <f>SUM(AL14:AQ14)</f>
        <v>0</v>
      </c>
      <c r="AS14" s="20"/>
      <c r="AT14" s="18">
        <f t="shared" ref="AT14:AY43" si="4">AL14*$K$5</f>
        <v>0</v>
      </c>
      <c r="AU14" s="25">
        <v>0</v>
      </c>
      <c r="AV14" s="19">
        <v>0</v>
      </c>
      <c r="AW14" s="19">
        <v>0</v>
      </c>
      <c r="AX14" s="19">
        <v>0</v>
      </c>
      <c r="AY14" s="19">
        <v>0</v>
      </c>
      <c r="AZ14" s="18">
        <f>SUM(AT14:AY14)</f>
        <v>0</v>
      </c>
      <c r="BA14" s="20"/>
      <c r="BB14" s="18">
        <f t="shared" ref="BB14:BG43" si="5">AL14*$K$6</f>
        <v>0</v>
      </c>
      <c r="BC14" s="25">
        <v>0</v>
      </c>
      <c r="BD14" s="19">
        <v>0</v>
      </c>
      <c r="BE14" s="19">
        <v>0</v>
      </c>
      <c r="BF14" s="19">
        <v>0</v>
      </c>
      <c r="BG14" s="19">
        <v>0</v>
      </c>
      <c r="BH14" s="18">
        <f>SUM(BB14:BG14)</f>
        <v>0</v>
      </c>
      <c r="BI14" s="20"/>
      <c r="BJ14" s="18">
        <f>BH14+AZ14+AR14</f>
        <v>0</v>
      </c>
      <c r="BK14" s="18">
        <f>BJ14</f>
        <v>0</v>
      </c>
    </row>
    <row r="15" spans="2:63" ht="15" x14ac:dyDescent="0.2">
      <c r="B15" s="22">
        <v>2020</v>
      </c>
      <c r="C15" s="12">
        <f>Overview!AA29</f>
        <v>72244</v>
      </c>
      <c r="D15" s="13">
        <f>C15*10%</f>
        <v>7224.4000000000005</v>
      </c>
      <c r="E15" s="13">
        <f>C15-D15</f>
        <v>65019.6</v>
      </c>
      <c r="G15" s="26">
        <v>2</v>
      </c>
      <c r="H15" s="26" t="str">
        <f>Mango!H15</f>
        <v>2020-2021</v>
      </c>
      <c r="I15" s="53"/>
      <c r="J15" s="1"/>
      <c r="K15" s="275"/>
      <c r="L15" s="28">
        <v>0</v>
      </c>
      <c r="M15" s="28">
        <f>L15-L14</f>
        <v>0</v>
      </c>
      <c r="N15" s="17"/>
      <c r="O15" s="14">
        <f t="shared" si="0"/>
        <v>2</v>
      </c>
      <c r="P15" s="14" t="str">
        <f t="shared" si="0"/>
        <v>2020-2021</v>
      </c>
      <c r="Q15" s="18">
        <f>(M15*$E$14)/1000</f>
        <v>0</v>
      </c>
      <c r="R15" s="18">
        <f>(M14*$E$15)/1000</f>
        <v>0</v>
      </c>
      <c r="S15" s="19">
        <v>0</v>
      </c>
      <c r="T15" s="19">
        <v>0</v>
      </c>
      <c r="U15" s="19">
        <v>0</v>
      </c>
      <c r="V15" s="19">
        <v>0</v>
      </c>
      <c r="W15" s="20"/>
      <c r="X15" s="18">
        <f t="shared" si="1"/>
        <v>0</v>
      </c>
      <c r="Y15" s="18">
        <f t="shared" si="1"/>
        <v>0</v>
      </c>
      <c r="Z15" s="19">
        <f>(R14*$E$15)/1000</f>
        <v>0</v>
      </c>
      <c r="AA15" s="19">
        <v>0</v>
      </c>
      <c r="AB15" s="19">
        <v>0</v>
      </c>
      <c r="AC15" s="19">
        <v>0</v>
      </c>
      <c r="AD15" s="20"/>
      <c r="AE15" s="18">
        <f t="shared" si="2"/>
        <v>0</v>
      </c>
      <c r="AF15" s="18">
        <f t="shared" si="2"/>
        <v>0</v>
      </c>
      <c r="AG15" s="19">
        <v>0</v>
      </c>
      <c r="AH15" s="19">
        <v>0</v>
      </c>
      <c r="AI15" s="19">
        <v>0</v>
      </c>
      <c r="AJ15" s="19">
        <v>0</v>
      </c>
      <c r="AK15" s="20"/>
      <c r="AL15" s="18">
        <f t="shared" si="3"/>
        <v>0</v>
      </c>
      <c r="AM15" s="18">
        <f t="shared" si="3"/>
        <v>0</v>
      </c>
      <c r="AN15" s="19">
        <v>0</v>
      </c>
      <c r="AO15" s="19">
        <v>0</v>
      </c>
      <c r="AP15" s="19">
        <v>0</v>
      </c>
      <c r="AQ15" s="19">
        <v>0</v>
      </c>
      <c r="AR15" s="18">
        <f t="shared" ref="AR15:AR43" si="6">SUM(AL15:AQ15)</f>
        <v>0</v>
      </c>
      <c r="AS15" s="20"/>
      <c r="AT15" s="18">
        <f t="shared" si="4"/>
        <v>0</v>
      </c>
      <c r="AU15" s="18">
        <f t="shared" si="4"/>
        <v>0</v>
      </c>
      <c r="AV15" s="19">
        <v>0</v>
      </c>
      <c r="AW15" s="19">
        <v>0</v>
      </c>
      <c r="AX15" s="19">
        <v>0</v>
      </c>
      <c r="AY15" s="19">
        <v>0</v>
      </c>
      <c r="AZ15" s="18">
        <f t="shared" ref="AZ15:AZ43" si="7">SUM(AT15:AY15)</f>
        <v>0</v>
      </c>
      <c r="BA15" s="20"/>
      <c r="BB15" s="18">
        <f t="shared" si="5"/>
        <v>0</v>
      </c>
      <c r="BC15" s="18">
        <f t="shared" si="5"/>
        <v>0</v>
      </c>
      <c r="BD15" s="19">
        <v>0</v>
      </c>
      <c r="BE15" s="19">
        <v>0</v>
      </c>
      <c r="BF15" s="19">
        <v>0</v>
      </c>
      <c r="BG15" s="19">
        <v>0</v>
      </c>
      <c r="BH15" s="18">
        <f t="shared" ref="BH15:BH43" si="8">SUM(BB15:BG15)</f>
        <v>0</v>
      </c>
      <c r="BI15" s="20"/>
      <c r="BJ15" s="18">
        <f t="shared" ref="BJ15:BJ43" si="9">BH15+AZ15+AR15</f>
        <v>0</v>
      </c>
      <c r="BK15" s="18">
        <f>BJ15+BK14</f>
        <v>0</v>
      </c>
    </row>
    <row r="16" spans="2:63" ht="15" x14ac:dyDescent="0.2">
      <c r="B16" s="22">
        <v>2021</v>
      </c>
      <c r="C16" s="12">
        <f>Overview!AA30</f>
        <v>207161</v>
      </c>
      <c r="D16" s="13">
        <f>C16*10%</f>
        <v>20716.100000000002</v>
      </c>
      <c r="E16" s="13">
        <f>C16-D16</f>
        <v>186444.9</v>
      </c>
      <c r="G16" s="26">
        <v>3</v>
      </c>
      <c r="H16" s="26" t="str">
        <f>Mango!H16</f>
        <v>2021-2022</v>
      </c>
      <c r="I16" s="53">
        <v>6.31</v>
      </c>
      <c r="J16" s="1">
        <v>3.6576</v>
      </c>
      <c r="K16" s="275"/>
      <c r="L16" s="28">
        <f t="shared" ref="L16:L43" si="10">EXP((LN(-1.853+0.728*LN(I16^2*I16))))</f>
        <v>2.1702243175920186</v>
      </c>
      <c r="M16" s="28">
        <f>L16-L15</f>
        <v>2.1702243175920186</v>
      </c>
      <c r="N16" s="17"/>
      <c r="O16" s="14">
        <f t="shared" si="0"/>
        <v>3</v>
      </c>
      <c r="P16" s="14" t="str">
        <f t="shared" si="0"/>
        <v>2021-2022</v>
      </c>
      <c r="Q16" s="18">
        <f t="shared" ref="Q16:Q43" si="11">(M16*$E$14)/1000</f>
        <v>363.13734141215144</v>
      </c>
      <c r="R16" s="18">
        <f t="shared" ref="R16:R43" si="12">(M15*$E$15)/1000</f>
        <v>0</v>
      </c>
      <c r="S16" s="18">
        <f>(M14*$E$16)/1000</f>
        <v>0</v>
      </c>
      <c r="T16" s="19">
        <v>0</v>
      </c>
      <c r="U16" s="19">
        <v>0</v>
      </c>
      <c r="V16" s="19">
        <v>0</v>
      </c>
      <c r="W16" s="20"/>
      <c r="X16" s="18">
        <f t="shared" si="1"/>
        <v>90.784335353037861</v>
      </c>
      <c r="Y16" s="18">
        <f t="shared" si="1"/>
        <v>0</v>
      </c>
      <c r="Z16" s="18">
        <f t="shared" si="1"/>
        <v>0</v>
      </c>
      <c r="AA16" s="19">
        <v>0</v>
      </c>
      <c r="AB16" s="19">
        <v>0</v>
      </c>
      <c r="AC16" s="19">
        <v>0</v>
      </c>
      <c r="AD16" s="20"/>
      <c r="AE16" s="18">
        <f t="shared" si="2"/>
        <v>453.92167676518932</v>
      </c>
      <c r="AF16" s="18">
        <f t="shared" si="2"/>
        <v>0</v>
      </c>
      <c r="AG16" s="18">
        <f t="shared" si="2"/>
        <v>0</v>
      </c>
      <c r="AH16" s="19">
        <v>0</v>
      </c>
      <c r="AI16" s="19">
        <v>0</v>
      </c>
      <c r="AJ16" s="19">
        <v>0</v>
      </c>
      <c r="AK16" s="20"/>
      <c r="AL16" s="18">
        <f t="shared" si="3"/>
        <v>782.25835629200958</v>
      </c>
      <c r="AM16" s="18">
        <f t="shared" si="3"/>
        <v>0</v>
      </c>
      <c r="AN16" s="18">
        <f t="shared" si="3"/>
        <v>0</v>
      </c>
      <c r="AO16" s="19">
        <v>0</v>
      </c>
      <c r="AP16" s="19">
        <v>0</v>
      </c>
      <c r="AQ16" s="19">
        <v>0</v>
      </c>
      <c r="AR16" s="18">
        <f t="shared" si="6"/>
        <v>782.25835629200958</v>
      </c>
      <c r="AS16" s="20"/>
      <c r="AT16" s="18">
        <f t="shared" si="4"/>
        <v>0</v>
      </c>
      <c r="AU16" s="18">
        <f t="shared" si="4"/>
        <v>0</v>
      </c>
      <c r="AV16" s="18">
        <f t="shared" si="4"/>
        <v>0</v>
      </c>
      <c r="AW16" s="19">
        <v>0</v>
      </c>
      <c r="AX16" s="19">
        <v>0</v>
      </c>
      <c r="AY16" s="19">
        <v>0</v>
      </c>
      <c r="AZ16" s="18">
        <f t="shared" si="7"/>
        <v>0</v>
      </c>
      <c r="BA16" s="20"/>
      <c r="BB16" s="18">
        <f t="shared" si="5"/>
        <v>0</v>
      </c>
      <c r="BC16" s="18">
        <f t="shared" si="5"/>
        <v>0</v>
      </c>
      <c r="BD16" s="18">
        <f t="shared" si="5"/>
        <v>0</v>
      </c>
      <c r="BE16" s="19">
        <v>0</v>
      </c>
      <c r="BF16" s="19">
        <v>0</v>
      </c>
      <c r="BG16" s="19">
        <v>0</v>
      </c>
      <c r="BH16" s="18">
        <f t="shared" si="8"/>
        <v>0</v>
      </c>
      <c r="BI16" s="20"/>
      <c r="BJ16" s="18">
        <f t="shared" si="9"/>
        <v>782.25835629200958</v>
      </c>
      <c r="BK16" s="18">
        <f t="shared" ref="BK16:BK43" si="13">BJ16+BK15</f>
        <v>782.25835629200958</v>
      </c>
    </row>
    <row r="17" spans="2:63" ht="15" x14ac:dyDescent="0.2">
      <c r="B17" s="22">
        <v>2022</v>
      </c>
      <c r="C17" s="12">
        <f>Overview!AA31</f>
        <v>1173891</v>
      </c>
      <c r="D17" s="13">
        <f>C17*10%</f>
        <v>117389.1</v>
      </c>
      <c r="E17" s="13">
        <f>C17-D17</f>
        <v>1056501.8999999999</v>
      </c>
      <c r="G17" s="26">
        <v>4</v>
      </c>
      <c r="H17" s="26" t="str">
        <f>Mango!H17</f>
        <v>2022-2023</v>
      </c>
      <c r="I17" s="53">
        <v>6.922727272727272</v>
      </c>
      <c r="J17" s="1">
        <v>4.5720000000000001</v>
      </c>
      <c r="K17" s="275"/>
      <c r="L17" s="28">
        <f t="shared" si="10"/>
        <v>2.3726246174894756</v>
      </c>
      <c r="M17" s="28">
        <f>L17-L16</f>
        <v>0.202400299897457</v>
      </c>
      <c r="N17" s="17"/>
      <c r="O17" s="14">
        <f t="shared" si="0"/>
        <v>4</v>
      </c>
      <c r="P17" s="14" t="str">
        <f t="shared" si="0"/>
        <v>2022-2023</v>
      </c>
      <c r="Q17" s="18">
        <f>(M17*$E$14)/1000</f>
        <v>33.867055220971778</v>
      </c>
      <c r="R17" s="18">
        <f t="shared" si="12"/>
        <v>141.107117040106</v>
      </c>
      <c r="S17" s="18">
        <f t="shared" ref="S17:S43" si="14">(M15*$E$16)/1000</f>
        <v>0</v>
      </c>
      <c r="T17" s="18">
        <f>(M14*$E$17)/1000</f>
        <v>0</v>
      </c>
      <c r="U17" s="19">
        <v>0</v>
      </c>
      <c r="V17" s="19">
        <v>0</v>
      </c>
      <c r="W17" s="20"/>
      <c r="X17" s="18">
        <f t="shared" si="1"/>
        <v>8.4667638052429446</v>
      </c>
      <c r="Y17" s="18">
        <f t="shared" si="1"/>
        <v>35.276779260026501</v>
      </c>
      <c r="Z17" s="18">
        <f t="shared" si="1"/>
        <v>0</v>
      </c>
      <c r="AA17" s="18">
        <f t="shared" si="1"/>
        <v>0</v>
      </c>
      <c r="AB17" s="19">
        <v>0</v>
      </c>
      <c r="AC17" s="19">
        <v>0</v>
      </c>
      <c r="AD17" s="20"/>
      <c r="AE17" s="18">
        <f t="shared" si="2"/>
        <v>42.333819026214726</v>
      </c>
      <c r="AF17" s="18">
        <f t="shared" si="2"/>
        <v>176.38389630013251</v>
      </c>
      <c r="AG17" s="18">
        <f t="shared" si="2"/>
        <v>0</v>
      </c>
      <c r="AH17" s="18">
        <f>AA17+T17</f>
        <v>0</v>
      </c>
      <c r="AI17" s="19">
        <v>0</v>
      </c>
      <c r="AJ17" s="19">
        <v>0</v>
      </c>
      <c r="AK17" s="20"/>
      <c r="AL17" s="18">
        <f t="shared" si="3"/>
        <v>72.955281455176717</v>
      </c>
      <c r="AM17" s="18">
        <f t="shared" si="3"/>
        <v>303.96824795722836</v>
      </c>
      <c r="AN17" s="18">
        <f t="shared" si="3"/>
        <v>0</v>
      </c>
      <c r="AO17" s="18">
        <f t="shared" si="3"/>
        <v>0</v>
      </c>
      <c r="AP17" s="19">
        <v>0</v>
      </c>
      <c r="AQ17" s="19">
        <v>0</v>
      </c>
      <c r="AR17" s="18">
        <f t="shared" si="6"/>
        <v>376.92352941240506</v>
      </c>
      <c r="AS17" s="20"/>
      <c r="AT17" s="18">
        <f t="shared" si="4"/>
        <v>0</v>
      </c>
      <c r="AU17" s="18">
        <f t="shared" si="4"/>
        <v>0</v>
      </c>
      <c r="AV17" s="18">
        <f t="shared" si="4"/>
        <v>0</v>
      </c>
      <c r="AW17" s="18">
        <f t="shared" si="4"/>
        <v>0</v>
      </c>
      <c r="AX17" s="19">
        <v>0</v>
      </c>
      <c r="AY17" s="19">
        <v>0</v>
      </c>
      <c r="AZ17" s="18">
        <f t="shared" si="7"/>
        <v>0</v>
      </c>
      <c r="BA17" s="20"/>
      <c r="BB17" s="18">
        <f t="shared" si="5"/>
        <v>0</v>
      </c>
      <c r="BC17" s="18">
        <f t="shared" si="5"/>
        <v>0</v>
      </c>
      <c r="BD17" s="18">
        <f t="shared" si="5"/>
        <v>0</v>
      </c>
      <c r="BE17" s="18">
        <f t="shared" si="5"/>
        <v>0</v>
      </c>
      <c r="BF17" s="19">
        <v>0</v>
      </c>
      <c r="BG17" s="19">
        <v>0</v>
      </c>
      <c r="BH17" s="18">
        <f t="shared" si="8"/>
        <v>0</v>
      </c>
      <c r="BI17" s="20"/>
      <c r="BJ17" s="18">
        <f t="shared" si="9"/>
        <v>376.92352941240506</v>
      </c>
      <c r="BK17" s="18">
        <f t="shared" si="13"/>
        <v>1159.1818857044145</v>
      </c>
    </row>
    <row r="18" spans="2:63" ht="15" x14ac:dyDescent="0.2">
      <c r="B18" s="22">
        <v>2023</v>
      </c>
      <c r="C18" s="12">
        <f>Overview!AA32</f>
        <v>52962</v>
      </c>
      <c r="D18" s="14">
        <f t="shared" ref="D18:D42" si="15">C18*10%</f>
        <v>5296.2000000000007</v>
      </c>
      <c r="E18" s="14">
        <f t="shared" ref="E18:E42" si="16">C18-D18</f>
        <v>47665.8</v>
      </c>
      <c r="G18" s="26">
        <v>5</v>
      </c>
      <c r="H18" s="26" t="str">
        <f>Mango!H18</f>
        <v>2023-2024</v>
      </c>
      <c r="I18" s="53">
        <v>7.5354545454545452</v>
      </c>
      <c r="J18" s="1">
        <v>6.66</v>
      </c>
      <c r="K18" s="275"/>
      <c r="L18" s="28">
        <f t="shared" si="10"/>
        <v>2.5578482340942603</v>
      </c>
      <c r="M18" s="28">
        <f t="shared" ref="M18:M43" si="17">L18-L17</f>
        <v>0.1852236166047847</v>
      </c>
      <c r="N18" s="17"/>
      <c r="O18" s="14">
        <f t="shared" si="0"/>
        <v>5</v>
      </c>
      <c r="P18" s="14" t="str">
        <f t="shared" si="0"/>
        <v>2023-2024</v>
      </c>
      <c r="Q18" s="18">
        <f t="shared" si="11"/>
        <v>30.992930617990471</v>
      </c>
      <c r="R18" s="18">
        <f t="shared" si="12"/>
        <v>13.159986539212696</v>
      </c>
      <c r="S18" s="18">
        <f t="shared" si="14"/>
        <v>404.62725587101215</v>
      </c>
      <c r="T18" s="18">
        <f t="shared" ref="T18:T43" si="18">(M15*$E$17)/1000</f>
        <v>0</v>
      </c>
      <c r="U18" s="18">
        <f>(M14*$E$18)/1000</f>
        <v>0</v>
      </c>
      <c r="V18" s="19">
        <v>0</v>
      </c>
      <c r="W18" s="20"/>
      <c r="X18" s="18">
        <f t="shared" si="1"/>
        <v>7.7482326544976177</v>
      </c>
      <c r="Y18" s="18">
        <f t="shared" si="1"/>
        <v>3.2899966348031739</v>
      </c>
      <c r="Z18" s="18">
        <f t="shared" si="1"/>
        <v>101.15681396775304</v>
      </c>
      <c r="AA18" s="18">
        <f t="shared" si="1"/>
        <v>0</v>
      </c>
      <c r="AB18" s="18">
        <f t="shared" si="1"/>
        <v>0</v>
      </c>
      <c r="AC18" s="19">
        <v>0</v>
      </c>
      <c r="AD18" s="20"/>
      <c r="AE18" s="18">
        <f t="shared" si="2"/>
        <v>38.741163272488087</v>
      </c>
      <c r="AF18" s="18">
        <f t="shared" si="2"/>
        <v>16.44998317401587</v>
      </c>
      <c r="AG18" s="18">
        <f t="shared" si="2"/>
        <v>505.78406983876516</v>
      </c>
      <c r="AH18" s="18">
        <f>AA18+T18</f>
        <v>0</v>
      </c>
      <c r="AI18" s="18">
        <f>AB18+U18</f>
        <v>0</v>
      </c>
      <c r="AJ18" s="19">
        <v>0</v>
      </c>
      <c r="AK18" s="20"/>
      <c r="AL18" s="18">
        <f t="shared" si="3"/>
        <v>66.763938039587799</v>
      </c>
      <c r="AM18" s="18">
        <f t="shared" si="3"/>
        <v>28.348804336554014</v>
      </c>
      <c r="AN18" s="18">
        <f t="shared" si="3"/>
        <v>871.63454702213858</v>
      </c>
      <c r="AO18" s="18">
        <f t="shared" si="3"/>
        <v>0</v>
      </c>
      <c r="AP18" s="18">
        <f t="shared" si="3"/>
        <v>0</v>
      </c>
      <c r="AQ18" s="19">
        <v>0</v>
      </c>
      <c r="AR18" s="18">
        <f t="shared" si="6"/>
        <v>966.74728939828037</v>
      </c>
      <c r="AS18" s="20"/>
      <c r="AT18" s="18">
        <f t="shared" si="4"/>
        <v>0</v>
      </c>
      <c r="AU18" s="18">
        <f t="shared" si="4"/>
        <v>0</v>
      </c>
      <c r="AV18" s="18">
        <f t="shared" si="4"/>
        <v>0</v>
      </c>
      <c r="AW18" s="18">
        <f t="shared" si="4"/>
        <v>0</v>
      </c>
      <c r="AX18" s="18">
        <f t="shared" si="4"/>
        <v>0</v>
      </c>
      <c r="AY18" s="19">
        <v>0</v>
      </c>
      <c r="AZ18" s="18">
        <f t="shared" si="7"/>
        <v>0</v>
      </c>
      <c r="BA18" s="20"/>
      <c r="BB18" s="18">
        <f t="shared" si="5"/>
        <v>0</v>
      </c>
      <c r="BC18" s="18">
        <f t="shared" si="5"/>
        <v>0</v>
      </c>
      <c r="BD18" s="18">
        <f t="shared" si="5"/>
        <v>0</v>
      </c>
      <c r="BE18" s="18">
        <f t="shared" si="5"/>
        <v>0</v>
      </c>
      <c r="BF18" s="18">
        <f t="shared" si="5"/>
        <v>0</v>
      </c>
      <c r="BG18" s="19">
        <v>0</v>
      </c>
      <c r="BH18" s="18">
        <f t="shared" si="8"/>
        <v>0</v>
      </c>
      <c r="BI18" s="20"/>
      <c r="BJ18" s="18">
        <f t="shared" si="9"/>
        <v>966.74728939828037</v>
      </c>
      <c r="BK18" s="18">
        <f t="shared" si="13"/>
        <v>2125.9291751026949</v>
      </c>
    </row>
    <row r="19" spans="2:63" ht="15" x14ac:dyDescent="0.2">
      <c r="B19" s="22">
        <v>2024</v>
      </c>
      <c r="C19" s="12">
        <f>Overview!AA33</f>
        <v>7250</v>
      </c>
      <c r="D19" s="14">
        <f t="shared" si="15"/>
        <v>725</v>
      </c>
      <c r="E19" s="14">
        <f t="shared" si="16"/>
        <v>6525</v>
      </c>
      <c r="G19" s="26">
        <v>6</v>
      </c>
      <c r="H19" s="26" t="str">
        <f>Mango!H19</f>
        <v>2024-2025</v>
      </c>
      <c r="I19" s="53">
        <v>8.1481818181818184</v>
      </c>
      <c r="J19" s="1">
        <v>6.0960000000000001</v>
      </c>
      <c r="K19" s="275"/>
      <c r="L19" s="28">
        <f t="shared" si="10"/>
        <v>2.7285838706548451</v>
      </c>
      <c r="M19" s="28">
        <f t="shared" si="17"/>
        <v>0.17073563656058477</v>
      </c>
      <c r="N19" s="17"/>
      <c r="O19" s="14">
        <f t="shared" si="0"/>
        <v>6</v>
      </c>
      <c r="P19" s="14" t="str">
        <f t="shared" si="0"/>
        <v>2024-2025</v>
      </c>
      <c r="Q19" s="18">
        <f t="shared" si="11"/>
        <v>28.568698932336623</v>
      </c>
      <c r="R19" s="18">
        <f t="shared" si="12"/>
        <v>12.043165462196459</v>
      </c>
      <c r="S19" s="18">
        <f t="shared" si="14"/>
        <v>37.736503674351376</v>
      </c>
      <c r="T19" s="18">
        <f t="shared" si="18"/>
        <v>2292.8461149621708</v>
      </c>
      <c r="U19" s="18">
        <f t="shared" ref="U19:U43" si="19">(M15*$E$18)/1000</f>
        <v>0</v>
      </c>
      <c r="V19" s="18">
        <f>(M14*$E$19)/1000</f>
        <v>0</v>
      </c>
      <c r="W19" s="20"/>
      <c r="X19" s="18">
        <f t="shared" si="1"/>
        <v>7.1421747330841558</v>
      </c>
      <c r="Y19" s="18">
        <f t="shared" si="1"/>
        <v>3.0107913655491148</v>
      </c>
      <c r="Z19" s="18">
        <f t="shared" si="1"/>
        <v>9.4341259185878439</v>
      </c>
      <c r="AA19" s="18">
        <f t="shared" si="1"/>
        <v>573.21152874054269</v>
      </c>
      <c r="AB19" s="18">
        <f t="shared" si="1"/>
        <v>0</v>
      </c>
      <c r="AC19" s="18">
        <f t="shared" si="1"/>
        <v>0</v>
      </c>
      <c r="AD19" s="20"/>
      <c r="AE19" s="18">
        <f t="shared" si="2"/>
        <v>35.710873665420777</v>
      </c>
      <c r="AF19" s="18">
        <f t="shared" si="2"/>
        <v>15.053956827745573</v>
      </c>
      <c r="AG19" s="18">
        <f t="shared" si="2"/>
        <v>47.170629592939221</v>
      </c>
      <c r="AH19" s="18">
        <f t="shared" si="2"/>
        <v>2866.0576437027134</v>
      </c>
      <c r="AI19" s="18">
        <f t="shared" si="2"/>
        <v>0</v>
      </c>
      <c r="AJ19" s="18">
        <f t="shared" si="2"/>
        <v>0</v>
      </c>
      <c r="AK19" s="20"/>
      <c r="AL19" s="18">
        <f t="shared" si="3"/>
        <v>61.541738950075136</v>
      </c>
      <c r="AM19" s="18">
        <f t="shared" si="3"/>
        <v>25.942985599814868</v>
      </c>
      <c r="AN19" s="18">
        <f t="shared" si="3"/>
        <v>81.290718331831911</v>
      </c>
      <c r="AO19" s="18">
        <f t="shared" si="3"/>
        <v>4939.1726726476763</v>
      </c>
      <c r="AP19" s="18">
        <f t="shared" si="3"/>
        <v>0</v>
      </c>
      <c r="AQ19" s="18">
        <f t="shared" si="3"/>
        <v>0</v>
      </c>
      <c r="AR19" s="18">
        <f t="shared" si="6"/>
        <v>5107.9481155293979</v>
      </c>
      <c r="AS19" s="20"/>
      <c r="AT19" s="18">
        <f t="shared" si="4"/>
        <v>0</v>
      </c>
      <c r="AU19" s="18">
        <f t="shared" si="4"/>
        <v>0</v>
      </c>
      <c r="AV19" s="18">
        <f t="shared" si="4"/>
        <v>0</v>
      </c>
      <c r="AW19" s="18">
        <f t="shared" si="4"/>
        <v>0</v>
      </c>
      <c r="AX19" s="18">
        <f t="shared" si="4"/>
        <v>0</v>
      </c>
      <c r="AY19" s="18">
        <f t="shared" si="4"/>
        <v>0</v>
      </c>
      <c r="AZ19" s="18">
        <f t="shared" si="7"/>
        <v>0</v>
      </c>
      <c r="BA19" s="20"/>
      <c r="BB19" s="18">
        <f t="shared" si="5"/>
        <v>0</v>
      </c>
      <c r="BC19" s="18">
        <f t="shared" si="5"/>
        <v>0</v>
      </c>
      <c r="BD19" s="18">
        <f t="shared" si="5"/>
        <v>0</v>
      </c>
      <c r="BE19" s="18">
        <f t="shared" si="5"/>
        <v>0</v>
      </c>
      <c r="BF19" s="18">
        <f t="shared" si="5"/>
        <v>0</v>
      </c>
      <c r="BG19" s="18">
        <f t="shared" si="5"/>
        <v>0</v>
      </c>
      <c r="BH19" s="18">
        <f t="shared" si="8"/>
        <v>0</v>
      </c>
      <c r="BI19" s="20"/>
      <c r="BJ19" s="18">
        <f t="shared" si="9"/>
        <v>5107.9481155293979</v>
      </c>
      <c r="BK19" s="18">
        <f t="shared" si="13"/>
        <v>7233.8772906320928</v>
      </c>
    </row>
    <row r="20" spans="2:63" ht="15" x14ac:dyDescent="0.2">
      <c r="B20" s="22">
        <v>2025</v>
      </c>
      <c r="C20" s="14">
        <v>0</v>
      </c>
      <c r="D20" s="14">
        <f t="shared" si="15"/>
        <v>0</v>
      </c>
      <c r="E20" s="14">
        <f t="shared" si="16"/>
        <v>0</v>
      </c>
      <c r="G20" s="26">
        <v>7</v>
      </c>
      <c r="H20" s="26" t="str">
        <f>Mango!H20</f>
        <v>2025-2026</v>
      </c>
      <c r="I20" s="53">
        <v>8.7609090909090916</v>
      </c>
      <c r="J20" s="1">
        <v>6.7056000000000004</v>
      </c>
      <c r="K20" s="275"/>
      <c r="L20" s="28">
        <f t="shared" si="10"/>
        <v>2.8869344947095792</v>
      </c>
      <c r="M20" s="28">
        <f t="shared" si="17"/>
        <v>0.1583506240547341</v>
      </c>
      <c r="N20" s="17"/>
      <c r="O20" s="14">
        <f t="shared" si="0"/>
        <v>7</v>
      </c>
      <c r="P20" s="14" t="str">
        <f t="shared" si="0"/>
        <v>2025-2026</v>
      </c>
      <c r="Q20" s="18">
        <f t="shared" si="11"/>
        <v>26.496350706268899</v>
      </c>
      <c r="R20" s="18">
        <f t="shared" si="12"/>
        <v>11.101162794914597</v>
      </c>
      <c r="S20" s="18">
        <f t="shared" si="14"/>
        <v>34.533998675517424</v>
      </c>
      <c r="T20" s="18">
        <f t="shared" si="18"/>
        <v>213.83630140223312</v>
      </c>
      <c r="U20" s="18">
        <f t="shared" si="19"/>
        <v>103.44547827747765</v>
      </c>
      <c r="V20" s="18">
        <f t="shared" ref="V20:V43" si="20">(M15*$E$19)/1000</f>
        <v>0</v>
      </c>
      <c r="W20" s="20"/>
      <c r="X20" s="18">
        <f t="shared" si="1"/>
        <v>6.6240876765672247</v>
      </c>
      <c r="Y20" s="18">
        <f t="shared" si="1"/>
        <v>2.7752906987286492</v>
      </c>
      <c r="Z20" s="18">
        <f t="shared" si="1"/>
        <v>8.6334996688793559</v>
      </c>
      <c r="AA20" s="18">
        <f t="shared" si="1"/>
        <v>53.45907535055828</v>
      </c>
      <c r="AB20" s="18">
        <f t="shared" si="1"/>
        <v>25.861369569369412</v>
      </c>
      <c r="AC20" s="18">
        <f t="shared" si="1"/>
        <v>0</v>
      </c>
      <c r="AD20" s="20"/>
      <c r="AE20" s="18">
        <f t="shared" si="2"/>
        <v>33.120438382836127</v>
      </c>
      <c r="AF20" s="18">
        <f t="shared" si="2"/>
        <v>13.876453493643247</v>
      </c>
      <c r="AG20" s="18">
        <f t="shared" si="2"/>
        <v>43.167498344396776</v>
      </c>
      <c r="AH20" s="18">
        <f t="shared" si="2"/>
        <v>267.29537675279141</v>
      </c>
      <c r="AI20" s="18">
        <f t="shared" si="2"/>
        <v>129.30684784684706</v>
      </c>
      <c r="AJ20" s="18">
        <f t="shared" si="2"/>
        <v>0</v>
      </c>
      <c r="AK20" s="20"/>
      <c r="AL20" s="18">
        <f t="shared" si="3"/>
        <v>57.077555479754253</v>
      </c>
      <c r="AM20" s="18">
        <f t="shared" si="3"/>
        <v>23.913754854045195</v>
      </c>
      <c r="AN20" s="18">
        <f t="shared" si="3"/>
        <v>74.391988813510437</v>
      </c>
      <c r="AO20" s="18">
        <f t="shared" si="3"/>
        <v>460.63903260397711</v>
      </c>
      <c r="AP20" s="18">
        <f t="shared" si="3"/>
        <v>222.83880112273309</v>
      </c>
      <c r="AQ20" s="18">
        <f t="shared" si="3"/>
        <v>0</v>
      </c>
      <c r="AR20" s="18">
        <f t="shared" si="6"/>
        <v>838.86113287402009</v>
      </c>
      <c r="AS20" s="20"/>
      <c r="AT20" s="18">
        <f t="shared" si="4"/>
        <v>0</v>
      </c>
      <c r="AU20" s="18">
        <f t="shared" si="4"/>
        <v>0</v>
      </c>
      <c r="AV20" s="18">
        <f t="shared" si="4"/>
        <v>0</v>
      </c>
      <c r="AW20" s="18">
        <f t="shared" si="4"/>
        <v>0</v>
      </c>
      <c r="AX20" s="18">
        <f t="shared" si="4"/>
        <v>0</v>
      </c>
      <c r="AY20" s="18">
        <f t="shared" si="4"/>
        <v>0</v>
      </c>
      <c r="AZ20" s="18">
        <f t="shared" si="7"/>
        <v>0</v>
      </c>
      <c r="BA20" s="20"/>
      <c r="BB20" s="18">
        <f t="shared" si="5"/>
        <v>0</v>
      </c>
      <c r="BC20" s="18">
        <f t="shared" si="5"/>
        <v>0</v>
      </c>
      <c r="BD20" s="18">
        <f t="shared" si="5"/>
        <v>0</v>
      </c>
      <c r="BE20" s="18">
        <f t="shared" si="5"/>
        <v>0</v>
      </c>
      <c r="BF20" s="18">
        <f t="shared" si="5"/>
        <v>0</v>
      </c>
      <c r="BG20" s="18">
        <f t="shared" si="5"/>
        <v>0</v>
      </c>
      <c r="BH20" s="18">
        <f t="shared" si="8"/>
        <v>0</v>
      </c>
      <c r="BI20" s="20"/>
      <c r="BJ20" s="18">
        <f t="shared" si="9"/>
        <v>838.86113287402009</v>
      </c>
      <c r="BK20" s="18">
        <f t="shared" si="13"/>
        <v>8072.7384235061127</v>
      </c>
    </row>
    <row r="21" spans="2:63" ht="15" x14ac:dyDescent="0.2">
      <c r="B21" s="22">
        <v>2026</v>
      </c>
      <c r="C21" s="14">
        <v>0</v>
      </c>
      <c r="D21" s="14">
        <f t="shared" si="15"/>
        <v>0</v>
      </c>
      <c r="E21" s="14">
        <f t="shared" si="16"/>
        <v>0</v>
      </c>
      <c r="G21" s="26">
        <v>8</v>
      </c>
      <c r="H21" s="26" t="str">
        <f>Mango!H21</f>
        <v>2026-2027</v>
      </c>
      <c r="I21" s="53">
        <v>9.3736363636363649</v>
      </c>
      <c r="J21" s="1">
        <v>7.62</v>
      </c>
      <c r="K21" s="275"/>
      <c r="L21" s="28">
        <f t="shared" si="10"/>
        <v>3.034576017101557</v>
      </c>
      <c r="M21" s="28">
        <f t="shared" si="17"/>
        <v>0.14764152239197781</v>
      </c>
      <c r="N21" s="17"/>
      <c r="O21" s="14">
        <f t="shared" si="0"/>
        <v>8</v>
      </c>
      <c r="P21" s="14" t="str">
        <f t="shared" si="0"/>
        <v>2026-2027</v>
      </c>
      <c r="Q21" s="18">
        <f t="shared" si="11"/>
        <v>24.70442778143471</v>
      </c>
      <c r="R21" s="18">
        <f t="shared" si="12"/>
        <v>10.295894235789188</v>
      </c>
      <c r="S21" s="18">
        <f t="shared" si="14"/>
        <v>31.83278868497457</v>
      </c>
      <c r="T21" s="18">
        <f t="shared" si="18"/>
        <v>195.68910286782656</v>
      </c>
      <c r="U21" s="18">
        <f t="shared" si="19"/>
        <v>9.6475722148522074</v>
      </c>
      <c r="V21" s="18">
        <f t="shared" si="20"/>
        <v>14.160713672287923</v>
      </c>
      <c r="W21" s="20"/>
      <c r="X21" s="18">
        <f t="shared" si="1"/>
        <v>6.1761069453586774</v>
      </c>
      <c r="Y21" s="18">
        <f t="shared" si="1"/>
        <v>2.573973558947297</v>
      </c>
      <c r="Z21" s="18">
        <f t="shared" si="1"/>
        <v>7.9581971712436426</v>
      </c>
      <c r="AA21" s="18">
        <f t="shared" si="1"/>
        <v>48.922275716956641</v>
      </c>
      <c r="AB21" s="18">
        <f t="shared" si="1"/>
        <v>2.4118930537130518</v>
      </c>
      <c r="AC21" s="18">
        <f t="shared" si="1"/>
        <v>3.5401784180719806</v>
      </c>
      <c r="AD21" s="20"/>
      <c r="AE21" s="18">
        <f t="shared" si="2"/>
        <v>30.880534726793385</v>
      </c>
      <c r="AF21" s="18">
        <f t="shared" si="2"/>
        <v>12.869867794736486</v>
      </c>
      <c r="AG21" s="18">
        <f t="shared" si="2"/>
        <v>39.790985856218214</v>
      </c>
      <c r="AH21" s="18">
        <f t="shared" si="2"/>
        <v>244.61137858478321</v>
      </c>
      <c r="AI21" s="18">
        <f t="shared" si="2"/>
        <v>12.059465268565258</v>
      </c>
      <c r="AJ21" s="18">
        <f t="shared" si="2"/>
        <v>17.700892090359904</v>
      </c>
      <c r="AK21" s="20"/>
      <c r="AL21" s="18">
        <f t="shared" si="3"/>
        <v>53.217454845840592</v>
      </c>
      <c r="AM21" s="18">
        <f t="shared" si="3"/>
        <v>22.179072166262543</v>
      </c>
      <c r="AN21" s="18">
        <f t="shared" si="3"/>
        <v>68.573132292216044</v>
      </c>
      <c r="AO21" s="18">
        <f t="shared" si="3"/>
        <v>421.5469424277764</v>
      </c>
      <c r="AP21" s="18">
        <f t="shared" si="3"/>
        <v>20.782478479494127</v>
      </c>
      <c r="AQ21" s="18">
        <f t="shared" si="3"/>
        <v>30.504537369053565</v>
      </c>
      <c r="AR21" s="18">
        <f t="shared" si="6"/>
        <v>616.80361758064316</v>
      </c>
      <c r="AS21" s="20"/>
      <c r="AT21" s="18">
        <f t="shared" si="4"/>
        <v>0</v>
      </c>
      <c r="AU21" s="18">
        <f t="shared" si="4"/>
        <v>0</v>
      </c>
      <c r="AV21" s="18">
        <f t="shared" si="4"/>
        <v>0</v>
      </c>
      <c r="AW21" s="18">
        <f t="shared" si="4"/>
        <v>0</v>
      </c>
      <c r="AX21" s="18">
        <f t="shared" si="4"/>
        <v>0</v>
      </c>
      <c r="AY21" s="18">
        <f t="shared" si="4"/>
        <v>0</v>
      </c>
      <c r="AZ21" s="18">
        <f t="shared" si="7"/>
        <v>0</v>
      </c>
      <c r="BA21" s="20"/>
      <c r="BB21" s="18">
        <f t="shared" si="5"/>
        <v>0</v>
      </c>
      <c r="BC21" s="18">
        <f t="shared" si="5"/>
        <v>0</v>
      </c>
      <c r="BD21" s="18">
        <f t="shared" si="5"/>
        <v>0</v>
      </c>
      <c r="BE21" s="18">
        <f t="shared" si="5"/>
        <v>0</v>
      </c>
      <c r="BF21" s="18">
        <f t="shared" si="5"/>
        <v>0</v>
      </c>
      <c r="BG21" s="18">
        <f t="shared" si="5"/>
        <v>0</v>
      </c>
      <c r="BH21" s="18">
        <f t="shared" si="8"/>
        <v>0</v>
      </c>
      <c r="BI21" s="20"/>
      <c r="BJ21" s="18">
        <f t="shared" si="9"/>
        <v>616.80361758064316</v>
      </c>
      <c r="BK21" s="18">
        <f t="shared" si="13"/>
        <v>8689.5420410867555</v>
      </c>
    </row>
    <row r="22" spans="2:63" ht="15" x14ac:dyDescent="0.2">
      <c r="B22" s="22">
        <v>2027</v>
      </c>
      <c r="C22" s="14">
        <v>0</v>
      </c>
      <c r="D22" s="14">
        <f t="shared" si="15"/>
        <v>0</v>
      </c>
      <c r="E22" s="14">
        <f t="shared" si="16"/>
        <v>0</v>
      </c>
      <c r="G22" s="26">
        <v>9</v>
      </c>
      <c r="H22" s="26" t="str">
        <f>Mango!H22</f>
        <v>2027-2028</v>
      </c>
      <c r="I22" s="53">
        <v>9.9863636363636381</v>
      </c>
      <c r="J22" s="1">
        <v>7.62</v>
      </c>
      <c r="K22" s="275"/>
      <c r="L22" s="28">
        <f t="shared" si="10"/>
        <v>3.1728656288544315</v>
      </c>
      <c r="M22" s="28">
        <f t="shared" si="17"/>
        <v>0.13828961175287446</v>
      </c>
      <c r="N22" s="17"/>
      <c r="O22" s="14">
        <f t="shared" si="0"/>
        <v>9</v>
      </c>
      <c r="P22" s="14" t="str">
        <f t="shared" si="0"/>
        <v>2027-2028</v>
      </c>
      <c r="Q22" s="18">
        <f t="shared" si="11"/>
        <v>23.139599694734404</v>
      </c>
      <c r="R22" s="18">
        <f t="shared" si="12"/>
        <v>9.5995927293174415</v>
      </c>
      <c r="S22" s="18">
        <f t="shared" si="14"/>
        <v>29.523666266822492</v>
      </c>
      <c r="T22" s="18">
        <f t="shared" si="18"/>
        <v>180.38252442396725</v>
      </c>
      <c r="U22" s="18">
        <f t="shared" si="19"/>
        <v>8.8288318643603478</v>
      </c>
      <c r="V22" s="18">
        <f t="shared" si="20"/>
        <v>1.320661956830907</v>
      </c>
      <c r="W22" s="20"/>
      <c r="X22" s="18">
        <f t="shared" si="1"/>
        <v>5.784899923683601</v>
      </c>
      <c r="Y22" s="18">
        <f t="shared" si="1"/>
        <v>2.3998981823293604</v>
      </c>
      <c r="Z22" s="18">
        <f t="shared" si="1"/>
        <v>7.3809165667056229</v>
      </c>
      <c r="AA22" s="18">
        <f t="shared" si="1"/>
        <v>45.095631105991814</v>
      </c>
      <c r="AB22" s="18">
        <f t="shared" si="1"/>
        <v>2.207207966090087</v>
      </c>
      <c r="AC22" s="18">
        <f t="shared" si="1"/>
        <v>0.33016548920772676</v>
      </c>
      <c r="AD22" s="20"/>
      <c r="AE22" s="18">
        <f t="shared" si="2"/>
        <v>28.924499618418004</v>
      </c>
      <c r="AF22" s="18">
        <f t="shared" si="2"/>
        <v>11.999490911646802</v>
      </c>
      <c r="AG22" s="18">
        <f t="shared" si="2"/>
        <v>36.904582833528117</v>
      </c>
      <c r="AH22" s="18">
        <f t="shared" si="2"/>
        <v>225.47815552995905</v>
      </c>
      <c r="AI22" s="18">
        <f t="shared" si="2"/>
        <v>11.036039830450434</v>
      </c>
      <c r="AJ22" s="18">
        <f t="shared" si="2"/>
        <v>1.6508274460386339</v>
      </c>
      <c r="AK22" s="20"/>
      <c r="AL22" s="18">
        <f t="shared" si="3"/>
        <v>49.846554342407018</v>
      </c>
      <c r="AM22" s="18">
        <f t="shared" si="3"/>
        <v>20.679122671071319</v>
      </c>
      <c r="AN22" s="18">
        <f t="shared" si="3"/>
        <v>63.598897749780107</v>
      </c>
      <c r="AO22" s="18">
        <f t="shared" si="3"/>
        <v>388.57402136329608</v>
      </c>
      <c r="AP22" s="18">
        <f t="shared" si="3"/>
        <v>19.01877530780958</v>
      </c>
      <c r="AQ22" s="18">
        <f t="shared" si="3"/>
        <v>2.8449259653399119</v>
      </c>
      <c r="AR22" s="18">
        <f t="shared" si="6"/>
        <v>544.56229739970411</v>
      </c>
      <c r="AS22" s="20"/>
      <c r="AT22" s="18">
        <f t="shared" si="4"/>
        <v>0</v>
      </c>
      <c r="AU22" s="18">
        <f t="shared" si="4"/>
        <v>0</v>
      </c>
      <c r="AV22" s="18">
        <f t="shared" si="4"/>
        <v>0</v>
      </c>
      <c r="AW22" s="18">
        <f t="shared" si="4"/>
        <v>0</v>
      </c>
      <c r="AX22" s="18">
        <f t="shared" si="4"/>
        <v>0</v>
      </c>
      <c r="AY22" s="18">
        <f t="shared" si="4"/>
        <v>0</v>
      </c>
      <c r="AZ22" s="18">
        <f t="shared" si="7"/>
        <v>0</v>
      </c>
      <c r="BA22" s="20"/>
      <c r="BB22" s="18">
        <f t="shared" si="5"/>
        <v>0</v>
      </c>
      <c r="BC22" s="18">
        <f t="shared" si="5"/>
        <v>0</v>
      </c>
      <c r="BD22" s="18">
        <f t="shared" si="5"/>
        <v>0</v>
      </c>
      <c r="BE22" s="18">
        <f t="shared" si="5"/>
        <v>0</v>
      </c>
      <c r="BF22" s="18">
        <f t="shared" si="5"/>
        <v>0</v>
      </c>
      <c r="BG22" s="18">
        <f t="shared" si="5"/>
        <v>0</v>
      </c>
      <c r="BH22" s="18">
        <f t="shared" si="8"/>
        <v>0</v>
      </c>
      <c r="BI22" s="20"/>
      <c r="BJ22" s="18">
        <f t="shared" si="9"/>
        <v>544.56229739970411</v>
      </c>
      <c r="BK22" s="18">
        <f t="shared" si="13"/>
        <v>9234.1043384864588</v>
      </c>
    </row>
    <row r="23" spans="2:63" ht="15" x14ac:dyDescent="0.2">
      <c r="B23" s="22">
        <v>2028</v>
      </c>
      <c r="C23" s="14">
        <v>0</v>
      </c>
      <c r="D23" s="14">
        <f t="shared" si="15"/>
        <v>0</v>
      </c>
      <c r="E23" s="14">
        <f t="shared" si="16"/>
        <v>0</v>
      </c>
      <c r="G23" s="26">
        <v>10</v>
      </c>
      <c r="H23" s="26" t="str">
        <f>Mango!H23</f>
        <v>2028-2029</v>
      </c>
      <c r="I23" s="53">
        <v>10.599090909090911</v>
      </c>
      <c r="J23" s="1">
        <v>11.43</v>
      </c>
      <c r="K23" s="275"/>
      <c r="L23" s="28">
        <f t="shared" si="10"/>
        <v>3.3029178233766761</v>
      </c>
      <c r="M23" s="28">
        <f t="shared" si="17"/>
        <v>0.13005219452224459</v>
      </c>
      <c r="N23" s="17"/>
      <c r="O23" s="14">
        <f t="shared" si="0"/>
        <v>10</v>
      </c>
      <c r="P23" s="14" t="str">
        <f t="shared" si="0"/>
        <v>2028-2029</v>
      </c>
      <c r="Q23" s="18">
        <f t="shared" si="11"/>
        <v>21.761256558043076</v>
      </c>
      <c r="R23" s="18">
        <f t="shared" si="12"/>
        <v>8.9915352403271953</v>
      </c>
      <c r="S23" s="18">
        <f t="shared" si="14"/>
        <v>27.527008878220062</v>
      </c>
      <c r="T23" s="18">
        <f t="shared" si="18"/>
        <v>167.29773518001227</v>
      </c>
      <c r="U23" s="18">
        <f t="shared" si="19"/>
        <v>8.1382507051695221</v>
      </c>
      <c r="V23" s="18">
        <f t="shared" si="20"/>
        <v>1.2085840983462202</v>
      </c>
      <c r="W23" s="20"/>
      <c r="X23" s="18">
        <f t="shared" si="1"/>
        <v>5.440314139510769</v>
      </c>
      <c r="Y23" s="18">
        <f t="shared" si="1"/>
        <v>2.2478838100817988</v>
      </c>
      <c r="Z23" s="18">
        <f t="shared" si="1"/>
        <v>6.8817522195550156</v>
      </c>
      <c r="AA23" s="18">
        <f t="shared" si="1"/>
        <v>41.824433795003067</v>
      </c>
      <c r="AB23" s="18">
        <f t="shared" si="1"/>
        <v>2.0345626762923805</v>
      </c>
      <c r="AC23" s="18">
        <f t="shared" si="1"/>
        <v>0.30214602458655504</v>
      </c>
      <c r="AD23" s="20"/>
      <c r="AE23" s="18">
        <f t="shared" si="2"/>
        <v>27.201570697553844</v>
      </c>
      <c r="AF23" s="18">
        <f t="shared" si="2"/>
        <v>11.239419050408994</v>
      </c>
      <c r="AG23" s="18">
        <f t="shared" si="2"/>
        <v>34.408761097775077</v>
      </c>
      <c r="AH23" s="18">
        <f t="shared" si="2"/>
        <v>209.12216897501534</v>
      </c>
      <c r="AI23" s="18">
        <f t="shared" si="2"/>
        <v>10.172813381461904</v>
      </c>
      <c r="AJ23" s="18">
        <f t="shared" si="2"/>
        <v>1.5107301229327752</v>
      </c>
      <c r="AK23" s="20"/>
      <c r="AL23" s="18">
        <f t="shared" si="3"/>
        <v>46.877373502117784</v>
      </c>
      <c r="AM23" s="18">
        <f t="shared" si="3"/>
        <v>19.369265496871495</v>
      </c>
      <c r="AN23" s="18">
        <f t="shared" si="3"/>
        <v>59.297764958499037</v>
      </c>
      <c r="AO23" s="18">
        <f t="shared" si="3"/>
        <v>360.38720453360975</v>
      </c>
      <c r="AP23" s="18">
        <f t="shared" si="3"/>
        <v>17.531148394052678</v>
      </c>
      <c r="AQ23" s="18">
        <f t="shared" si="3"/>
        <v>2.6034915785208157</v>
      </c>
      <c r="AR23" s="18">
        <f t="shared" si="6"/>
        <v>506.06624846367151</v>
      </c>
      <c r="AS23" s="20"/>
      <c r="AT23" s="18">
        <f t="shared" si="4"/>
        <v>0</v>
      </c>
      <c r="AU23" s="18">
        <f t="shared" si="4"/>
        <v>0</v>
      </c>
      <c r="AV23" s="18">
        <f t="shared" si="4"/>
        <v>0</v>
      </c>
      <c r="AW23" s="18">
        <f t="shared" si="4"/>
        <v>0</v>
      </c>
      <c r="AX23" s="18">
        <f t="shared" si="4"/>
        <v>0</v>
      </c>
      <c r="AY23" s="18">
        <f t="shared" si="4"/>
        <v>0</v>
      </c>
      <c r="AZ23" s="18">
        <f t="shared" si="7"/>
        <v>0</v>
      </c>
      <c r="BA23" s="20"/>
      <c r="BB23" s="18">
        <f t="shared" si="5"/>
        <v>0</v>
      </c>
      <c r="BC23" s="18">
        <f t="shared" si="5"/>
        <v>0</v>
      </c>
      <c r="BD23" s="18">
        <f t="shared" si="5"/>
        <v>0</v>
      </c>
      <c r="BE23" s="18">
        <f t="shared" si="5"/>
        <v>0</v>
      </c>
      <c r="BF23" s="18">
        <f t="shared" si="5"/>
        <v>0</v>
      </c>
      <c r="BG23" s="18">
        <f t="shared" si="5"/>
        <v>0</v>
      </c>
      <c r="BH23" s="18">
        <f t="shared" si="8"/>
        <v>0</v>
      </c>
      <c r="BI23" s="20"/>
      <c r="BJ23" s="18">
        <f t="shared" si="9"/>
        <v>506.06624846367151</v>
      </c>
      <c r="BK23" s="18">
        <f t="shared" si="13"/>
        <v>9740.1705869501311</v>
      </c>
    </row>
    <row r="24" spans="2:63" ht="15" x14ac:dyDescent="0.2">
      <c r="B24" s="22">
        <v>2029</v>
      </c>
      <c r="C24" s="14">
        <v>0</v>
      </c>
      <c r="D24" s="14">
        <f t="shared" si="15"/>
        <v>0</v>
      </c>
      <c r="E24" s="14">
        <f t="shared" si="16"/>
        <v>0</v>
      </c>
      <c r="G24" s="26">
        <v>11</v>
      </c>
      <c r="H24" s="26" t="str">
        <f>Mango!H24</f>
        <v>2029-2030</v>
      </c>
      <c r="I24" s="53">
        <v>11.211818181818185</v>
      </c>
      <c r="J24" s="1">
        <v>12.0015</v>
      </c>
      <c r="K24" s="275"/>
      <c r="L24" s="28">
        <f t="shared" si="10"/>
        <v>3.425659022246486</v>
      </c>
      <c r="M24" s="28">
        <f t="shared" si="17"/>
        <v>0.12274119886980994</v>
      </c>
      <c r="N24" s="17"/>
      <c r="O24" s="14">
        <f t="shared" si="0"/>
        <v>11</v>
      </c>
      <c r="P24" s="14" t="str">
        <f t="shared" si="0"/>
        <v>2029-2030</v>
      </c>
      <c r="Q24" s="18">
        <f t="shared" si="11"/>
        <v>20.537928857408577</v>
      </c>
      <c r="R24" s="18">
        <f t="shared" si="12"/>
        <v>8.4559416669585339</v>
      </c>
      <c r="S24" s="18">
        <f t="shared" si="14"/>
        <v>25.783392834303505</v>
      </c>
      <c r="T24" s="18">
        <f t="shared" si="18"/>
        <v>155.98354892601708</v>
      </c>
      <c r="U24" s="18">
        <f t="shared" si="19"/>
        <v>7.5479091760681447</v>
      </c>
      <c r="V24" s="18">
        <f t="shared" si="20"/>
        <v>1.1140500285578157</v>
      </c>
      <c r="W24" s="20"/>
      <c r="X24" s="18">
        <f t="shared" si="1"/>
        <v>5.1344822143521442</v>
      </c>
      <c r="Y24" s="18">
        <f t="shared" si="1"/>
        <v>2.1139854167396335</v>
      </c>
      <c r="Z24" s="18">
        <f t="shared" si="1"/>
        <v>6.4458482085758764</v>
      </c>
      <c r="AA24" s="18">
        <f t="shared" si="1"/>
        <v>38.99588723150427</v>
      </c>
      <c r="AB24" s="18">
        <f t="shared" si="1"/>
        <v>1.8869772940170362</v>
      </c>
      <c r="AC24" s="18">
        <f t="shared" si="1"/>
        <v>0.27851250713945391</v>
      </c>
      <c r="AD24" s="20"/>
      <c r="AE24" s="18">
        <f t="shared" si="2"/>
        <v>25.67241107176072</v>
      </c>
      <c r="AF24" s="18">
        <f t="shared" si="2"/>
        <v>10.569927083698168</v>
      </c>
      <c r="AG24" s="18">
        <f t="shared" si="2"/>
        <v>32.22924104287938</v>
      </c>
      <c r="AH24" s="18">
        <f t="shared" si="2"/>
        <v>194.97943615752135</v>
      </c>
      <c r="AI24" s="18">
        <f t="shared" si="2"/>
        <v>9.4348864700851802</v>
      </c>
      <c r="AJ24" s="18">
        <f t="shared" si="2"/>
        <v>1.3925625356972695</v>
      </c>
      <c r="AK24" s="20"/>
      <c r="AL24" s="18">
        <f t="shared" si="3"/>
        <v>44.242121747000972</v>
      </c>
      <c r="AM24" s="18">
        <f t="shared" si="3"/>
        <v>18.215507674239841</v>
      </c>
      <c r="AN24" s="18">
        <f t="shared" si="3"/>
        <v>55.541725397228795</v>
      </c>
      <c r="AO24" s="18">
        <f t="shared" si="3"/>
        <v>336.01456164479504</v>
      </c>
      <c r="AP24" s="18">
        <f t="shared" si="3"/>
        <v>16.259454350113462</v>
      </c>
      <c r="AQ24" s="18">
        <f t="shared" si="3"/>
        <v>2.3998494365182941</v>
      </c>
      <c r="AR24" s="18">
        <f t="shared" si="6"/>
        <v>472.67322024989642</v>
      </c>
      <c r="AS24" s="20"/>
      <c r="AT24" s="18">
        <f t="shared" si="4"/>
        <v>0</v>
      </c>
      <c r="AU24" s="18">
        <f t="shared" si="4"/>
        <v>0</v>
      </c>
      <c r="AV24" s="18">
        <f t="shared" si="4"/>
        <v>0</v>
      </c>
      <c r="AW24" s="18">
        <f t="shared" si="4"/>
        <v>0</v>
      </c>
      <c r="AX24" s="18">
        <f t="shared" si="4"/>
        <v>0</v>
      </c>
      <c r="AY24" s="18">
        <f t="shared" si="4"/>
        <v>0</v>
      </c>
      <c r="AZ24" s="18">
        <f t="shared" si="7"/>
        <v>0</v>
      </c>
      <c r="BA24" s="20"/>
      <c r="BB24" s="18">
        <f t="shared" si="5"/>
        <v>0</v>
      </c>
      <c r="BC24" s="18">
        <f t="shared" si="5"/>
        <v>0</v>
      </c>
      <c r="BD24" s="18">
        <f t="shared" si="5"/>
        <v>0</v>
      </c>
      <c r="BE24" s="18">
        <f t="shared" si="5"/>
        <v>0</v>
      </c>
      <c r="BF24" s="18">
        <f t="shared" si="5"/>
        <v>0</v>
      </c>
      <c r="BG24" s="18">
        <f t="shared" si="5"/>
        <v>0</v>
      </c>
      <c r="BH24" s="18">
        <f t="shared" si="8"/>
        <v>0</v>
      </c>
      <c r="BI24" s="20"/>
      <c r="BJ24" s="18">
        <f t="shared" si="9"/>
        <v>472.67322024989642</v>
      </c>
      <c r="BK24" s="18">
        <f t="shared" si="13"/>
        <v>10212.843807200028</v>
      </c>
    </row>
    <row r="25" spans="2:63" ht="15" x14ac:dyDescent="0.2">
      <c r="B25" s="22">
        <v>2030</v>
      </c>
      <c r="C25" s="14">
        <v>0</v>
      </c>
      <c r="D25" s="14">
        <f t="shared" si="15"/>
        <v>0</v>
      </c>
      <c r="E25" s="14">
        <f t="shared" si="16"/>
        <v>0</v>
      </c>
      <c r="G25" s="26">
        <v>12</v>
      </c>
      <c r="H25" s="26" t="str">
        <f>Mango!H25</f>
        <v>2030-2031</v>
      </c>
      <c r="I25" s="53">
        <v>11.824545454545458</v>
      </c>
      <c r="J25" s="1">
        <v>12.601575</v>
      </c>
      <c r="K25" s="275"/>
      <c r="L25" s="28">
        <f t="shared" si="10"/>
        <v>3.5418676475015776</v>
      </c>
      <c r="M25" s="28">
        <f t="shared" si="17"/>
        <v>0.11620862525509157</v>
      </c>
      <c r="N25" s="17"/>
      <c r="O25" s="14">
        <f t="shared" si="0"/>
        <v>12</v>
      </c>
      <c r="P25" s="14" t="str">
        <f t="shared" si="0"/>
        <v>2030-2031</v>
      </c>
      <c r="Q25" s="18">
        <f t="shared" si="11"/>
        <v>19.444852258921234</v>
      </c>
      <c r="R25" s="18">
        <f t="shared" si="12"/>
        <v>7.9805836540354935</v>
      </c>
      <c r="S25" s="18">
        <f t="shared" si="14"/>
        <v>24.247568402480439</v>
      </c>
      <c r="T25" s="18">
        <f t="shared" si="18"/>
        <v>146.10323756717418</v>
      </c>
      <c r="U25" s="18">
        <f t="shared" si="19"/>
        <v>7.0374512780315364</v>
      </c>
      <c r="V25" s="18">
        <f t="shared" si="20"/>
        <v>1.0332378219571401</v>
      </c>
      <c r="W25" s="20"/>
      <c r="X25" s="18">
        <f t="shared" si="1"/>
        <v>4.8612130647303085</v>
      </c>
      <c r="Y25" s="18">
        <f t="shared" si="1"/>
        <v>1.9951459135088734</v>
      </c>
      <c r="Z25" s="18">
        <f t="shared" si="1"/>
        <v>6.0618921006201099</v>
      </c>
      <c r="AA25" s="18">
        <f t="shared" si="1"/>
        <v>36.525809391793544</v>
      </c>
      <c r="AB25" s="18">
        <f t="shared" si="1"/>
        <v>1.7593628195078841</v>
      </c>
      <c r="AC25" s="18">
        <f t="shared" si="1"/>
        <v>0.25830945548928502</v>
      </c>
      <c r="AD25" s="20"/>
      <c r="AE25" s="18">
        <f t="shared" si="2"/>
        <v>24.306065323651541</v>
      </c>
      <c r="AF25" s="18">
        <f t="shared" si="2"/>
        <v>9.9757295675443665</v>
      </c>
      <c r="AG25" s="18">
        <f t="shared" si="2"/>
        <v>30.309460503100549</v>
      </c>
      <c r="AH25" s="18">
        <f t="shared" si="2"/>
        <v>182.62904695896771</v>
      </c>
      <c r="AI25" s="18">
        <f t="shared" si="2"/>
        <v>8.7968140975394213</v>
      </c>
      <c r="AJ25" s="18">
        <f t="shared" si="2"/>
        <v>1.2915472774464252</v>
      </c>
      <c r="AK25" s="20"/>
      <c r="AL25" s="18">
        <f t="shared" si="3"/>
        <v>41.887452574426149</v>
      </c>
      <c r="AM25" s="18">
        <f t="shared" si="3"/>
        <v>17.191507288068124</v>
      </c>
      <c r="AN25" s="18">
        <f t="shared" si="3"/>
        <v>52.233303600343277</v>
      </c>
      <c r="AO25" s="18">
        <f t="shared" si="3"/>
        <v>314.73072425928768</v>
      </c>
      <c r="AP25" s="18">
        <f t="shared" si="3"/>
        <v>15.159842961426268</v>
      </c>
      <c r="AQ25" s="18">
        <f t="shared" si="3"/>
        <v>2.2257664747993391</v>
      </c>
      <c r="AR25" s="18">
        <f t="shared" si="6"/>
        <v>443.42859715835084</v>
      </c>
      <c r="AS25" s="20"/>
      <c r="AT25" s="18">
        <f t="shared" si="4"/>
        <v>0</v>
      </c>
      <c r="AU25" s="18">
        <f t="shared" si="4"/>
        <v>0</v>
      </c>
      <c r="AV25" s="18">
        <f t="shared" si="4"/>
        <v>0</v>
      </c>
      <c r="AW25" s="18">
        <f t="shared" si="4"/>
        <v>0</v>
      </c>
      <c r="AX25" s="18">
        <f t="shared" si="4"/>
        <v>0</v>
      </c>
      <c r="AY25" s="18">
        <f t="shared" si="4"/>
        <v>0</v>
      </c>
      <c r="AZ25" s="18">
        <f t="shared" si="7"/>
        <v>0</v>
      </c>
      <c r="BA25" s="20"/>
      <c r="BB25" s="18">
        <f t="shared" si="5"/>
        <v>0</v>
      </c>
      <c r="BC25" s="18">
        <f t="shared" si="5"/>
        <v>0</v>
      </c>
      <c r="BD25" s="18">
        <f t="shared" si="5"/>
        <v>0</v>
      </c>
      <c r="BE25" s="18">
        <f t="shared" si="5"/>
        <v>0</v>
      </c>
      <c r="BF25" s="18">
        <f t="shared" si="5"/>
        <v>0</v>
      </c>
      <c r="BG25" s="18">
        <f t="shared" si="5"/>
        <v>0</v>
      </c>
      <c r="BH25" s="18">
        <f t="shared" si="8"/>
        <v>0</v>
      </c>
      <c r="BI25" s="20"/>
      <c r="BJ25" s="18">
        <f t="shared" si="9"/>
        <v>443.42859715835084</v>
      </c>
      <c r="BK25" s="18">
        <f t="shared" si="13"/>
        <v>10656.272404358378</v>
      </c>
    </row>
    <row r="26" spans="2:63" ht="15" x14ac:dyDescent="0.2">
      <c r="B26" s="22">
        <v>2031</v>
      </c>
      <c r="C26" s="14">
        <v>0</v>
      </c>
      <c r="D26" s="14">
        <f t="shared" si="15"/>
        <v>0</v>
      </c>
      <c r="E26" s="14">
        <f t="shared" si="16"/>
        <v>0</v>
      </c>
      <c r="G26" s="26">
        <v>13</v>
      </c>
      <c r="H26" s="26" t="str">
        <f>Mango!H26</f>
        <v>2031-2032</v>
      </c>
      <c r="I26" s="53">
        <v>12.437272727272731</v>
      </c>
      <c r="J26" s="1">
        <v>13.231653750000001</v>
      </c>
      <c r="K26" s="275"/>
      <c r="L26" s="28">
        <f t="shared" si="10"/>
        <v>3.6522040588278974</v>
      </c>
      <c r="M26" s="28">
        <f t="shared" si="17"/>
        <v>0.11033641132631988</v>
      </c>
      <c r="N26" s="17"/>
      <c r="O26" s="14">
        <f t="shared" si="0"/>
        <v>13</v>
      </c>
      <c r="P26" s="14" t="str">
        <f t="shared" si="0"/>
        <v>2031-2032</v>
      </c>
      <c r="Q26" s="18">
        <f t="shared" si="11"/>
        <v>18.462271731640261</v>
      </c>
      <c r="R26" s="18">
        <f t="shared" si="12"/>
        <v>7.555838330635952</v>
      </c>
      <c r="S26" s="18">
        <f t="shared" si="14"/>
        <v>22.884470549161826</v>
      </c>
      <c r="T26" s="18">
        <f t="shared" si="18"/>
        <v>137.40039061192101</v>
      </c>
      <c r="U26" s="18">
        <f t="shared" si="19"/>
        <v>6.5916849758901641</v>
      </c>
      <c r="V26" s="18">
        <f t="shared" si="20"/>
        <v>0.96336093360765518</v>
      </c>
      <c r="W26" s="20"/>
      <c r="X26" s="18">
        <f t="shared" si="1"/>
        <v>4.6155679329100652</v>
      </c>
      <c r="Y26" s="18">
        <f t="shared" si="1"/>
        <v>1.888959582658988</v>
      </c>
      <c r="Z26" s="18">
        <f t="shared" si="1"/>
        <v>5.7211176372904564</v>
      </c>
      <c r="AA26" s="18">
        <f t="shared" si="1"/>
        <v>34.350097652980253</v>
      </c>
      <c r="AB26" s="18">
        <f t="shared" si="1"/>
        <v>1.647921243972541</v>
      </c>
      <c r="AC26" s="18">
        <f t="shared" si="1"/>
        <v>0.24084023340191379</v>
      </c>
      <c r="AD26" s="20"/>
      <c r="AE26" s="18">
        <f t="shared" si="2"/>
        <v>23.077839664550325</v>
      </c>
      <c r="AF26" s="18">
        <f t="shared" si="2"/>
        <v>9.4447979132949396</v>
      </c>
      <c r="AG26" s="18">
        <f t="shared" si="2"/>
        <v>28.60558818645228</v>
      </c>
      <c r="AH26" s="18">
        <f t="shared" si="2"/>
        <v>171.75048826490126</v>
      </c>
      <c r="AI26" s="18">
        <f t="shared" si="2"/>
        <v>8.2396062198627043</v>
      </c>
      <c r="AJ26" s="18">
        <f t="shared" si="2"/>
        <v>1.2042011670095689</v>
      </c>
      <c r="AK26" s="20"/>
      <c r="AL26" s="18">
        <f t="shared" si="3"/>
        <v>39.770810355241721</v>
      </c>
      <c r="AM26" s="18">
        <f t="shared" si="3"/>
        <v>16.27653507057828</v>
      </c>
      <c r="AN26" s="18">
        <f t="shared" si="3"/>
        <v>49.296963641319429</v>
      </c>
      <c r="AO26" s="18">
        <f t="shared" si="3"/>
        <v>295.98334144317977</v>
      </c>
      <c r="AP26" s="18">
        <f t="shared" si="3"/>
        <v>14.199588052230059</v>
      </c>
      <c r="AQ26" s="18">
        <f t="shared" si="3"/>
        <v>2.0752400111464904</v>
      </c>
      <c r="AR26" s="18">
        <f t="shared" si="6"/>
        <v>417.60247857369575</v>
      </c>
      <c r="AS26" s="20"/>
      <c r="AT26" s="18">
        <f t="shared" si="4"/>
        <v>0</v>
      </c>
      <c r="AU26" s="18">
        <f t="shared" si="4"/>
        <v>0</v>
      </c>
      <c r="AV26" s="18">
        <f t="shared" si="4"/>
        <v>0</v>
      </c>
      <c r="AW26" s="18">
        <f t="shared" si="4"/>
        <v>0</v>
      </c>
      <c r="AX26" s="18">
        <f t="shared" si="4"/>
        <v>0</v>
      </c>
      <c r="AY26" s="18">
        <f t="shared" si="4"/>
        <v>0</v>
      </c>
      <c r="AZ26" s="18">
        <f t="shared" si="7"/>
        <v>0</v>
      </c>
      <c r="BA26" s="20"/>
      <c r="BB26" s="18">
        <f t="shared" si="5"/>
        <v>0</v>
      </c>
      <c r="BC26" s="18">
        <f t="shared" si="5"/>
        <v>0</v>
      </c>
      <c r="BD26" s="18">
        <f t="shared" si="5"/>
        <v>0</v>
      </c>
      <c r="BE26" s="18">
        <f t="shared" si="5"/>
        <v>0</v>
      </c>
      <c r="BF26" s="18">
        <f t="shared" si="5"/>
        <v>0</v>
      </c>
      <c r="BG26" s="18">
        <f t="shared" si="5"/>
        <v>0</v>
      </c>
      <c r="BH26" s="18">
        <f t="shared" si="8"/>
        <v>0</v>
      </c>
      <c r="BI26" s="20"/>
      <c r="BJ26" s="18">
        <f t="shared" si="9"/>
        <v>417.60247857369575</v>
      </c>
      <c r="BK26" s="18">
        <f t="shared" si="13"/>
        <v>11073.874882932074</v>
      </c>
    </row>
    <row r="27" spans="2:63" ht="15" x14ac:dyDescent="0.2">
      <c r="B27" s="22">
        <v>2032</v>
      </c>
      <c r="C27" s="14">
        <v>0</v>
      </c>
      <c r="D27" s="14">
        <f t="shared" si="15"/>
        <v>0</v>
      </c>
      <c r="E27" s="14">
        <f t="shared" si="16"/>
        <v>0</v>
      </c>
      <c r="G27" s="26">
        <v>14</v>
      </c>
      <c r="H27" s="26" t="str">
        <f>Mango!H27</f>
        <v>2032-2033</v>
      </c>
      <c r="I27" s="53">
        <v>13.050000000000004</v>
      </c>
      <c r="J27" s="1">
        <v>13.893236437500002</v>
      </c>
      <c r="K27" s="275"/>
      <c r="L27" s="28">
        <f t="shared" si="10"/>
        <v>3.7572332841508471</v>
      </c>
      <c r="M27" s="28">
        <f t="shared" si="17"/>
        <v>0.10502922532294967</v>
      </c>
      <c r="N27" s="17"/>
      <c r="O27" s="14">
        <f t="shared" si="0"/>
        <v>14</v>
      </c>
      <c r="P27" s="14" t="str">
        <f t="shared" si="0"/>
        <v>2032-2033</v>
      </c>
      <c r="Q27" s="18">
        <f t="shared" si="11"/>
        <v>17.574235688535733</v>
      </c>
      <c r="R27" s="18">
        <f t="shared" si="12"/>
        <v>7.1740293298727886</v>
      </c>
      <c r="S27" s="18">
        <f t="shared" si="14"/>
        <v>21.666505514823019</v>
      </c>
      <c r="T27" s="18">
        <f t="shared" si="18"/>
        <v>129.67630981423204</v>
      </c>
      <c r="U27" s="18">
        <f t="shared" si="19"/>
        <v>6.1990418936584062</v>
      </c>
      <c r="V27" s="18">
        <f t="shared" si="20"/>
        <v>0.9023397166875059</v>
      </c>
      <c r="W27" s="20"/>
      <c r="X27" s="18">
        <f t="shared" si="1"/>
        <v>4.3935589221339333</v>
      </c>
      <c r="Y27" s="18">
        <f t="shared" si="1"/>
        <v>1.7935073324681972</v>
      </c>
      <c r="Z27" s="18">
        <f t="shared" si="1"/>
        <v>5.4166263787057547</v>
      </c>
      <c r="AA27" s="18">
        <f t="shared" si="1"/>
        <v>32.41907745355801</v>
      </c>
      <c r="AB27" s="18">
        <f t="shared" si="1"/>
        <v>1.5497604734146015</v>
      </c>
      <c r="AC27" s="18">
        <f t="shared" si="1"/>
        <v>0.22558492917187647</v>
      </c>
      <c r="AD27" s="20"/>
      <c r="AE27" s="18">
        <f t="shared" si="2"/>
        <v>21.967794610669667</v>
      </c>
      <c r="AF27" s="18">
        <f t="shared" si="2"/>
        <v>8.9675366623409865</v>
      </c>
      <c r="AG27" s="18">
        <f t="shared" si="2"/>
        <v>27.083131893528773</v>
      </c>
      <c r="AH27" s="18">
        <f t="shared" si="2"/>
        <v>162.09538726779004</v>
      </c>
      <c r="AI27" s="18">
        <f t="shared" si="2"/>
        <v>7.748802367073008</v>
      </c>
      <c r="AJ27" s="18">
        <f t="shared" si="2"/>
        <v>1.1279246458593823</v>
      </c>
      <c r="AK27" s="20"/>
      <c r="AL27" s="18">
        <f t="shared" si="3"/>
        <v>37.857832712387392</v>
      </c>
      <c r="AM27" s="18">
        <f t="shared" si="3"/>
        <v>15.454054848100965</v>
      </c>
      <c r="AN27" s="18">
        <f t="shared" si="3"/>
        <v>46.673263963181249</v>
      </c>
      <c r="AO27" s="18">
        <f t="shared" si="3"/>
        <v>279.34438405815814</v>
      </c>
      <c r="AP27" s="18">
        <f t="shared" si="3"/>
        <v>13.353769412589148</v>
      </c>
      <c r="AQ27" s="18">
        <f t="shared" si="3"/>
        <v>1.9437901396976687</v>
      </c>
      <c r="AR27" s="18">
        <f t="shared" si="6"/>
        <v>394.62709513411454</v>
      </c>
      <c r="AS27" s="20"/>
      <c r="AT27" s="18">
        <f t="shared" si="4"/>
        <v>0</v>
      </c>
      <c r="AU27" s="18">
        <f t="shared" si="4"/>
        <v>0</v>
      </c>
      <c r="AV27" s="18">
        <f t="shared" si="4"/>
        <v>0</v>
      </c>
      <c r="AW27" s="18">
        <f t="shared" si="4"/>
        <v>0</v>
      </c>
      <c r="AX27" s="18">
        <f t="shared" si="4"/>
        <v>0</v>
      </c>
      <c r="AY27" s="18">
        <f t="shared" si="4"/>
        <v>0</v>
      </c>
      <c r="AZ27" s="18">
        <f t="shared" si="7"/>
        <v>0</v>
      </c>
      <c r="BA27" s="20"/>
      <c r="BB27" s="18">
        <f t="shared" si="5"/>
        <v>0</v>
      </c>
      <c r="BC27" s="18">
        <f t="shared" si="5"/>
        <v>0</v>
      </c>
      <c r="BD27" s="18">
        <f t="shared" si="5"/>
        <v>0</v>
      </c>
      <c r="BE27" s="18">
        <f t="shared" si="5"/>
        <v>0</v>
      </c>
      <c r="BF27" s="18">
        <f t="shared" si="5"/>
        <v>0</v>
      </c>
      <c r="BG27" s="18">
        <f t="shared" si="5"/>
        <v>0</v>
      </c>
      <c r="BH27" s="18">
        <f t="shared" si="8"/>
        <v>0</v>
      </c>
      <c r="BI27" s="20"/>
      <c r="BJ27" s="18">
        <f t="shared" si="9"/>
        <v>394.62709513411454</v>
      </c>
      <c r="BK27" s="18">
        <f t="shared" si="13"/>
        <v>11468.501978066188</v>
      </c>
    </row>
    <row r="28" spans="2:63" ht="15" x14ac:dyDescent="0.2">
      <c r="B28" s="22">
        <v>2033</v>
      </c>
      <c r="C28" s="14">
        <v>0</v>
      </c>
      <c r="D28" s="14">
        <f t="shared" si="15"/>
        <v>0</v>
      </c>
      <c r="E28" s="14">
        <f t="shared" si="16"/>
        <v>0</v>
      </c>
      <c r="G28" s="34">
        <v>15</v>
      </c>
      <c r="H28" s="34" t="str">
        <f>Mango!H28</f>
        <v>2033-2034</v>
      </c>
      <c r="I28" s="53">
        <v>13.662727272727277</v>
      </c>
      <c r="J28" s="1">
        <v>14.587898259375002</v>
      </c>
      <c r="K28" s="275"/>
      <c r="L28" s="28">
        <f t="shared" si="10"/>
        <v>3.8574425301144295</v>
      </c>
      <c r="M28" s="31">
        <f>L28-L27</f>
        <v>0.10020924596358238</v>
      </c>
      <c r="N28" s="17"/>
      <c r="O28" s="14">
        <f t="shared" si="0"/>
        <v>15</v>
      </c>
      <c r="P28" s="14" t="str">
        <f t="shared" si="0"/>
        <v>2033-2034</v>
      </c>
      <c r="Q28" s="18">
        <f t="shared" si="11"/>
        <v>16.767722520272947</v>
      </c>
      <c r="R28" s="18">
        <f t="shared" si="12"/>
        <v>6.8289582188080589</v>
      </c>
      <c r="S28" s="18">
        <f t="shared" si="14"/>
        <v>20.57166117609458</v>
      </c>
      <c r="T28" s="18">
        <f t="shared" si="18"/>
        <v>122.77463337839221</v>
      </c>
      <c r="U28" s="18">
        <f t="shared" si="19"/>
        <v>5.8505574370885869</v>
      </c>
      <c r="V28" s="18">
        <f t="shared" si="20"/>
        <v>0.84859056925764598</v>
      </c>
      <c r="W28" s="20"/>
      <c r="X28" s="18">
        <f t="shared" si="1"/>
        <v>4.1919306300682369</v>
      </c>
      <c r="Y28" s="18">
        <f t="shared" si="1"/>
        <v>1.7072395547020147</v>
      </c>
      <c r="Z28" s="18">
        <f t="shared" si="1"/>
        <v>5.1429152940236449</v>
      </c>
      <c r="AA28" s="18">
        <f t="shared" si="1"/>
        <v>30.693658344598052</v>
      </c>
      <c r="AB28" s="18">
        <f t="shared" si="1"/>
        <v>1.4626393592721467</v>
      </c>
      <c r="AC28" s="18">
        <f t="shared" si="1"/>
        <v>0.21214764231441149</v>
      </c>
      <c r="AD28" s="20"/>
      <c r="AE28" s="18">
        <f t="shared" si="2"/>
        <v>20.959653150341182</v>
      </c>
      <c r="AF28" s="18">
        <f t="shared" si="2"/>
        <v>8.5361977735100734</v>
      </c>
      <c r="AG28" s="18">
        <f t="shared" si="2"/>
        <v>25.714576470118224</v>
      </c>
      <c r="AH28" s="18">
        <f t="shared" si="2"/>
        <v>153.46829172299027</v>
      </c>
      <c r="AI28" s="18">
        <f t="shared" si="2"/>
        <v>7.3131967963607334</v>
      </c>
      <c r="AJ28" s="18">
        <f t="shared" si="2"/>
        <v>1.0607382115720574</v>
      </c>
      <c r="AK28" s="20"/>
      <c r="AL28" s="18">
        <f t="shared" si="3"/>
        <v>36.12046892908797</v>
      </c>
      <c r="AM28" s="18">
        <f t="shared" si="3"/>
        <v>14.710714163015691</v>
      </c>
      <c r="AN28" s="18">
        <f t="shared" si="3"/>
        <v>44.314786783503742</v>
      </c>
      <c r="AO28" s="18">
        <f t="shared" si="3"/>
        <v>264.4770227359532</v>
      </c>
      <c r="AP28" s="18">
        <f t="shared" si="3"/>
        <v>12.603075812394996</v>
      </c>
      <c r="AQ28" s="18">
        <f t="shared" si="3"/>
        <v>1.8280055179425121</v>
      </c>
      <c r="AR28" s="18">
        <f t="shared" si="6"/>
        <v>374.05407394189808</v>
      </c>
      <c r="AS28" s="20"/>
      <c r="AT28" s="18">
        <f t="shared" si="4"/>
        <v>0</v>
      </c>
      <c r="AU28" s="18">
        <f t="shared" si="4"/>
        <v>0</v>
      </c>
      <c r="AV28" s="18">
        <f t="shared" si="4"/>
        <v>0</v>
      </c>
      <c r="AW28" s="18">
        <f t="shared" si="4"/>
        <v>0</v>
      </c>
      <c r="AX28" s="18">
        <f t="shared" si="4"/>
        <v>0</v>
      </c>
      <c r="AY28" s="18">
        <f t="shared" si="4"/>
        <v>0</v>
      </c>
      <c r="AZ28" s="18">
        <f t="shared" si="7"/>
        <v>0</v>
      </c>
      <c r="BA28" s="20"/>
      <c r="BB28" s="18">
        <f t="shared" si="5"/>
        <v>0</v>
      </c>
      <c r="BC28" s="18">
        <f t="shared" si="5"/>
        <v>0</v>
      </c>
      <c r="BD28" s="18">
        <f t="shared" si="5"/>
        <v>0</v>
      </c>
      <c r="BE28" s="18">
        <f t="shared" si="5"/>
        <v>0</v>
      </c>
      <c r="BF28" s="18">
        <f t="shared" si="5"/>
        <v>0</v>
      </c>
      <c r="BG28" s="18">
        <f t="shared" si="5"/>
        <v>0</v>
      </c>
      <c r="BH28" s="18">
        <f t="shared" si="8"/>
        <v>0</v>
      </c>
      <c r="BI28" s="20"/>
      <c r="BJ28" s="18">
        <f t="shared" si="9"/>
        <v>374.05407394189808</v>
      </c>
      <c r="BK28" s="18">
        <f t="shared" si="13"/>
        <v>11842.556052008085</v>
      </c>
    </row>
    <row r="29" spans="2:63" ht="15" x14ac:dyDescent="0.2">
      <c r="B29" s="22">
        <v>2034</v>
      </c>
      <c r="C29" s="14">
        <v>0</v>
      </c>
      <c r="D29" s="14">
        <f t="shared" si="15"/>
        <v>0</v>
      </c>
      <c r="E29" s="14">
        <f t="shared" si="16"/>
        <v>0</v>
      </c>
      <c r="G29" s="34">
        <v>16</v>
      </c>
      <c r="H29" s="34" t="str">
        <f>Mango!H29</f>
        <v>2034-2035</v>
      </c>
      <c r="I29" s="53">
        <v>14.275454545454551</v>
      </c>
      <c r="J29" s="1">
        <v>15.317293172343753</v>
      </c>
      <c r="K29" s="275"/>
      <c r="L29" s="28">
        <f t="shared" si="10"/>
        <v>3.9532548480631071</v>
      </c>
      <c r="M29" s="28">
        <f t="shared" si="17"/>
        <v>9.5812317948677617E-2</v>
      </c>
      <c r="N29" s="17"/>
      <c r="O29" s="14">
        <f t="shared" si="0"/>
        <v>16</v>
      </c>
      <c r="P29" s="14" t="str">
        <f t="shared" si="0"/>
        <v>2034-2035</v>
      </c>
      <c r="Q29" s="18">
        <f t="shared" si="11"/>
        <v>16.031997306630174</v>
      </c>
      <c r="R29" s="18">
        <f t="shared" si="12"/>
        <v>6.5155650888537409</v>
      </c>
      <c r="S29" s="18">
        <f t="shared" si="14"/>
        <v>19.582163412414818</v>
      </c>
      <c r="T29" s="18">
        <f t="shared" si="18"/>
        <v>116.57062820543847</v>
      </c>
      <c r="U29" s="18">
        <f t="shared" si="19"/>
        <v>5.5391770896841441</v>
      </c>
      <c r="V29" s="18">
        <f t="shared" si="20"/>
        <v>0.80088632262550985</v>
      </c>
      <c r="W29" s="20"/>
      <c r="X29" s="18">
        <f t="shared" si="1"/>
        <v>4.0079993266575435</v>
      </c>
      <c r="Y29" s="18">
        <f t="shared" si="1"/>
        <v>1.6288912722134352</v>
      </c>
      <c r="Z29" s="18">
        <f t="shared" si="1"/>
        <v>4.8955408531037046</v>
      </c>
      <c r="AA29" s="18">
        <f t="shared" si="1"/>
        <v>29.142657051359617</v>
      </c>
      <c r="AB29" s="18">
        <f t="shared" si="1"/>
        <v>1.384794272421036</v>
      </c>
      <c r="AC29" s="18">
        <f t="shared" si="1"/>
        <v>0.20022158065637746</v>
      </c>
      <c r="AD29" s="20"/>
      <c r="AE29" s="18">
        <f t="shared" si="2"/>
        <v>20.039996633287718</v>
      </c>
      <c r="AF29" s="18">
        <f t="shared" si="2"/>
        <v>8.1444563610671761</v>
      </c>
      <c r="AG29" s="18">
        <f t="shared" si="2"/>
        <v>24.477704265518522</v>
      </c>
      <c r="AH29" s="18">
        <f t="shared" si="2"/>
        <v>145.71328525679809</v>
      </c>
      <c r="AI29" s="18">
        <f t="shared" si="2"/>
        <v>6.9239713621051804</v>
      </c>
      <c r="AJ29" s="18">
        <f t="shared" si="2"/>
        <v>1.0011079032818873</v>
      </c>
      <c r="AK29" s="20"/>
      <c r="AL29" s="18">
        <f t="shared" si="3"/>
        <v>34.535594198032499</v>
      </c>
      <c r="AM29" s="18">
        <f t="shared" si="3"/>
        <v>14.035613128905764</v>
      </c>
      <c r="AN29" s="18">
        <f t="shared" si="3"/>
        <v>42.183243684243578</v>
      </c>
      <c r="AO29" s="18">
        <f t="shared" si="3"/>
        <v>251.11256159254867</v>
      </c>
      <c r="AP29" s="18">
        <f t="shared" si="3"/>
        <v>11.932310647361261</v>
      </c>
      <c r="AQ29" s="18">
        <f t="shared" si="3"/>
        <v>1.7252426199891189</v>
      </c>
      <c r="AR29" s="18">
        <f t="shared" si="6"/>
        <v>355.52456587108088</v>
      </c>
      <c r="AS29" s="20"/>
      <c r="AT29" s="18">
        <f t="shared" si="4"/>
        <v>0</v>
      </c>
      <c r="AU29" s="18">
        <f t="shared" si="4"/>
        <v>0</v>
      </c>
      <c r="AV29" s="18">
        <f t="shared" si="4"/>
        <v>0</v>
      </c>
      <c r="AW29" s="18">
        <f t="shared" si="4"/>
        <v>0</v>
      </c>
      <c r="AX29" s="18">
        <f t="shared" si="4"/>
        <v>0</v>
      </c>
      <c r="AY29" s="18">
        <f t="shared" si="4"/>
        <v>0</v>
      </c>
      <c r="AZ29" s="18">
        <f t="shared" si="7"/>
        <v>0</v>
      </c>
      <c r="BA29" s="20"/>
      <c r="BB29" s="18">
        <f t="shared" si="5"/>
        <v>0</v>
      </c>
      <c r="BC29" s="18">
        <f t="shared" si="5"/>
        <v>0</v>
      </c>
      <c r="BD29" s="18">
        <f t="shared" si="5"/>
        <v>0</v>
      </c>
      <c r="BE29" s="18">
        <f t="shared" si="5"/>
        <v>0</v>
      </c>
      <c r="BF29" s="18">
        <f t="shared" si="5"/>
        <v>0</v>
      </c>
      <c r="BG29" s="18">
        <f t="shared" si="5"/>
        <v>0</v>
      </c>
      <c r="BH29" s="18">
        <f t="shared" si="8"/>
        <v>0</v>
      </c>
      <c r="BI29" s="20"/>
      <c r="BJ29" s="18">
        <f t="shared" si="9"/>
        <v>355.52456587108088</v>
      </c>
      <c r="BK29" s="18">
        <f t="shared" si="13"/>
        <v>12198.080617879166</v>
      </c>
    </row>
    <row r="30" spans="2:63" ht="15" x14ac:dyDescent="0.2">
      <c r="B30" s="22">
        <v>2035</v>
      </c>
      <c r="C30" s="14">
        <v>0</v>
      </c>
      <c r="D30" s="14">
        <f t="shared" si="15"/>
        <v>0</v>
      </c>
      <c r="E30" s="14">
        <f t="shared" si="16"/>
        <v>0</v>
      </c>
      <c r="G30" s="26">
        <v>17</v>
      </c>
      <c r="H30" s="26" t="str">
        <f>Mango!H30</f>
        <v>2035-2036</v>
      </c>
      <c r="I30" s="53">
        <v>14.888181818181824</v>
      </c>
      <c r="J30" s="1">
        <v>16.083157830960943</v>
      </c>
      <c r="K30" s="275"/>
      <c r="L30" s="28">
        <f t="shared" si="10"/>
        <v>4.045039925952878</v>
      </c>
      <c r="M30" s="28">
        <f t="shared" si="17"/>
        <v>9.1785077889770861E-2</v>
      </c>
      <c r="N30" s="17"/>
      <c r="O30" s="14">
        <f t="shared" si="0"/>
        <v>17</v>
      </c>
      <c r="P30" s="14" t="str">
        <f t="shared" si="0"/>
        <v>2035-2036</v>
      </c>
      <c r="Q30" s="18">
        <f t="shared" si="11"/>
        <v>15.358130906569478</v>
      </c>
      <c r="R30" s="18">
        <f t="shared" si="12"/>
        <v>6.2296785880958385</v>
      </c>
      <c r="S30" s="18">
        <f t="shared" si="14"/>
        <v>18.683502842755519</v>
      </c>
      <c r="T30" s="18">
        <f t="shared" si="18"/>
        <v>110.96357610922443</v>
      </c>
      <c r="U30" s="18">
        <f t="shared" si="19"/>
        <v>5.259273314998099</v>
      </c>
      <c r="V30" s="18">
        <f t="shared" si="20"/>
        <v>0.75826127978947244</v>
      </c>
      <c r="W30" s="20"/>
      <c r="X30" s="18">
        <f t="shared" si="1"/>
        <v>3.8395327266423696</v>
      </c>
      <c r="Y30" s="18">
        <f t="shared" si="1"/>
        <v>1.5574196470239596</v>
      </c>
      <c r="Z30" s="18">
        <f t="shared" si="1"/>
        <v>4.6708757106888799</v>
      </c>
      <c r="AA30" s="18">
        <f t="shared" si="1"/>
        <v>27.740894027306108</v>
      </c>
      <c r="AB30" s="18">
        <f t="shared" si="1"/>
        <v>1.3148183287495248</v>
      </c>
      <c r="AC30" s="18">
        <f t="shared" si="1"/>
        <v>0.18956531994736811</v>
      </c>
      <c r="AD30" s="20"/>
      <c r="AE30" s="18">
        <f t="shared" si="2"/>
        <v>19.197663633211846</v>
      </c>
      <c r="AF30" s="18">
        <f t="shared" si="2"/>
        <v>7.7870982351197977</v>
      </c>
      <c r="AG30" s="18">
        <f t="shared" si="2"/>
        <v>23.354378553444398</v>
      </c>
      <c r="AH30" s="18">
        <f t="shared" si="2"/>
        <v>138.70447013653055</v>
      </c>
      <c r="AI30" s="18">
        <f t="shared" si="2"/>
        <v>6.5740916437476233</v>
      </c>
      <c r="AJ30" s="18">
        <f t="shared" si="2"/>
        <v>0.94782659973684058</v>
      </c>
      <c r="AK30" s="20"/>
      <c r="AL30" s="18">
        <f t="shared" si="3"/>
        <v>33.083973661235078</v>
      </c>
      <c r="AM30" s="18">
        <f t="shared" si="3"/>
        <v>13.419765958523117</v>
      </c>
      <c r="AN30" s="18">
        <f t="shared" si="3"/>
        <v>40.247379040435838</v>
      </c>
      <c r="AO30" s="18">
        <f t="shared" si="3"/>
        <v>239.03403686862094</v>
      </c>
      <c r="AP30" s="18">
        <f t="shared" si="3"/>
        <v>11.329351266058403</v>
      </c>
      <c r="AQ30" s="18">
        <f t="shared" si="3"/>
        <v>1.6334211735464885</v>
      </c>
      <c r="AR30" s="18">
        <f t="shared" si="6"/>
        <v>338.74792796841984</v>
      </c>
      <c r="AS30" s="20"/>
      <c r="AT30" s="18">
        <f t="shared" si="4"/>
        <v>0</v>
      </c>
      <c r="AU30" s="18">
        <f t="shared" si="4"/>
        <v>0</v>
      </c>
      <c r="AV30" s="18">
        <f t="shared" si="4"/>
        <v>0</v>
      </c>
      <c r="AW30" s="18">
        <f t="shared" si="4"/>
        <v>0</v>
      </c>
      <c r="AX30" s="18">
        <f t="shared" si="4"/>
        <v>0</v>
      </c>
      <c r="AY30" s="18">
        <f t="shared" si="4"/>
        <v>0</v>
      </c>
      <c r="AZ30" s="18">
        <f t="shared" si="7"/>
        <v>0</v>
      </c>
      <c r="BA30" s="20"/>
      <c r="BB30" s="18">
        <f t="shared" si="5"/>
        <v>0</v>
      </c>
      <c r="BC30" s="18">
        <f t="shared" si="5"/>
        <v>0</v>
      </c>
      <c r="BD30" s="18">
        <f t="shared" si="5"/>
        <v>0</v>
      </c>
      <c r="BE30" s="18">
        <f t="shared" si="5"/>
        <v>0</v>
      </c>
      <c r="BF30" s="18">
        <f t="shared" si="5"/>
        <v>0</v>
      </c>
      <c r="BG30" s="18">
        <f t="shared" si="5"/>
        <v>0</v>
      </c>
      <c r="BH30" s="18">
        <f t="shared" si="8"/>
        <v>0</v>
      </c>
      <c r="BI30" s="20"/>
      <c r="BJ30" s="18">
        <f t="shared" si="9"/>
        <v>338.74792796841984</v>
      </c>
      <c r="BK30" s="18">
        <f t="shared" si="13"/>
        <v>12536.828545847586</v>
      </c>
    </row>
    <row r="31" spans="2:63" ht="15" x14ac:dyDescent="0.2">
      <c r="B31" s="22">
        <v>2036</v>
      </c>
      <c r="C31" s="14">
        <v>0</v>
      </c>
      <c r="D31" s="14">
        <f t="shared" si="15"/>
        <v>0</v>
      </c>
      <c r="E31" s="14">
        <f t="shared" si="16"/>
        <v>0</v>
      </c>
      <c r="G31" s="26">
        <v>18</v>
      </c>
      <c r="H31" s="26" t="str">
        <f>Mango!H31</f>
        <v>2036-2037</v>
      </c>
      <c r="I31" s="53">
        <v>15.500909090909097</v>
      </c>
      <c r="J31" s="1">
        <v>16.88731572250899</v>
      </c>
      <c r="K31" s="275"/>
      <c r="L31" s="28">
        <f t="shared" si="10"/>
        <v>4.133122702338011</v>
      </c>
      <c r="M31" s="28">
        <f t="shared" si="17"/>
        <v>8.8082776385133066E-2</v>
      </c>
      <c r="N31" s="17"/>
      <c r="O31" s="14">
        <f t="shared" si="0"/>
        <v>18</v>
      </c>
      <c r="P31" s="14" t="str">
        <f t="shared" si="0"/>
        <v>2036-2037</v>
      </c>
      <c r="Q31" s="18">
        <f t="shared" si="11"/>
        <v>14.738635532472799</v>
      </c>
      <c r="R31" s="18">
        <f t="shared" si="12"/>
        <v>5.967829050361745</v>
      </c>
      <c r="S31" s="18">
        <f t="shared" si="14"/>
        <v>17.863718038709401</v>
      </c>
      <c r="T31" s="18">
        <f t="shared" si="18"/>
        <v>105.87125875809211</v>
      </c>
      <c r="U31" s="18">
        <f t="shared" si="19"/>
        <v>5.0063020483986547</v>
      </c>
      <c r="V31" s="18">
        <f t="shared" si="20"/>
        <v>0.71994508390423717</v>
      </c>
      <c r="W31" s="20"/>
      <c r="X31" s="18">
        <f t="shared" si="1"/>
        <v>3.6846588831181997</v>
      </c>
      <c r="Y31" s="18">
        <f t="shared" si="1"/>
        <v>1.4919572625904363</v>
      </c>
      <c r="Z31" s="18">
        <f t="shared" si="1"/>
        <v>4.4659295096773501</v>
      </c>
      <c r="AA31" s="18">
        <f t="shared" si="1"/>
        <v>26.467814689523028</v>
      </c>
      <c r="AB31" s="18">
        <f t="shared" si="1"/>
        <v>1.2515755120996637</v>
      </c>
      <c r="AC31" s="18">
        <f t="shared" si="1"/>
        <v>0.17998627097605929</v>
      </c>
      <c r="AD31" s="20"/>
      <c r="AE31" s="18">
        <f t="shared" si="2"/>
        <v>18.423294415590998</v>
      </c>
      <c r="AF31" s="18">
        <f t="shared" si="2"/>
        <v>7.4597863129521809</v>
      </c>
      <c r="AG31" s="18">
        <f t="shared" si="2"/>
        <v>22.329647548386752</v>
      </c>
      <c r="AH31" s="18">
        <f t="shared" si="2"/>
        <v>132.33907344761514</v>
      </c>
      <c r="AI31" s="18">
        <f t="shared" si="2"/>
        <v>6.2578775604983186</v>
      </c>
      <c r="AJ31" s="18">
        <f t="shared" si="2"/>
        <v>0.89993135488029652</v>
      </c>
      <c r="AK31" s="20"/>
      <c r="AL31" s="18">
        <f t="shared" si="3"/>
        <v>31.749477376201817</v>
      </c>
      <c r="AM31" s="18">
        <f t="shared" si="3"/>
        <v>12.855698412654258</v>
      </c>
      <c r="AN31" s="18">
        <f t="shared" si="3"/>
        <v>38.481425941719834</v>
      </c>
      <c r="AO31" s="18">
        <f t="shared" si="3"/>
        <v>228.0643365747234</v>
      </c>
      <c r="AP31" s="18">
        <f t="shared" si="3"/>
        <v>10.784408995925434</v>
      </c>
      <c r="AQ31" s="18">
        <f t="shared" si="3"/>
        <v>1.5508817015770442</v>
      </c>
      <c r="AR31" s="18">
        <f t="shared" si="6"/>
        <v>323.48622900280179</v>
      </c>
      <c r="AS31" s="20"/>
      <c r="AT31" s="18">
        <f t="shared" si="4"/>
        <v>0</v>
      </c>
      <c r="AU31" s="18">
        <f t="shared" si="4"/>
        <v>0</v>
      </c>
      <c r="AV31" s="18">
        <f t="shared" si="4"/>
        <v>0</v>
      </c>
      <c r="AW31" s="18">
        <f t="shared" si="4"/>
        <v>0</v>
      </c>
      <c r="AX31" s="18">
        <f t="shared" si="4"/>
        <v>0</v>
      </c>
      <c r="AY31" s="18">
        <f t="shared" si="4"/>
        <v>0</v>
      </c>
      <c r="AZ31" s="18">
        <f t="shared" si="7"/>
        <v>0</v>
      </c>
      <c r="BA31" s="20"/>
      <c r="BB31" s="18">
        <f t="shared" si="5"/>
        <v>0</v>
      </c>
      <c r="BC31" s="18">
        <f t="shared" si="5"/>
        <v>0</v>
      </c>
      <c r="BD31" s="18">
        <f t="shared" si="5"/>
        <v>0</v>
      </c>
      <c r="BE31" s="18">
        <f t="shared" si="5"/>
        <v>0</v>
      </c>
      <c r="BF31" s="18">
        <f t="shared" si="5"/>
        <v>0</v>
      </c>
      <c r="BG31" s="18">
        <f t="shared" si="5"/>
        <v>0</v>
      </c>
      <c r="BH31" s="18">
        <f t="shared" si="8"/>
        <v>0</v>
      </c>
      <c r="BI31" s="20"/>
      <c r="BJ31" s="18">
        <f t="shared" si="9"/>
        <v>323.48622900280179</v>
      </c>
      <c r="BK31" s="18">
        <f t="shared" si="13"/>
        <v>12860.314774850387</v>
      </c>
    </row>
    <row r="32" spans="2:63" ht="15" x14ac:dyDescent="0.2">
      <c r="B32" s="22">
        <v>2037</v>
      </c>
      <c r="C32" s="14">
        <v>0</v>
      </c>
      <c r="D32" s="14">
        <f t="shared" si="15"/>
        <v>0</v>
      </c>
      <c r="E32" s="14">
        <f t="shared" si="16"/>
        <v>0</v>
      </c>
      <c r="G32" s="26">
        <v>19</v>
      </c>
      <c r="H32" s="26" t="str">
        <f>Mango!H32</f>
        <v>2037-2038</v>
      </c>
      <c r="I32" s="53">
        <v>16.11363636363637</v>
      </c>
      <c r="J32" s="1">
        <v>17.731681508634441</v>
      </c>
      <c r="K32" s="275"/>
      <c r="L32" s="28">
        <f t="shared" si="10"/>
        <v>4.2177903094686853</v>
      </c>
      <c r="M32" s="28">
        <f t="shared" si="17"/>
        <v>8.4667607130674227E-2</v>
      </c>
      <c r="N32" s="17"/>
      <c r="O32" s="14">
        <f t="shared" si="0"/>
        <v>19</v>
      </c>
      <c r="P32" s="14" t="str">
        <f t="shared" si="0"/>
        <v>2037-2038</v>
      </c>
      <c r="Q32" s="18">
        <f t="shared" si="11"/>
        <v>14.16718516511504</v>
      </c>
      <c r="R32" s="18">
        <f t="shared" si="12"/>
        <v>5.7271068874507973</v>
      </c>
      <c r="S32" s="18">
        <f t="shared" si="14"/>
        <v>17.112859668650536</v>
      </c>
      <c r="T32" s="18">
        <f t="shared" si="18"/>
        <v>101.225895956182</v>
      </c>
      <c r="U32" s="18">
        <f t="shared" si="19"/>
        <v>4.776553876250925</v>
      </c>
      <c r="V32" s="18">
        <f t="shared" si="20"/>
        <v>0.68531569523224667</v>
      </c>
      <c r="W32" s="20"/>
      <c r="X32" s="18">
        <f t="shared" si="1"/>
        <v>3.5417962912787599</v>
      </c>
      <c r="Y32" s="18">
        <f t="shared" si="1"/>
        <v>1.4317767218626993</v>
      </c>
      <c r="Z32" s="18">
        <f t="shared" si="1"/>
        <v>4.278214917162634</v>
      </c>
      <c r="AA32" s="18">
        <f t="shared" si="1"/>
        <v>25.3064739890455</v>
      </c>
      <c r="AB32" s="18">
        <f t="shared" si="1"/>
        <v>1.1941384690627312</v>
      </c>
      <c r="AC32" s="18">
        <f t="shared" si="1"/>
        <v>0.17132892380806167</v>
      </c>
      <c r="AD32" s="20"/>
      <c r="AE32" s="18">
        <f t="shared" si="2"/>
        <v>17.708981456393801</v>
      </c>
      <c r="AF32" s="18">
        <f t="shared" si="2"/>
        <v>7.1588836093134969</v>
      </c>
      <c r="AG32" s="18">
        <f t="shared" si="2"/>
        <v>21.391074585813172</v>
      </c>
      <c r="AH32" s="18">
        <f t="shared" si="2"/>
        <v>126.5323699452275</v>
      </c>
      <c r="AI32" s="18">
        <f t="shared" si="2"/>
        <v>5.9706923453136564</v>
      </c>
      <c r="AJ32" s="18">
        <f t="shared" si="2"/>
        <v>0.85664461904030831</v>
      </c>
      <c r="AK32" s="20"/>
      <c r="AL32" s="18">
        <f t="shared" si="3"/>
        <v>30.518478043185311</v>
      </c>
      <c r="AM32" s="18">
        <f t="shared" si="3"/>
        <v>12.337142753383592</v>
      </c>
      <c r="AN32" s="18">
        <f t="shared" si="3"/>
        <v>36.863951869551364</v>
      </c>
      <c r="AO32" s="18">
        <f t="shared" si="3"/>
        <v>218.05745087227538</v>
      </c>
      <c r="AP32" s="18">
        <f t="shared" si="3"/>
        <v>10.2894931417572</v>
      </c>
      <c r="AQ32" s="18">
        <f t="shared" si="3"/>
        <v>1.476284226812798</v>
      </c>
      <c r="AR32" s="18">
        <f t="shared" si="6"/>
        <v>309.54280090696562</v>
      </c>
      <c r="AS32" s="20"/>
      <c r="AT32" s="18">
        <f t="shared" si="4"/>
        <v>0</v>
      </c>
      <c r="AU32" s="18">
        <f t="shared" si="4"/>
        <v>0</v>
      </c>
      <c r="AV32" s="18">
        <f t="shared" si="4"/>
        <v>0</v>
      </c>
      <c r="AW32" s="18">
        <f t="shared" si="4"/>
        <v>0</v>
      </c>
      <c r="AX32" s="18">
        <f t="shared" si="4"/>
        <v>0</v>
      </c>
      <c r="AY32" s="18">
        <f t="shared" si="4"/>
        <v>0</v>
      </c>
      <c r="AZ32" s="18">
        <f t="shared" si="7"/>
        <v>0</v>
      </c>
      <c r="BA32" s="20"/>
      <c r="BB32" s="18">
        <f t="shared" si="5"/>
        <v>0</v>
      </c>
      <c r="BC32" s="18">
        <f t="shared" si="5"/>
        <v>0</v>
      </c>
      <c r="BD32" s="18">
        <f t="shared" si="5"/>
        <v>0</v>
      </c>
      <c r="BE32" s="18">
        <f t="shared" si="5"/>
        <v>0</v>
      </c>
      <c r="BF32" s="18">
        <f t="shared" si="5"/>
        <v>0</v>
      </c>
      <c r="BG32" s="18">
        <f t="shared" si="5"/>
        <v>0</v>
      </c>
      <c r="BH32" s="18">
        <f t="shared" si="8"/>
        <v>0</v>
      </c>
      <c r="BI32" s="20"/>
      <c r="BJ32" s="18">
        <f t="shared" si="9"/>
        <v>309.54280090696562</v>
      </c>
      <c r="BK32" s="18">
        <f t="shared" si="13"/>
        <v>13169.857575757353</v>
      </c>
    </row>
    <row r="33" spans="2:63" ht="15" x14ac:dyDescent="0.2">
      <c r="B33" s="22">
        <v>2038</v>
      </c>
      <c r="C33" s="14">
        <v>0</v>
      </c>
      <c r="D33" s="14">
        <f t="shared" si="15"/>
        <v>0</v>
      </c>
      <c r="E33" s="14">
        <f t="shared" si="16"/>
        <v>0</v>
      </c>
      <c r="G33" s="26">
        <v>20</v>
      </c>
      <c r="H33" s="26" t="str">
        <f>Mango!H33</f>
        <v>2038-2039</v>
      </c>
      <c r="I33" s="53">
        <v>16.726363636363644</v>
      </c>
      <c r="J33" s="1">
        <v>18.618265584066165</v>
      </c>
      <c r="K33" s="275"/>
      <c r="L33" s="28">
        <f t="shared" si="10"/>
        <v>4.2992977199486679</v>
      </c>
      <c r="M33" s="28">
        <f t="shared" si="17"/>
        <v>8.1507410479982667E-2</v>
      </c>
      <c r="N33" s="17"/>
      <c r="O33" s="14">
        <f t="shared" si="0"/>
        <v>20</v>
      </c>
      <c r="P33" s="14" t="str">
        <f t="shared" si="0"/>
        <v>2038-2039</v>
      </c>
      <c r="Q33" s="18">
        <f t="shared" si="11"/>
        <v>13.638398624125108</v>
      </c>
      <c r="R33" s="18">
        <f t="shared" si="12"/>
        <v>5.5050539485935861</v>
      </c>
      <c r="S33" s="18">
        <f t="shared" si="14"/>
        <v>16.422584434848496</v>
      </c>
      <c r="T33" s="18">
        <f t="shared" si="18"/>
        <v>96.971109182190887</v>
      </c>
      <c r="U33" s="18">
        <f t="shared" si="19"/>
        <v>4.5669707848780785</v>
      </c>
      <c r="V33" s="18">
        <f t="shared" si="20"/>
        <v>0.653865329912375</v>
      </c>
      <c r="W33" s="20"/>
      <c r="X33" s="18">
        <f t="shared" si="1"/>
        <v>3.4095996560312769</v>
      </c>
      <c r="Y33" s="18">
        <f t="shared" si="1"/>
        <v>1.3762634871483965</v>
      </c>
      <c r="Z33" s="18">
        <f t="shared" si="1"/>
        <v>4.1056461087121239</v>
      </c>
      <c r="AA33" s="18">
        <f t="shared" si="1"/>
        <v>24.242777295547722</v>
      </c>
      <c r="AB33" s="18">
        <f t="shared" si="1"/>
        <v>1.1417426962195196</v>
      </c>
      <c r="AC33" s="18">
        <f t="shared" si="1"/>
        <v>0.16346633247809375</v>
      </c>
      <c r="AD33" s="20"/>
      <c r="AE33" s="18">
        <f t="shared" si="2"/>
        <v>17.047998280156385</v>
      </c>
      <c r="AF33" s="18">
        <f t="shared" si="2"/>
        <v>6.8813174357419822</v>
      </c>
      <c r="AG33" s="18">
        <f t="shared" si="2"/>
        <v>20.528230543560618</v>
      </c>
      <c r="AH33" s="18">
        <f t="shared" si="2"/>
        <v>121.21388647773861</v>
      </c>
      <c r="AI33" s="18">
        <f t="shared" si="2"/>
        <v>5.7087134810975986</v>
      </c>
      <c r="AJ33" s="18">
        <f t="shared" si="2"/>
        <v>0.81733166239046873</v>
      </c>
      <c r="AK33" s="20"/>
      <c r="AL33" s="18">
        <f t="shared" si="3"/>
        <v>29.379383702802834</v>
      </c>
      <c r="AM33" s="18">
        <f t="shared" si="3"/>
        <v>11.858803714262015</v>
      </c>
      <c r="AN33" s="18">
        <f t="shared" si="3"/>
        <v>35.37698397006946</v>
      </c>
      <c r="AO33" s="18">
        <f t="shared" si="3"/>
        <v>208.89193102996953</v>
      </c>
      <c r="AP33" s="18">
        <f t="shared" si="3"/>
        <v>9.8380162324248612</v>
      </c>
      <c r="AQ33" s="18">
        <f t="shared" si="3"/>
        <v>1.4085348981862409</v>
      </c>
      <c r="AR33" s="18">
        <f t="shared" si="6"/>
        <v>296.75365354771498</v>
      </c>
      <c r="AS33" s="20"/>
      <c r="AT33" s="18">
        <f t="shared" si="4"/>
        <v>0</v>
      </c>
      <c r="AU33" s="18">
        <f t="shared" si="4"/>
        <v>0</v>
      </c>
      <c r="AV33" s="18">
        <f t="shared" si="4"/>
        <v>0</v>
      </c>
      <c r="AW33" s="18">
        <f t="shared" si="4"/>
        <v>0</v>
      </c>
      <c r="AX33" s="18">
        <f t="shared" si="4"/>
        <v>0</v>
      </c>
      <c r="AY33" s="18">
        <f t="shared" si="4"/>
        <v>0</v>
      </c>
      <c r="AZ33" s="18">
        <f t="shared" si="7"/>
        <v>0</v>
      </c>
      <c r="BA33" s="20"/>
      <c r="BB33" s="18">
        <f t="shared" si="5"/>
        <v>0</v>
      </c>
      <c r="BC33" s="18">
        <f t="shared" si="5"/>
        <v>0</v>
      </c>
      <c r="BD33" s="18">
        <f t="shared" si="5"/>
        <v>0</v>
      </c>
      <c r="BE33" s="18">
        <f t="shared" si="5"/>
        <v>0</v>
      </c>
      <c r="BF33" s="18">
        <f t="shared" si="5"/>
        <v>0</v>
      </c>
      <c r="BG33" s="18">
        <f t="shared" si="5"/>
        <v>0</v>
      </c>
      <c r="BH33" s="18">
        <f t="shared" si="8"/>
        <v>0</v>
      </c>
      <c r="BI33" s="20"/>
      <c r="BJ33" s="18">
        <f t="shared" si="9"/>
        <v>296.75365354771498</v>
      </c>
      <c r="BK33" s="18">
        <f t="shared" si="13"/>
        <v>13466.611229305068</v>
      </c>
    </row>
    <row r="34" spans="2:63" ht="15" x14ac:dyDescent="0.2">
      <c r="B34" s="22">
        <v>2039</v>
      </c>
      <c r="C34" s="14">
        <v>0</v>
      </c>
      <c r="D34" s="14">
        <f t="shared" si="15"/>
        <v>0</v>
      </c>
      <c r="E34" s="14">
        <f t="shared" si="16"/>
        <v>0</v>
      </c>
      <c r="G34" s="26">
        <v>21</v>
      </c>
      <c r="H34" s="26" t="str">
        <f>Mango!H34</f>
        <v>2039-2040</v>
      </c>
      <c r="I34" s="53">
        <v>17.339090909090917</v>
      </c>
      <c r="J34" s="1">
        <v>19.549178863269475</v>
      </c>
      <c r="K34" s="275"/>
      <c r="L34" s="28">
        <f t="shared" si="10"/>
        <v>4.3778723770164847</v>
      </c>
      <c r="M34" s="28">
        <f t="shared" si="17"/>
        <v>7.8574657067816744E-2</v>
      </c>
      <c r="N34" s="17"/>
      <c r="O34" s="14">
        <f t="shared" si="0"/>
        <v>21</v>
      </c>
      <c r="P34" s="14" t="str">
        <f t="shared" si="0"/>
        <v>2039-2040</v>
      </c>
      <c r="Q34" s="18">
        <f t="shared" si="11"/>
        <v>13.147669500652281</v>
      </c>
      <c r="R34" s="18">
        <f t="shared" si="12"/>
        <v>5.2995792264442807</v>
      </c>
      <c r="S34" s="18">
        <f t="shared" si="14"/>
        <v>15.785843544717844</v>
      </c>
      <c r="T34" s="18">
        <f t="shared" si="18"/>
        <v>93.059620608168203</v>
      </c>
      <c r="U34" s="18">
        <f t="shared" si="19"/>
        <v>4.3750091656782404</v>
      </c>
      <c r="V34" s="18">
        <f t="shared" si="20"/>
        <v>0.6251753746151214</v>
      </c>
      <c r="W34" s="20"/>
      <c r="X34" s="18">
        <f t="shared" si="1"/>
        <v>3.2869173751630703</v>
      </c>
      <c r="Y34" s="18">
        <f t="shared" si="1"/>
        <v>1.3248948066110702</v>
      </c>
      <c r="Z34" s="18">
        <f t="shared" si="1"/>
        <v>3.946460886179461</v>
      </c>
      <c r="AA34" s="18">
        <f t="shared" si="1"/>
        <v>23.264905152042051</v>
      </c>
      <c r="AB34" s="18">
        <f t="shared" si="1"/>
        <v>1.0937522914195601</v>
      </c>
      <c r="AC34" s="18">
        <f t="shared" si="1"/>
        <v>0.15629384365378035</v>
      </c>
      <c r="AD34" s="20"/>
      <c r="AE34" s="18">
        <f t="shared" si="2"/>
        <v>16.434586875815352</v>
      </c>
      <c r="AF34" s="18">
        <f t="shared" si="2"/>
        <v>6.6244740330553507</v>
      </c>
      <c r="AG34" s="18">
        <f t="shared" si="2"/>
        <v>19.732304430897305</v>
      </c>
      <c r="AH34" s="18">
        <f t="shared" si="2"/>
        <v>116.32452576021025</v>
      </c>
      <c r="AI34" s="18">
        <f t="shared" si="2"/>
        <v>5.4687614570978003</v>
      </c>
      <c r="AJ34" s="18">
        <f t="shared" si="2"/>
        <v>0.78146921826890181</v>
      </c>
      <c r="AK34" s="20"/>
      <c r="AL34" s="18">
        <f t="shared" si="3"/>
        <v>28.322271382655121</v>
      </c>
      <c r="AM34" s="18">
        <f t="shared" si="3"/>
        <v>11.416176916965387</v>
      </c>
      <c r="AN34" s="18">
        <f t="shared" si="3"/>
        <v>34.005337969246348</v>
      </c>
      <c r="AO34" s="18">
        <f t="shared" si="3"/>
        <v>200.4659327267623</v>
      </c>
      <c r="AP34" s="18">
        <f t="shared" si="3"/>
        <v>9.4244989110652089</v>
      </c>
      <c r="AQ34" s="18">
        <f t="shared" si="3"/>
        <v>1.3467319528167405</v>
      </c>
      <c r="AR34" s="18">
        <f t="shared" si="6"/>
        <v>284.9809498595111</v>
      </c>
      <c r="AS34" s="20"/>
      <c r="AT34" s="18">
        <f t="shared" si="4"/>
        <v>0</v>
      </c>
      <c r="AU34" s="18">
        <f t="shared" si="4"/>
        <v>0</v>
      </c>
      <c r="AV34" s="18">
        <f t="shared" si="4"/>
        <v>0</v>
      </c>
      <c r="AW34" s="18">
        <f t="shared" si="4"/>
        <v>0</v>
      </c>
      <c r="AX34" s="18">
        <f t="shared" si="4"/>
        <v>0</v>
      </c>
      <c r="AY34" s="18">
        <f t="shared" si="4"/>
        <v>0</v>
      </c>
      <c r="AZ34" s="18">
        <f t="shared" si="7"/>
        <v>0</v>
      </c>
      <c r="BA34" s="20"/>
      <c r="BB34" s="18">
        <f t="shared" si="5"/>
        <v>0</v>
      </c>
      <c r="BC34" s="18">
        <f t="shared" si="5"/>
        <v>0</v>
      </c>
      <c r="BD34" s="18">
        <f t="shared" si="5"/>
        <v>0</v>
      </c>
      <c r="BE34" s="18">
        <f t="shared" si="5"/>
        <v>0</v>
      </c>
      <c r="BF34" s="18">
        <f t="shared" si="5"/>
        <v>0</v>
      </c>
      <c r="BG34" s="18">
        <f t="shared" si="5"/>
        <v>0</v>
      </c>
      <c r="BH34" s="18">
        <f t="shared" si="8"/>
        <v>0</v>
      </c>
      <c r="BI34" s="20"/>
      <c r="BJ34" s="18">
        <f t="shared" si="9"/>
        <v>284.9809498595111</v>
      </c>
      <c r="BK34" s="18">
        <f t="shared" si="13"/>
        <v>13751.59217916458</v>
      </c>
    </row>
    <row r="35" spans="2:63" ht="15" x14ac:dyDescent="0.2">
      <c r="B35" s="22">
        <v>2040</v>
      </c>
      <c r="C35" s="14">
        <v>0</v>
      </c>
      <c r="D35" s="14">
        <f t="shared" si="15"/>
        <v>0</v>
      </c>
      <c r="E35" s="14">
        <f t="shared" si="16"/>
        <v>0</v>
      </c>
      <c r="G35" s="26">
        <v>22</v>
      </c>
      <c r="H35" s="26" t="str">
        <f>Mango!H35</f>
        <v>2040-2041</v>
      </c>
      <c r="I35" s="53">
        <v>17.95181818181819</v>
      </c>
      <c r="J35" s="1">
        <v>20.526637806432948</v>
      </c>
      <c r="K35" s="275"/>
      <c r="L35" s="28">
        <f t="shared" si="10"/>
        <v>4.4537180203755318</v>
      </c>
      <c r="M35" s="28">
        <f t="shared" si="17"/>
        <v>7.5845643359047088E-2</v>
      </c>
      <c r="N35" s="17"/>
      <c r="O35" s="14">
        <f t="shared" si="0"/>
        <v>22</v>
      </c>
      <c r="P35" s="14" t="str">
        <f t="shared" si="0"/>
        <v>2040-2041</v>
      </c>
      <c r="Q35" s="18">
        <f t="shared" si="11"/>
        <v>12.691031550903608</v>
      </c>
      <c r="R35" s="18">
        <f t="shared" si="12"/>
        <v>5.1088927726866178</v>
      </c>
      <c r="S35" s="18">
        <f t="shared" si="14"/>
        <v>15.196640996199319</v>
      </c>
      <c r="T35" s="18">
        <f t="shared" si="18"/>
        <v>89.45148780201086</v>
      </c>
      <c r="U35" s="18">
        <f t="shared" si="19"/>
        <v>4.1985360026184759</v>
      </c>
      <c r="V35" s="18">
        <f t="shared" si="20"/>
        <v>0.59889763323075484</v>
      </c>
      <c r="W35" s="20"/>
      <c r="X35" s="18">
        <f t="shared" si="1"/>
        <v>3.1727578877259019</v>
      </c>
      <c r="Y35" s="18">
        <f t="shared" si="1"/>
        <v>1.2772231931716544</v>
      </c>
      <c r="Z35" s="18">
        <f t="shared" si="1"/>
        <v>3.7991602490498297</v>
      </c>
      <c r="AA35" s="18">
        <f t="shared" si="1"/>
        <v>22.362871950502715</v>
      </c>
      <c r="AB35" s="18">
        <f t="shared" si="1"/>
        <v>1.049634000654619</v>
      </c>
      <c r="AC35" s="18">
        <f t="shared" si="1"/>
        <v>0.14972440830768871</v>
      </c>
      <c r="AD35" s="20"/>
      <c r="AE35" s="18">
        <f t="shared" si="2"/>
        <v>15.86378943862951</v>
      </c>
      <c r="AF35" s="18">
        <f t="shared" si="2"/>
        <v>6.3861159658582718</v>
      </c>
      <c r="AG35" s="18">
        <f t="shared" si="2"/>
        <v>18.995801245249147</v>
      </c>
      <c r="AH35" s="18">
        <f t="shared" si="2"/>
        <v>111.81435975251358</v>
      </c>
      <c r="AI35" s="18">
        <f t="shared" si="2"/>
        <v>5.2481700032730947</v>
      </c>
      <c r="AJ35" s="18">
        <f t="shared" si="2"/>
        <v>0.74862204153844358</v>
      </c>
      <c r="AK35" s="20"/>
      <c r="AL35" s="18">
        <f t="shared" si="3"/>
        <v>27.338597132571518</v>
      </c>
      <c r="AM35" s="18">
        <f t="shared" si="3"/>
        <v>11.005406514495753</v>
      </c>
      <c r="AN35" s="18">
        <f t="shared" si="3"/>
        <v>32.73609747931269</v>
      </c>
      <c r="AO35" s="18">
        <f t="shared" si="3"/>
        <v>192.69341330683173</v>
      </c>
      <c r="AP35" s="18">
        <f t="shared" si="3"/>
        <v>9.0443463056406319</v>
      </c>
      <c r="AQ35" s="18">
        <f t="shared" si="3"/>
        <v>1.2901253182512509</v>
      </c>
      <c r="AR35" s="18">
        <f t="shared" si="6"/>
        <v>274.10798605710357</v>
      </c>
      <c r="AS35" s="20"/>
      <c r="AT35" s="18">
        <f t="shared" si="4"/>
        <v>0</v>
      </c>
      <c r="AU35" s="18">
        <f t="shared" si="4"/>
        <v>0</v>
      </c>
      <c r="AV35" s="18">
        <f t="shared" si="4"/>
        <v>0</v>
      </c>
      <c r="AW35" s="18">
        <f t="shared" si="4"/>
        <v>0</v>
      </c>
      <c r="AX35" s="18">
        <f t="shared" si="4"/>
        <v>0</v>
      </c>
      <c r="AY35" s="18">
        <f t="shared" si="4"/>
        <v>0</v>
      </c>
      <c r="AZ35" s="18">
        <f t="shared" si="7"/>
        <v>0</v>
      </c>
      <c r="BA35" s="20"/>
      <c r="BB35" s="18">
        <f t="shared" si="5"/>
        <v>0</v>
      </c>
      <c r="BC35" s="18">
        <f t="shared" si="5"/>
        <v>0</v>
      </c>
      <c r="BD35" s="18">
        <f t="shared" si="5"/>
        <v>0</v>
      </c>
      <c r="BE35" s="18">
        <f t="shared" si="5"/>
        <v>0</v>
      </c>
      <c r="BF35" s="18">
        <f t="shared" si="5"/>
        <v>0</v>
      </c>
      <c r="BG35" s="18">
        <f t="shared" si="5"/>
        <v>0</v>
      </c>
      <c r="BH35" s="18">
        <f t="shared" si="8"/>
        <v>0</v>
      </c>
      <c r="BI35" s="20"/>
      <c r="BJ35" s="18">
        <f t="shared" si="9"/>
        <v>274.10798605710357</v>
      </c>
      <c r="BK35" s="18">
        <f t="shared" si="13"/>
        <v>14025.700165221684</v>
      </c>
    </row>
    <row r="36" spans="2:63" ht="15" x14ac:dyDescent="0.2">
      <c r="B36" s="22">
        <v>2041</v>
      </c>
      <c r="C36" s="14">
        <v>0</v>
      </c>
      <c r="D36" s="14">
        <f t="shared" si="15"/>
        <v>0</v>
      </c>
      <c r="E36" s="14">
        <f t="shared" si="16"/>
        <v>0</v>
      </c>
      <c r="G36" s="26">
        <v>23</v>
      </c>
      <c r="H36" s="26" t="str">
        <f>Mango!H36</f>
        <v>2041-2042</v>
      </c>
      <c r="I36" s="53">
        <v>18.564545454545463</v>
      </c>
      <c r="J36" s="1">
        <v>21.552969696754598</v>
      </c>
      <c r="K36" s="275"/>
      <c r="L36" s="28">
        <f t="shared" si="10"/>
        <v>4.5270178696718455</v>
      </c>
      <c r="M36" s="28">
        <f t="shared" si="17"/>
        <v>7.3299849296313724E-2</v>
      </c>
      <c r="N36" s="17"/>
      <c r="O36" s="14">
        <f t="shared" si="0"/>
        <v>23</v>
      </c>
      <c r="P36" s="14" t="str">
        <f t="shared" si="0"/>
        <v>2041-2042</v>
      </c>
      <c r="Q36" s="18">
        <f t="shared" si="11"/>
        <v>12.265051213189217</v>
      </c>
      <c r="R36" s="18">
        <f t="shared" si="12"/>
        <v>4.9314533929478976</v>
      </c>
      <c r="S36" s="18">
        <f t="shared" si="14"/>
        <v>14.649844079543385</v>
      </c>
      <c r="T36" s="18">
        <f t="shared" si="18"/>
        <v>86.112734036181593</v>
      </c>
      <c r="U36" s="18">
        <f t="shared" si="19"/>
        <v>4.0357492279692924</v>
      </c>
      <c r="V36" s="18">
        <f t="shared" si="20"/>
        <v>0.57474011591299323</v>
      </c>
      <c r="W36" s="20"/>
      <c r="X36" s="18">
        <f t="shared" si="1"/>
        <v>3.0662628032973043</v>
      </c>
      <c r="Y36" s="18">
        <f t="shared" si="1"/>
        <v>1.2328633482369744</v>
      </c>
      <c r="Z36" s="18">
        <f t="shared" si="1"/>
        <v>3.6624610198858463</v>
      </c>
      <c r="AA36" s="18">
        <f t="shared" si="1"/>
        <v>21.528183509045398</v>
      </c>
      <c r="AB36" s="18">
        <f t="shared" si="1"/>
        <v>1.0089373069923231</v>
      </c>
      <c r="AC36" s="18">
        <f t="shared" si="1"/>
        <v>0.14368502897824831</v>
      </c>
      <c r="AD36" s="20"/>
      <c r="AE36" s="18">
        <f t="shared" si="2"/>
        <v>15.331314016486521</v>
      </c>
      <c r="AF36" s="18">
        <f t="shared" si="2"/>
        <v>6.1643167411848721</v>
      </c>
      <c r="AG36" s="18">
        <f t="shared" si="2"/>
        <v>18.312305099429231</v>
      </c>
      <c r="AH36" s="18">
        <f t="shared" si="2"/>
        <v>107.64091754522698</v>
      </c>
      <c r="AI36" s="18">
        <f t="shared" si="2"/>
        <v>5.044686534961615</v>
      </c>
      <c r="AJ36" s="18">
        <f t="shared" si="2"/>
        <v>0.71842514489124154</v>
      </c>
      <c r="AK36" s="20"/>
      <c r="AL36" s="18">
        <f t="shared" si="3"/>
        <v>26.420964488411769</v>
      </c>
      <c r="AM36" s="18">
        <f t="shared" si="3"/>
        <v>10.623172517308596</v>
      </c>
      <c r="AN36" s="18">
        <f t="shared" si="3"/>
        <v>31.558205788016373</v>
      </c>
      <c r="AO36" s="18">
        <f t="shared" si="3"/>
        <v>185.50118123627448</v>
      </c>
      <c r="AP36" s="18">
        <f t="shared" si="3"/>
        <v>8.6936764619171818</v>
      </c>
      <c r="AQ36" s="18">
        <f t="shared" si="3"/>
        <v>1.2380859996959062</v>
      </c>
      <c r="AR36" s="18">
        <f t="shared" si="6"/>
        <v>264.03528649162428</v>
      </c>
      <c r="AS36" s="20"/>
      <c r="AT36" s="18">
        <f t="shared" si="4"/>
        <v>0</v>
      </c>
      <c r="AU36" s="18">
        <f t="shared" si="4"/>
        <v>0</v>
      </c>
      <c r="AV36" s="18">
        <f t="shared" si="4"/>
        <v>0</v>
      </c>
      <c r="AW36" s="18">
        <f t="shared" si="4"/>
        <v>0</v>
      </c>
      <c r="AX36" s="18">
        <f t="shared" si="4"/>
        <v>0</v>
      </c>
      <c r="AY36" s="18">
        <f t="shared" si="4"/>
        <v>0</v>
      </c>
      <c r="AZ36" s="18">
        <f t="shared" si="7"/>
        <v>0</v>
      </c>
      <c r="BA36" s="20"/>
      <c r="BB36" s="18">
        <f t="shared" si="5"/>
        <v>0</v>
      </c>
      <c r="BC36" s="18">
        <f t="shared" si="5"/>
        <v>0</v>
      </c>
      <c r="BD36" s="18">
        <f t="shared" si="5"/>
        <v>0</v>
      </c>
      <c r="BE36" s="18">
        <f t="shared" si="5"/>
        <v>0</v>
      </c>
      <c r="BF36" s="18">
        <f t="shared" si="5"/>
        <v>0</v>
      </c>
      <c r="BG36" s="18">
        <f t="shared" si="5"/>
        <v>0</v>
      </c>
      <c r="BH36" s="18">
        <f t="shared" si="8"/>
        <v>0</v>
      </c>
      <c r="BI36" s="20"/>
      <c r="BJ36" s="18">
        <f t="shared" si="9"/>
        <v>264.03528649162428</v>
      </c>
      <c r="BK36" s="18">
        <f t="shared" si="13"/>
        <v>14289.735451713308</v>
      </c>
    </row>
    <row r="37" spans="2:63" ht="15" x14ac:dyDescent="0.2">
      <c r="B37" s="22">
        <v>2042</v>
      </c>
      <c r="C37" s="14">
        <v>0</v>
      </c>
      <c r="D37" s="14">
        <f t="shared" si="15"/>
        <v>0</v>
      </c>
      <c r="E37" s="14">
        <f t="shared" si="16"/>
        <v>0</v>
      </c>
      <c r="G37" s="26">
        <v>24</v>
      </c>
      <c r="H37" s="26" t="str">
        <f>Mango!H37</f>
        <v>2042-2043</v>
      </c>
      <c r="I37" s="53">
        <v>19.177272727272737</v>
      </c>
      <c r="J37" s="1">
        <v>22.630618181592329</v>
      </c>
      <c r="K37" s="275"/>
      <c r="L37" s="28">
        <f t="shared" si="10"/>
        <v>4.5979372908459997</v>
      </c>
      <c r="M37" s="28">
        <f t="shared" si="17"/>
        <v>7.0919421174154174E-2</v>
      </c>
      <c r="N37" s="17"/>
      <c r="O37" s="14">
        <f t="shared" si="0"/>
        <v>24</v>
      </c>
      <c r="P37" s="14" t="str">
        <f t="shared" si="0"/>
        <v>2042-2043</v>
      </c>
      <c r="Q37" s="18">
        <f t="shared" si="11"/>
        <v>11.866741078749813</v>
      </c>
      <c r="R37" s="18">
        <f t="shared" si="12"/>
        <v>4.7659268813066005</v>
      </c>
      <c r="S37" s="18">
        <f t="shared" si="14"/>
        <v>14.141033391513197</v>
      </c>
      <c r="T37" s="18">
        <f t="shared" si="18"/>
        <v>83.0142744839968</v>
      </c>
      <c r="U37" s="18">
        <f t="shared" si="19"/>
        <v>3.8851159264567583</v>
      </c>
      <c r="V37" s="18">
        <f t="shared" si="20"/>
        <v>0.55245613652764924</v>
      </c>
      <c r="W37" s="20"/>
      <c r="X37" s="18">
        <f t="shared" si="1"/>
        <v>2.9666852696874533</v>
      </c>
      <c r="Y37" s="18">
        <f t="shared" si="1"/>
        <v>1.1914817203266501</v>
      </c>
      <c r="Z37" s="18">
        <f t="shared" si="1"/>
        <v>3.5352583478782993</v>
      </c>
      <c r="AA37" s="18">
        <f t="shared" si="1"/>
        <v>20.7535686209992</v>
      </c>
      <c r="AB37" s="18">
        <f t="shared" si="1"/>
        <v>0.97127898161418957</v>
      </c>
      <c r="AC37" s="18">
        <f t="shared" si="1"/>
        <v>0.13811403413191231</v>
      </c>
      <c r="AD37" s="20"/>
      <c r="AE37" s="18">
        <f t="shared" si="2"/>
        <v>14.833426348437266</v>
      </c>
      <c r="AF37" s="18">
        <f t="shared" si="2"/>
        <v>5.9574086016332508</v>
      </c>
      <c r="AG37" s="18">
        <f t="shared" si="2"/>
        <v>17.676291739391495</v>
      </c>
      <c r="AH37" s="18">
        <f t="shared" si="2"/>
        <v>103.767843104996</v>
      </c>
      <c r="AI37" s="18">
        <f t="shared" si="2"/>
        <v>4.8563949080709481</v>
      </c>
      <c r="AJ37" s="18">
        <f t="shared" si="2"/>
        <v>0.6905701706595615</v>
      </c>
      <c r="AK37" s="20"/>
      <c r="AL37" s="18">
        <f t="shared" si="3"/>
        <v>25.562938073806883</v>
      </c>
      <c r="AM37" s="18">
        <f t="shared" si="3"/>
        <v>10.266600823481301</v>
      </c>
      <c r="AN37" s="18">
        <f t="shared" si="3"/>
        <v>30.462142764218008</v>
      </c>
      <c r="AO37" s="18">
        <f t="shared" si="3"/>
        <v>178.82658295094311</v>
      </c>
      <c r="AP37" s="18">
        <f t="shared" si="3"/>
        <v>8.3691872249089343</v>
      </c>
      <c r="AQ37" s="18">
        <f t="shared" si="3"/>
        <v>1.1900825941033109</v>
      </c>
      <c r="AR37" s="18">
        <f t="shared" si="6"/>
        <v>254.67753443146154</v>
      </c>
      <c r="AS37" s="20"/>
      <c r="AT37" s="18">
        <f t="shared" si="4"/>
        <v>0</v>
      </c>
      <c r="AU37" s="18">
        <f t="shared" si="4"/>
        <v>0</v>
      </c>
      <c r="AV37" s="18">
        <f t="shared" si="4"/>
        <v>0</v>
      </c>
      <c r="AW37" s="18">
        <f t="shared" si="4"/>
        <v>0</v>
      </c>
      <c r="AX37" s="18">
        <f t="shared" si="4"/>
        <v>0</v>
      </c>
      <c r="AY37" s="18">
        <f t="shared" si="4"/>
        <v>0</v>
      </c>
      <c r="AZ37" s="18">
        <f t="shared" si="7"/>
        <v>0</v>
      </c>
      <c r="BA37" s="20"/>
      <c r="BB37" s="18">
        <f t="shared" si="5"/>
        <v>0</v>
      </c>
      <c r="BC37" s="18">
        <f t="shared" si="5"/>
        <v>0</v>
      </c>
      <c r="BD37" s="18">
        <f t="shared" si="5"/>
        <v>0</v>
      </c>
      <c r="BE37" s="18">
        <f t="shared" si="5"/>
        <v>0</v>
      </c>
      <c r="BF37" s="18">
        <f t="shared" si="5"/>
        <v>0</v>
      </c>
      <c r="BG37" s="18">
        <f t="shared" si="5"/>
        <v>0</v>
      </c>
      <c r="BH37" s="18">
        <f t="shared" si="8"/>
        <v>0</v>
      </c>
      <c r="BI37" s="20"/>
      <c r="BJ37" s="18">
        <f t="shared" si="9"/>
        <v>254.67753443146154</v>
      </c>
      <c r="BK37" s="18">
        <f t="shared" si="13"/>
        <v>14544.412986144769</v>
      </c>
    </row>
    <row r="38" spans="2:63" ht="15" x14ac:dyDescent="0.2">
      <c r="B38" s="22">
        <v>2043</v>
      </c>
      <c r="C38" s="14">
        <v>0</v>
      </c>
      <c r="D38" s="14">
        <f t="shared" si="15"/>
        <v>0</v>
      </c>
      <c r="E38" s="14">
        <f t="shared" si="16"/>
        <v>0</v>
      </c>
      <c r="G38" s="26">
        <v>25</v>
      </c>
      <c r="H38" s="26" t="str">
        <f>Mango!H38</f>
        <v>2043-2044</v>
      </c>
      <c r="I38" s="53">
        <v>19.79000000000001</v>
      </c>
      <c r="J38" s="1">
        <v>23.762149090671947</v>
      </c>
      <c r="K38" s="275"/>
      <c r="L38" s="28">
        <f t="shared" si="10"/>
        <v>4.6666260429980131</v>
      </c>
      <c r="M38" s="28">
        <f t="shared" si="17"/>
        <v>6.8688752152013421E-2</v>
      </c>
      <c r="N38" s="17"/>
      <c r="O38" s="14">
        <f t="shared" si="0"/>
        <v>25</v>
      </c>
      <c r="P38" s="14" t="str">
        <f t="shared" si="0"/>
        <v>2043-2044</v>
      </c>
      <c r="Q38" s="18">
        <f t="shared" si="11"/>
        <v>11.493489700215164</v>
      </c>
      <c r="R38" s="18">
        <f t="shared" si="12"/>
        <v>4.6111523969750339</v>
      </c>
      <c r="S38" s="18">
        <f t="shared" si="14"/>
        <v>13.666383072066283</v>
      </c>
      <c r="T38" s="18">
        <f t="shared" si="18"/>
        <v>80.131066315555628</v>
      </c>
      <c r="U38" s="18">
        <f t="shared" si="19"/>
        <v>3.7453238888631395</v>
      </c>
      <c r="V38" s="18">
        <f t="shared" si="20"/>
        <v>0.53183585338188688</v>
      </c>
      <c r="W38" s="20"/>
      <c r="X38" s="18">
        <f t="shared" si="1"/>
        <v>2.8733724250537911</v>
      </c>
      <c r="Y38" s="18">
        <f t="shared" si="1"/>
        <v>1.1527880992437585</v>
      </c>
      <c r="Z38" s="18">
        <f t="shared" si="1"/>
        <v>3.4165957680165708</v>
      </c>
      <c r="AA38" s="18">
        <f t="shared" si="1"/>
        <v>20.032766578888907</v>
      </c>
      <c r="AB38" s="18">
        <f t="shared" si="1"/>
        <v>0.93633097221578487</v>
      </c>
      <c r="AC38" s="18">
        <f t="shared" si="1"/>
        <v>0.13295896334547172</v>
      </c>
      <c r="AD38" s="20"/>
      <c r="AE38" s="18">
        <f t="shared" si="2"/>
        <v>14.366862125268955</v>
      </c>
      <c r="AF38" s="18">
        <f t="shared" si="2"/>
        <v>5.7639404962187921</v>
      </c>
      <c r="AG38" s="18">
        <f t="shared" si="2"/>
        <v>17.082978840082855</v>
      </c>
      <c r="AH38" s="18">
        <f t="shared" si="2"/>
        <v>100.16383289444454</v>
      </c>
      <c r="AI38" s="18">
        <f t="shared" si="2"/>
        <v>4.6816548610789246</v>
      </c>
      <c r="AJ38" s="18">
        <f t="shared" si="2"/>
        <v>0.66479481672735863</v>
      </c>
      <c r="AK38" s="20"/>
      <c r="AL38" s="18">
        <f t="shared" si="3"/>
        <v>24.758892395880164</v>
      </c>
      <c r="AM38" s="18">
        <f t="shared" si="3"/>
        <v>9.9331907884837189</v>
      </c>
      <c r="AN38" s="18">
        <f t="shared" si="3"/>
        <v>29.439666867742783</v>
      </c>
      <c r="AO38" s="18">
        <f t="shared" si="3"/>
        <v>172.61567202142609</v>
      </c>
      <c r="AP38" s="18">
        <f t="shared" si="3"/>
        <v>8.0680518772593448</v>
      </c>
      <c r="AQ38" s="18">
        <f t="shared" si="3"/>
        <v>1.1456630674934813</v>
      </c>
      <c r="AR38" s="18">
        <f t="shared" si="6"/>
        <v>245.96113701828557</v>
      </c>
      <c r="AS38" s="20"/>
      <c r="AT38" s="18">
        <f t="shared" si="4"/>
        <v>0</v>
      </c>
      <c r="AU38" s="18">
        <f t="shared" si="4"/>
        <v>0</v>
      </c>
      <c r="AV38" s="18">
        <f t="shared" si="4"/>
        <v>0</v>
      </c>
      <c r="AW38" s="18">
        <f t="shared" si="4"/>
        <v>0</v>
      </c>
      <c r="AX38" s="18">
        <f t="shared" si="4"/>
        <v>0</v>
      </c>
      <c r="AY38" s="18">
        <f t="shared" si="4"/>
        <v>0</v>
      </c>
      <c r="AZ38" s="18">
        <f t="shared" si="7"/>
        <v>0</v>
      </c>
      <c r="BA38" s="20"/>
      <c r="BB38" s="18">
        <f t="shared" si="5"/>
        <v>0</v>
      </c>
      <c r="BC38" s="18">
        <f t="shared" si="5"/>
        <v>0</v>
      </c>
      <c r="BD38" s="18">
        <f t="shared" si="5"/>
        <v>0</v>
      </c>
      <c r="BE38" s="18">
        <f t="shared" si="5"/>
        <v>0</v>
      </c>
      <c r="BF38" s="18">
        <f t="shared" si="5"/>
        <v>0</v>
      </c>
      <c r="BG38" s="18">
        <f t="shared" si="5"/>
        <v>0</v>
      </c>
      <c r="BH38" s="18">
        <f t="shared" si="8"/>
        <v>0</v>
      </c>
      <c r="BI38" s="20"/>
      <c r="BJ38" s="18">
        <f t="shared" si="9"/>
        <v>245.96113701828557</v>
      </c>
      <c r="BK38" s="18">
        <f t="shared" si="13"/>
        <v>14790.374123163054</v>
      </c>
    </row>
    <row r="39" spans="2:63" ht="15" x14ac:dyDescent="0.2">
      <c r="B39" s="22">
        <v>2044</v>
      </c>
      <c r="C39" s="14">
        <v>0</v>
      </c>
      <c r="D39" s="14">
        <f t="shared" si="15"/>
        <v>0</v>
      </c>
      <c r="E39" s="14">
        <f t="shared" si="16"/>
        <v>0</v>
      </c>
      <c r="G39" s="26">
        <v>26</v>
      </c>
      <c r="H39" s="26" t="str">
        <f>Mango!H39</f>
        <v>2044-2045</v>
      </c>
      <c r="I39" s="53">
        <v>20.402727272727283</v>
      </c>
      <c r="J39" s="1">
        <v>24.950256545205544</v>
      </c>
      <c r="K39" s="275"/>
      <c r="L39" s="28">
        <f t="shared" si="10"/>
        <v>4.7332201825508529</v>
      </c>
      <c r="M39" s="28">
        <f t="shared" si="17"/>
        <v>6.6594139552839771E-2</v>
      </c>
      <c r="N39" s="17"/>
      <c r="O39" s="14">
        <f t="shared" si="0"/>
        <v>26</v>
      </c>
      <c r="P39" s="14" t="str">
        <f t="shared" si="0"/>
        <v>2044-2045</v>
      </c>
      <c r="Q39" s="18">
        <f t="shared" si="11"/>
        <v>11.143004248371975</v>
      </c>
      <c r="R39" s="18">
        <f t="shared" si="12"/>
        <v>4.4661151894230517</v>
      </c>
      <c r="S39" s="18">
        <f t="shared" si="14"/>
        <v>13.222564388873057</v>
      </c>
      <c r="T39" s="18">
        <f t="shared" si="18"/>
        <v>77.441430051269109</v>
      </c>
      <c r="U39" s="18">
        <f t="shared" si="19"/>
        <v>3.6152432672236667</v>
      </c>
      <c r="V39" s="18">
        <f t="shared" si="20"/>
        <v>0.51269963736750424</v>
      </c>
      <c r="W39" s="20"/>
      <c r="X39" s="18">
        <f t="shared" si="1"/>
        <v>2.7857510620929937</v>
      </c>
      <c r="Y39" s="18">
        <f t="shared" si="1"/>
        <v>1.1165287973557629</v>
      </c>
      <c r="Z39" s="18">
        <f t="shared" si="1"/>
        <v>3.3056410972182642</v>
      </c>
      <c r="AA39" s="18">
        <f t="shared" si="1"/>
        <v>19.360357512817277</v>
      </c>
      <c r="AB39" s="18">
        <f t="shared" si="1"/>
        <v>0.90381081680591668</v>
      </c>
      <c r="AC39" s="18">
        <f t="shared" si="1"/>
        <v>0.12817490934187606</v>
      </c>
      <c r="AD39" s="20"/>
      <c r="AE39" s="18">
        <f t="shared" si="2"/>
        <v>13.928755310464968</v>
      </c>
      <c r="AF39" s="18">
        <f t="shared" si="2"/>
        <v>5.5826439867788142</v>
      </c>
      <c r="AG39" s="18">
        <f t="shared" si="2"/>
        <v>16.52820548609132</v>
      </c>
      <c r="AH39" s="18">
        <f t="shared" si="2"/>
        <v>96.801787564086382</v>
      </c>
      <c r="AI39" s="18">
        <f t="shared" si="2"/>
        <v>4.5190540840295839</v>
      </c>
      <c r="AJ39" s="18">
        <f t="shared" si="2"/>
        <v>0.64087454670938027</v>
      </c>
      <c r="AK39" s="20"/>
      <c r="AL39" s="18">
        <f t="shared" si="3"/>
        <v>24.003888318367959</v>
      </c>
      <c r="AM39" s="18">
        <f t="shared" si="3"/>
        <v>9.6207564705488231</v>
      </c>
      <c r="AN39" s="18">
        <f t="shared" si="3"/>
        <v>28.483607454364041</v>
      </c>
      <c r="AO39" s="18">
        <f t="shared" si="3"/>
        <v>166.82174723544216</v>
      </c>
      <c r="AP39" s="18">
        <f t="shared" si="3"/>
        <v>7.7878365381443153</v>
      </c>
      <c r="AQ39" s="18">
        <f t="shared" si="3"/>
        <v>1.1044404688291654</v>
      </c>
      <c r="AR39" s="18">
        <f t="shared" si="6"/>
        <v>237.82227648569645</v>
      </c>
      <c r="AS39" s="20"/>
      <c r="AT39" s="18">
        <f t="shared" si="4"/>
        <v>0</v>
      </c>
      <c r="AU39" s="18">
        <f t="shared" si="4"/>
        <v>0</v>
      </c>
      <c r="AV39" s="18">
        <f t="shared" si="4"/>
        <v>0</v>
      </c>
      <c r="AW39" s="18">
        <f t="shared" si="4"/>
        <v>0</v>
      </c>
      <c r="AX39" s="18">
        <f t="shared" si="4"/>
        <v>0</v>
      </c>
      <c r="AY39" s="18">
        <f t="shared" si="4"/>
        <v>0</v>
      </c>
      <c r="AZ39" s="18">
        <f t="shared" si="7"/>
        <v>0</v>
      </c>
      <c r="BA39" s="20"/>
      <c r="BB39" s="18">
        <f t="shared" si="5"/>
        <v>0</v>
      </c>
      <c r="BC39" s="18">
        <f t="shared" si="5"/>
        <v>0</v>
      </c>
      <c r="BD39" s="18">
        <f t="shared" si="5"/>
        <v>0</v>
      </c>
      <c r="BE39" s="18">
        <f t="shared" si="5"/>
        <v>0</v>
      </c>
      <c r="BF39" s="18">
        <f t="shared" si="5"/>
        <v>0</v>
      </c>
      <c r="BG39" s="18">
        <f t="shared" si="5"/>
        <v>0</v>
      </c>
      <c r="BH39" s="18">
        <f t="shared" si="8"/>
        <v>0</v>
      </c>
      <c r="BI39" s="20"/>
      <c r="BJ39" s="18">
        <f t="shared" si="9"/>
        <v>237.82227648569645</v>
      </c>
      <c r="BK39" s="18">
        <f t="shared" si="13"/>
        <v>15028.19639964875</v>
      </c>
    </row>
    <row r="40" spans="2:63" ht="15" x14ac:dyDescent="0.2">
      <c r="B40" s="22">
        <v>2045</v>
      </c>
      <c r="C40" s="14">
        <v>0</v>
      </c>
      <c r="D40" s="14">
        <f t="shared" si="15"/>
        <v>0</v>
      </c>
      <c r="E40" s="14">
        <f t="shared" si="16"/>
        <v>0</v>
      </c>
      <c r="G40" s="26">
        <v>27</v>
      </c>
      <c r="H40" s="26" t="str">
        <f>Mango!H40</f>
        <v>2045-2046</v>
      </c>
      <c r="I40" s="53">
        <v>21.015454545454556</v>
      </c>
      <c r="J40" s="1">
        <v>26.197769372465821</v>
      </c>
      <c r="K40" s="275"/>
      <c r="L40" s="28">
        <f t="shared" si="10"/>
        <v>4.7978436855845317</v>
      </c>
      <c r="M40" s="28">
        <f t="shared" si="17"/>
        <v>6.4623503033678809E-2</v>
      </c>
      <c r="N40" s="17"/>
      <c r="O40" s="14">
        <f t="shared" si="0"/>
        <v>27</v>
      </c>
      <c r="P40" s="14" t="str">
        <f t="shared" si="0"/>
        <v>2045-2046</v>
      </c>
      <c r="Q40" s="18">
        <f t="shared" si="11"/>
        <v>10.813263354466677</v>
      </c>
      <c r="R40" s="18">
        <f t="shared" si="12"/>
        <v>4.3299243160698202</v>
      </c>
      <c r="S40" s="18">
        <f t="shared" si="14"/>
        <v>12.806667526106926</v>
      </c>
      <c r="T40" s="18">
        <f t="shared" si="18"/>
        <v>74.926503217394114</v>
      </c>
      <c r="U40" s="18">
        <f t="shared" si="19"/>
        <v>3.493895956588231</v>
      </c>
      <c r="V40" s="18">
        <f t="shared" si="20"/>
        <v>0.49489282291778225</v>
      </c>
      <c r="W40" s="20"/>
      <c r="X40" s="18">
        <f t="shared" si="1"/>
        <v>2.7033158386166694</v>
      </c>
      <c r="Y40" s="18">
        <f t="shared" si="1"/>
        <v>1.0824810790174551</v>
      </c>
      <c r="Z40" s="18">
        <f t="shared" si="1"/>
        <v>3.2016668815267315</v>
      </c>
      <c r="AA40" s="18">
        <f t="shared" si="1"/>
        <v>18.731625804348528</v>
      </c>
      <c r="AB40" s="18">
        <f t="shared" si="1"/>
        <v>0.87347398914705776</v>
      </c>
      <c r="AC40" s="18">
        <f t="shared" si="1"/>
        <v>0.12372320572944556</v>
      </c>
      <c r="AD40" s="20"/>
      <c r="AE40" s="18">
        <f t="shared" si="2"/>
        <v>13.516579193083347</v>
      </c>
      <c r="AF40" s="18">
        <f t="shared" si="2"/>
        <v>5.4124053950872755</v>
      </c>
      <c r="AG40" s="18">
        <f t="shared" si="2"/>
        <v>16.008334407633658</v>
      </c>
      <c r="AH40" s="18">
        <f t="shared" si="2"/>
        <v>93.658129021742639</v>
      </c>
      <c r="AI40" s="18">
        <f t="shared" si="2"/>
        <v>4.3673699457352892</v>
      </c>
      <c r="AJ40" s="18">
        <f t="shared" si="2"/>
        <v>0.61861602864722776</v>
      </c>
      <c r="AK40" s="20"/>
      <c r="AL40" s="18">
        <f t="shared" si="3"/>
        <v>23.293571476080299</v>
      </c>
      <c r="AM40" s="18">
        <f t="shared" si="3"/>
        <v>9.3273786308670701</v>
      </c>
      <c r="AN40" s="18">
        <f t="shared" si="3"/>
        <v>27.587696295822003</v>
      </c>
      <c r="AO40" s="18">
        <f t="shared" si="3"/>
        <v>161.40417568080315</v>
      </c>
      <c r="AP40" s="18">
        <f t="shared" si="3"/>
        <v>7.5264342064838141</v>
      </c>
      <c r="AQ40" s="18">
        <f t="shared" si="3"/>
        <v>1.0660816227020558</v>
      </c>
      <c r="AR40" s="18">
        <f t="shared" si="6"/>
        <v>230.20533791275841</v>
      </c>
      <c r="AS40" s="20"/>
      <c r="AT40" s="18">
        <f t="shared" si="4"/>
        <v>0</v>
      </c>
      <c r="AU40" s="18">
        <f t="shared" si="4"/>
        <v>0</v>
      </c>
      <c r="AV40" s="18">
        <f t="shared" si="4"/>
        <v>0</v>
      </c>
      <c r="AW40" s="18">
        <f t="shared" si="4"/>
        <v>0</v>
      </c>
      <c r="AX40" s="18">
        <f t="shared" si="4"/>
        <v>0</v>
      </c>
      <c r="AY40" s="18">
        <f t="shared" si="4"/>
        <v>0</v>
      </c>
      <c r="AZ40" s="18">
        <f t="shared" si="7"/>
        <v>0</v>
      </c>
      <c r="BA40" s="20"/>
      <c r="BB40" s="18">
        <f t="shared" si="5"/>
        <v>0</v>
      </c>
      <c r="BC40" s="18">
        <f t="shared" si="5"/>
        <v>0</v>
      </c>
      <c r="BD40" s="18">
        <f t="shared" si="5"/>
        <v>0</v>
      </c>
      <c r="BE40" s="18">
        <f t="shared" si="5"/>
        <v>0</v>
      </c>
      <c r="BF40" s="18">
        <f t="shared" si="5"/>
        <v>0</v>
      </c>
      <c r="BG40" s="18">
        <f t="shared" si="5"/>
        <v>0</v>
      </c>
      <c r="BH40" s="18">
        <f t="shared" si="8"/>
        <v>0</v>
      </c>
      <c r="BI40" s="20"/>
      <c r="BJ40" s="18">
        <f t="shared" si="9"/>
        <v>230.20533791275841</v>
      </c>
      <c r="BK40" s="18">
        <f t="shared" si="13"/>
        <v>15258.401737561509</v>
      </c>
    </row>
    <row r="41" spans="2:63" ht="15" x14ac:dyDescent="0.2">
      <c r="B41" s="22">
        <v>2046</v>
      </c>
      <c r="C41" s="14">
        <v>0</v>
      </c>
      <c r="D41" s="14">
        <f t="shared" si="15"/>
        <v>0</v>
      </c>
      <c r="E41" s="14">
        <f t="shared" si="16"/>
        <v>0</v>
      </c>
      <c r="G41" s="26">
        <v>28</v>
      </c>
      <c r="H41" s="26" t="str">
        <f>Mango!H41</f>
        <v>2046-2047</v>
      </c>
      <c r="I41" s="53">
        <v>21.628181818181829</v>
      </c>
      <c r="J41" s="1">
        <v>27.507657841089113</v>
      </c>
      <c r="K41" s="275"/>
      <c r="L41" s="28">
        <f t="shared" si="10"/>
        <v>4.8606098369603155</v>
      </c>
      <c r="M41" s="28">
        <f t="shared" si="17"/>
        <v>6.2766151375783785E-2</v>
      </c>
      <c r="N41" s="17"/>
      <c r="O41" s="14">
        <f t="shared" si="0"/>
        <v>28</v>
      </c>
      <c r="P41" s="14" t="str">
        <f t="shared" si="0"/>
        <v>2046-2047</v>
      </c>
      <c r="Q41" s="18">
        <f t="shared" si="11"/>
        <v>10.502478087870912</v>
      </c>
      <c r="R41" s="18">
        <f t="shared" si="12"/>
        <v>4.2017943178485826</v>
      </c>
      <c r="S41" s="18">
        <f t="shared" si="14"/>
        <v>12.416137689515255</v>
      </c>
      <c r="T41" s="18">
        <f t="shared" si="18"/>
        <v>72.569797157231264</v>
      </c>
      <c r="U41" s="18">
        <f t="shared" si="19"/>
        <v>3.3804309458029982</v>
      </c>
      <c r="V41" s="18">
        <f t="shared" si="20"/>
        <v>0.47828151665844704</v>
      </c>
      <c r="W41" s="20"/>
      <c r="X41" s="18">
        <f t="shared" si="1"/>
        <v>2.6256195219677281</v>
      </c>
      <c r="Y41" s="18">
        <f t="shared" si="1"/>
        <v>1.0504485794621456</v>
      </c>
      <c r="Z41" s="18">
        <f t="shared" si="1"/>
        <v>3.1040344223788137</v>
      </c>
      <c r="AA41" s="18">
        <f t="shared" si="1"/>
        <v>18.142449289307816</v>
      </c>
      <c r="AB41" s="18">
        <f t="shared" si="1"/>
        <v>0.84510773645074955</v>
      </c>
      <c r="AC41" s="18">
        <f t="shared" si="1"/>
        <v>0.11957037916461176</v>
      </c>
      <c r="AD41" s="20"/>
      <c r="AE41" s="18">
        <f t="shared" si="2"/>
        <v>13.12809760983864</v>
      </c>
      <c r="AF41" s="18">
        <f t="shared" si="2"/>
        <v>5.2522428973107278</v>
      </c>
      <c r="AG41" s="18">
        <f t="shared" si="2"/>
        <v>15.520172111894068</v>
      </c>
      <c r="AH41" s="18">
        <f t="shared" si="2"/>
        <v>90.712246446539083</v>
      </c>
      <c r="AI41" s="18">
        <f t="shared" si="2"/>
        <v>4.225538682253748</v>
      </c>
      <c r="AJ41" s="18">
        <f t="shared" si="2"/>
        <v>0.59785189582305875</v>
      </c>
      <c r="AK41" s="20"/>
      <c r="AL41" s="18">
        <f t="shared" si="3"/>
        <v>22.624088214288587</v>
      </c>
      <c r="AM41" s="18">
        <f t="shared" si="3"/>
        <v>9.0513652596988212</v>
      </c>
      <c r="AN41" s="18">
        <f t="shared" si="3"/>
        <v>26.746429939497439</v>
      </c>
      <c r="AO41" s="18">
        <f t="shared" si="3"/>
        <v>156.32743804286901</v>
      </c>
      <c r="AP41" s="18">
        <f t="shared" si="3"/>
        <v>7.2820116624172915</v>
      </c>
      <c r="AQ41" s="18">
        <f t="shared" si="3"/>
        <v>1.0302981004684044</v>
      </c>
      <c r="AR41" s="18">
        <f t="shared" si="6"/>
        <v>223.06163121923956</v>
      </c>
      <c r="AS41" s="20"/>
      <c r="AT41" s="18">
        <f t="shared" si="4"/>
        <v>0</v>
      </c>
      <c r="AU41" s="18">
        <f t="shared" si="4"/>
        <v>0</v>
      </c>
      <c r="AV41" s="18">
        <f t="shared" si="4"/>
        <v>0</v>
      </c>
      <c r="AW41" s="18">
        <f t="shared" si="4"/>
        <v>0</v>
      </c>
      <c r="AX41" s="18">
        <f t="shared" si="4"/>
        <v>0</v>
      </c>
      <c r="AY41" s="18">
        <f t="shared" si="4"/>
        <v>0</v>
      </c>
      <c r="AZ41" s="18">
        <f t="shared" si="7"/>
        <v>0</v>
      </c>
      <c r="BA41" s="20"/>
      <c r="BB41" s="18">
        <f t="shared" si="5"/>
        <v>0</v>
      </c>
      <c r="BC41" s="18">
        <f t="shared" si="5"/>
        <v>0</v>
      </c>
      <c r="BD41" s="18">
        <f t="shared" si="5"/>
        <v>0</v>
      </c>
      <c r="BE41" s="18">
        <f t="shared" si="5"/>
        <v>0</v>
      </c>
      <c r="BF41" s="18">
        <f t="shared" si="5"/>
        <v>0</v>
      </c>
      <c r="BG41" s="18">
        <f t="shared" si="5"/>
        <v>0</v>
      </c>
      <c r="BH41" s="18">
        <f t="shared" si="8"/>
        <v>0</v>
      </c>
      <c r="BI41" s="20"/>
      <c r="BJ41" s="18">
        <f t="shared" si="9"/>
        <v>223.06163121923956</v>
      </c>
      <c r="BK41" s="18">
        <f t="shared" si="13"/>
        <v>15481.463368780749</v>
      </c>
    </row>
    <row r="42" spans="2:63" ht="15" x14ac:dyDescent="0.2">
      <c r="B42" s="22">
        <v>2047</v>
      </c>
      <c r="C42" s="14">
        <v>0</v>
      </c>
      <c r="D42" s="14">
        <f t="shared" si="15"/>
        <v>0</v>
      </c>
      <c r="E42" s="14">
        <f t="shared" si="16"/>
        <v>0</v>
      </c>
      <c r="G42" s="26">
        <v>29</v>
      </c>
      <c r="H42" s="26" t="str">
        <f>Mango!H42</f>
        <v>2047-2048</v>
      </c>
      <c r="I42" s="53">
        <v>22.240909090909103</v>
      </c>
      <c r="J42" s="1">
        <v>28.88304073314357</v>
      </c>
      <c r="K42" s="275"/>
      <c r="L42" s="28">
        <f t="shared" si="10"/>
        <v>4.9216224253418899</v>
      </c>
      <c r="M42" s="28">
        <f t="shared" si="17"/>
        <v>6.1012588381574417E-2</v>
      </c>
      <c r="N42" s="17"/>
      <c r="O42" s="14">
        <f t="shared" si="0"/>
        <v>29</v>
      </c>
      <c r="P42" s="14" t="str">
        <f t="shared" si="0"/>
        <v>2047-2048</v>
      </c>
      <c r="Q42" s="18">
        <f t="shared" si="11"/>
        <v>10.209059477382542</v>
      </c>
      <c r="R42" s="18">
        <f t="shared" si="12"/>
        <v>4.0810300559929118</v>
      </c>
      <c r="S42" s="18">
        <f t="shared" si="14"/>
        <v>12.048722560763942</v>
      </c>
      <c r="T42" s="18">
        <f t="shared" si="18"/>
        <v>70.35683496644036</v>
      </c>
      <c r="U42" s="18">
        <f t="shared" si="19"/>
        <v>3.2741043223274415</v>
      </c>
      <c r="V42" s="18">
        <f t="shared" si="20"/>
        <v>0.46274922316135597</v>
      </c>
      <c r="W42" s="20"/>
      <c r="X42" s="18">
        <f t="shared" si="1"/>
        <v>2.5522648693456356</v>
      </c>
      <c r="Y42" s="18">
        <f t="shared" si="1"/>
        <v>1.0202575139982279</v>
      </c>
      <c r="Z42" s="18">
        <f t="shared" si="1"/>
        <v>3.0121806401909854</v>
      </c>
      <c r="AA42" s="18">
        <f t="shared" si="1"/>
        <v>17.58920874161009</v>
      </c>
      <c r="AB42" s="18">
        <f t="shared" si="1"/>
        <v>0.81852608058186038</v>
      </c>
      <c r="AC42" s="18">
        <f t="shared" si="1"/>
        <v>0.11568730579033899</v>
      </c>
      <c r="AD42" s="20"/>
      <c r="AE42" s="18">
        <f t="shared" si="2"/>
        <v>12.761324346728177</v>
      </c>
      <c r="AF42" s="18">
        <f t="shared" si="2"/>
        <v>5.1012875699911397</v>
      </c>
      <c r="AG42" s="18">
        <f t="shared" si="2"/>
        <v>15.060903200954927</v>
      </c>
      <c r="AH42" s="18">
        <f t="shared" si="2"/>
        <v>87.946043708050453</v>
      </c>
      <c r="AI42" s="18">
        <f t="shared" si="2"/>
        <v>4.0926304029093021</v>
      </c>
      <c r="AJ42" s="18">
        <f t="shared" si="2"/>
        <v>0.57843652895169495</v>
      </c>
      <c r="AK42" s="20"/>
      <c r="AL42" s="18">
        <f t="shared" si="3"/>
        <v>21.992015624194888</v>
      </c>
      <c r="AM42" s="18">
        <f t="shared" si="3"/>
        <v>8.7912189122847284</v>
      </c>
      <c r="AN42" s="18">
        <f t="shared" si="3"/>
        <v>25.954956516312322</v>
      </c>
      <c r="AO42" s="18">
        <f t="shared" si="3"/>
        <v>151.5603486568736</v>
      </c>
      <c r="AP42" s="18">
        <f t="shared" si="3"/>
        <v>7.0529663943470293</v>
      </c>
      <c r="AQ42" s="18">
        <f t="shared" si="3"/>
        <v>0.99683895156008751</v>
      </c>
      <c r="AR42" s="18">
        <f t="shared" si="6"/>
        <v>216.34834505557265</v>
      </c>
      <c r="AS42" s="20"/>
      <c r="AT42" s="18">
        <f t="shared" si="4"/>
        <v>0</v>
      </c>
      <c r="AU42" s="18">
        <f t="shared" si="4"/>
        <v>0</v>
      </c>
      <c r="AV42" s="18">
        <f t="shared" si="4"/>
        <v>0</v>
      </c>
      <c r="AW42" s="18">
        <f t="shared" si="4"/>
        <v>0</v>
      </c>
      <c r="AX42" s="18">
        <f t="shared" si="4"/>
        <v>0</v>
      </c>
      <c r="AY42" s="18">
        <f t="shared" si="4"/>
        <v>0</v>
      </c>
      <c r="AZ42" s="18">
        <f t="shared" si="7"/>
        <v>0</v>
      </c>
      <c r="BA42" s="20"/>
      <c r="BB42" s="18">
        <f t="shared" si="5"/>
        <v>0</v>
      </c>
      <c r="BC42" s="18">
        <f t="shared" si="5"/>
        <v>0</v>
      </c>
      <c r="BD42" s="18">
        <f t="shared" si="5"/>
        <v>0</v>
      </c>
      <c r="BE42" s="18">
        <f t="shared" si="5"/>
        <v>0</v>
      </c>
      <c r="BF42" s="18">
        <f t="shared" si="5"/>
        <v>0</v>
      </c>
      <c r="BG42" s="18">
        <f t="shared" si="5"/>
        <v>0</v>
      </c>
      <c r="BH42" s="18">
        <f t="shared" si="8"/>
        <v>0</v>
      </c>
      <c r="BI42" s="20"/>
      <c r="BJ42" s="18">
        <f t="shared" si="9"/>
        <v>216.34834505557265</v>
      </c>
      <c r="BK42" s="18">
        <f t="shared" si="13"/>
        <v>15697.811713836321</v>
      </c>
    </row>
    <row r="43" spans="2:63" ht="15" x14ac:dyDescent="0.2">
      <c r="B43" s="22">
        <v>2048</v>
      </c>
      <c r="C43" s="14">
        <v>0</v>
      </c>
      <c r="D43" s="14">
        <f>C43*10%</f>
        <v>0</v>
      </c>
      <c r="E43" s="14">
        <f>C43-D43</f>
        <v>0</v>
      </c>
      <c r="G43" s="26">
        <v>30</v>
      </c>
      <c r="H43" s="26" t="str">
        <f>Mango!H43</f>
        <v>2048-2049</v>
      </c>
      <c r="I43" s="53">
        <v>22.853636363636376</v>
      </c>
      <c r="J43" s="1">
        <v>30.32719276980075</v>
      </c>
      <c r="K43" s="276"/>
      <c r="L43" s="28">
        <f t="shared" si="10"/>
        <v>4.9809767757771919</v>
      </c>
      <c r="M43" s="28">
        <f t="shared" si="17"/>
        <v>5.9354350435302017E-2</v>
      </c>
      <c r="N43" s="17"/>
      <c r="O43" s="14">
        <f t="shared" si="0"/>
        <v>30</v>
      </c>
      <c r="P43" s="14" t="str">
        <f t="shared" si="0"/>
        <v>2048-2049</v>
      </c>
      <c r="Q43" s="18">
        <f t="shared" si="11"/>
        <v>9.9315913307228243</v>
      </c>
      <c r="R43" s="18">
        <f t="shared" si="12"/>
        <v>3.9670140915346161</v>
      </c>
      <c r="S43" s="18">
        <f t="shared" si="14"/>
        <v>11.70242881664287</v>
      </c>
      <c r="T43" s="18">
        <f t="shared" si="18"/>
        <v>68.274853739737424</v>
      </c>
      <c r="U43" s="18">
        <f t="shared" si="19"/>
        <v>3.1742629370977502</v>
      </c>
      <c r="V43" s="18">
        <f t="shared" si="20"/>
        <v>0.44819410779188756</v>
      </c>
      <c r="W43" s="20"/>
      <c r="X43" s="18">
        <f t="shared" si="1"/>
        <v>2.4828978326807061</v>
      </c>
      <c r="Y43" s="18">
        <f t="shared" si="1"/>
        <v>0.99175352288365404</v>
      </c>
      <c r="Z43" s="18">
        <f t="shared" si="1"/>
        <v>2.9256072041607175</v>
      </c>
      <c r="AA43" s="18">
        <f t="shared" si="1"/>
        <v>17.068713434934356</v>
      </c>
      <c r="AB43" s="18">
        <f t="shared" si="1"/>
        <v>0.79356573427443755</v>
      </c>
      <c r="AC43" s="18">
        <f t="shared" si="1"/>
        <v>0.11204852694797189</v>
      </c>
      <c r="AD43" s="20"/>
      <c r="AE43" s="18">
        <f t="shared" si="2"/>
        <v>12.41448916340353</v>
      </c>
      <c r="AF43" s="18">
        <f t="shared" si="2"/>
        <v>4.95876761441827</v>
      </c>
      <c r="AG43" s="18">
        <f t="shared" si="2"/>
        <v>14.628036020803588</v>
      </c>
      <c r="AH43" s="18">
        <f t="shared" si="2"/>
        <v>85.343567174671776</v>
      </c>
      <c r="AI43" s="18">
        <f t="shared" si="2"/>
        <v>3.967828671372188</v>
      </c>
      <c r="AJ43" s="18">
        <f t="shared" si="2"/>
        <v>0.56024263473985947</v>
      </c>
      <c r="AK43" s="20"/>
      <c r="AL43" s="18">
        <f t="shared" si="3"/>
        <v>21.394302991598749</v>
      </c>
      <c r="AM43" s="18">
        <f t="shared" si="3"/>
        <v>8.5456095221808166</v>
      </c>
      <c r="AN43" s="18">
        <f t="shared" si="3"/>
        <v>25.208982075851516</v>
      </c>
      <c r="AO43" s="18">
        <f t="shared" si="3"/>
        <v>147.07541409768436</v>
      </c>
      <c r="AP43" s="18">
        <f t="shared" si="3"/>
        <v>6.8378914103314035</v>
      </c>
      <c r="AQ43" s="18">
        <f t="shared" si="3"/>
        <v>0.96548480720169105</v>
      </c>
      <c r="AR43" s="18">
        <f t="shared" si="6"/>
        <v>210.02768490484854</v>
      </c>
      <c r="AS43" s="20"/>
      <c r="AT43" s="18">
        <f t="shared" si="4"/>
        <v>0</v>
      </c>
      <c r="AU43" s="18">
        <f t="shared" si="4"/>
        <v>0</v>
      </c>
      <c r="AV43" s="18">
        <f t="shared" si="4"/>
        <v>0</v>
      </c>
      <c r="AW43" s="18">
        <f t="shared" si="4"/>
        <v>0</v>
      </c>
      <c r="AX43" s="18">
        <f t="shared" si="4"/>
        <v>0</v>
      </c>
      <c r="AY43" s="18">
        <f t="shared" si="4"/>
        <v>0</v>
      </c>
      <c r="AZ43" s="18">
        <f t="shared" si="7"/>
        <v>0</v>
      </c>
      <c r="BA43" s="20"/>
      <c r="BB43" s="18">
        <f t="shared" si="5"/>
        <v>0</v>
      </c>
      <c r="BC43" s="18">
        <f t="shared" si="5"/>
        <v>0</v>
      </c>
      <c r="BD43" s="18">
        <f t="shared" si="5"/>
        <v>0</v>
      </c>
      <c r="BE43" s="18">
        <f t="shared" si="5"/>
        <v>0</v>
      </c>
      <c r="BF43" s="18">
        <f t="shared" si="5"/>
        <v>0</v>
      </c>
      <c r="BG43" s="18">
        <f t="shared" si="5"/>
        <v>0</v>
      </c>
      <c r="BH43" s="18">
        <f t="shared" si="8"/>
        <v>0</v>
      </c>
      <c r="BI43" s="20"/>
      <c r="BJ43" s="18">
        <f t="shared" si="9"/>
        <v>210.02768490484854</v>
      </c>
      <c r="BK43" s="18">
        <f t="shared" si="13"/>
        <v>15907.839398741169</v>
      </c>
    </row>
  </sheetData>
  <mergeCells count="59">
    <mergeCell ref="K14:K43"/>
    <mergeCell ref="AP12:AP13"/>
    <mergeCell ref="AQ12:AQ13"/>
    <mergeCell ref="AR12:AR13"/>
    <mergeCell ref="AT12:AT13"/>
    <mergeCell ref="AB12:AB13"/>
    <mergeCell ref="AC12:AC13"/>
    <mergeCell ref="AE12:AE13"/>
    <mergeCell ref="AF12:AF13"/>
    <mergeCell ref="AG12:AG13"/>
    <mergeCell ref="AH12:AH13"/>
    <mergeCell ref="U12:U13"/>
    <mergeCell ref="V12:V13"/>
    <mergeCell ref="X12:X13"/>
    <mergeCell ref="Y12:Y13"/>
    <mergeCell ref="Z12:Z13"/>
    <mergeCell ref="AL11:AR11"/>
    <mergeCell ref="AU12:AU13"/>
    <mergeCell ref="AV12:AV13"/>
    <mergeCell ref="AI12:AI13"/>
    <mergeCell ref="AJ12:AJ13"/>
    <mergeCell ref="AL12:AL13"/>
    <mergeCell ref="AM12:AM13"/>
    <mergeCell ref="AN12:AN13"/>
    <mergeCell ref="AO12:AO13"/>
    <mergeCell ref="BJ11:BJ13"/>
    <mergeCell ref="BK11:BK13"/>
    <mergeCell ref="AW12:AW13"/>
    <mergeCell ref="AX12:AX13"/>
    <mergeCell ref="AY12:AY13"/>
    <mergeCell ref="BB12:BB13"/>
    <mergeCell ref="AT11:AY11"/>
    <mergeCell ref="AZ11:AZ13"/>
    <mergeCell ref="BB11:BG11"/>
    <mergeCell ref="BH11:BH13"/>
    <mergeCell ref="BC12:BC13"/>
    <mergeCell ref="BD12:BD13"/>
    <mergeCell ref="BE12:BE13"/>
    <mergeCell ref="BF12:BF13"/>
    <mergeCell ref="BG12:BG13"/>
    <mergeCell ref="O11:O13"/>
    <mergeCell ref="P11:P13"/>
    <mergeCell ref="Q11:V11"/>
    <mergeCell ref="X11:AC11"/>
    <mergeCell ref="AE11:AJ11"/>
    <mergeCell ref="Q12:Q13"/>
    <mergeCell ref="R12:R13"/>
    <mergeCell ref="S12:S13"/>
    <mergeCell ref="T12:T13"/>
    <mergeCell ref="AA12:AA13"/>
    <mergeCell ref="H3:K3"/>
    <mergeCell ref="G10:M10"/>
    <mergeCell ref="G11:G13"/>
    <mergeCell ref="H11:H13"/>
    <mergeCell ref="I11:I13"/>
    <mergeCell ref="J11:J13"/>
    <mergeCell ref="K11:K13"/>
    <mergeCell ref="L11:L13"/>
    <mergeCell ref="M11:M13"/>
  </mergeCells>
  <hyperlinks>
    <hyperlink ref="K14" r:id="rId1" xr:uid="{E2A624E5-9BF7-4502-A7F1-C956750DF522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9AAD8-69EC-4329-9143-6E939D7D8F6C}">
  <dimension ref="B3:BJ49"/>
  <sheetViews>
    <sheetView topLeftCell="A23" workbookViewId="0">
      <selection activeCell="H14" sqref="H14:K49"/>
    </sheetView>
  </sheetViews>
  <sheetFormatPr baseColWidth="10" defaultColWidth="9.1640625" defaultRowHeight="13" x14ac:dyDescent="0.15"/>
  <cols>
    <col min="1" max="1" width="9.1640625" style="3"/>
    <col min="2" max="2" width="9.1640625" style="2"/>
    <col min="3" max="3" width="16.33203125" style="3" customWidth="1"/>
    <col min="4" max="4" width="10.6640625" style="3" customWidth="1"/>
    <col min="5" max="5" width="20.6640625" style="3" customWidth="1"/>
    <col min="6" max="6" width="9.1640625" style="3"/>
    <col min="7" max="7" width="24.5" style="3" customWidth="1"/>
    <col min="8" max="8" width="19.6640625" style="3" customWidth="1"/>
    <col min="9" max="9" width="25" style="3" customWidth="1"/>
    <col min="10" max="10" width="19" style="3" customWidth="1"/>
    <col min="11" max="11" width="23.6640625" style="3" customWidth="1"/>
    <col min="12" max="12" width="10.6640625" style="3" customWidth="1"/>
    <col min="13" max="13" width="30.5" style="3" customWidth="1"/>
    <col min="14" max="14" width="5.1640625" style="3" bestFit="1" customWidth="1"/>
    <col min="15" max="15" width="14.1640625" style="3" customWidth="1"/>
    <col min="16" max="16" width="16.83203125" style="3" customWidth="1"/>
    <col min="17" max="17" width="13.33203125" style="3" customWidth="1"/>
    <col min="18" max="21" width="9.33203125" style="3" customWidth="1"/>
    <col min="22" max="22" width="9.1640625" style="3"/>
    <col min="23" max="23" width="12.5" style="3" customWidth="1"/>
    <col min="24" max="24" width="13.5" style="3" customWidth="1"/>
    <col min="25" max="28" width="17.33203125" style="3" customWidth="1"/>
    <col min="29" max="29" width="9.1640625" style="3"/>
    <col min="30" max="30" width="11.6640625" style="3" bestFit="1" customWidth="1"/>
    <col min="31" max="31" width="10.5" style="3" bestFit="1" customWidth="1"/>
    <col min="32" max="32" width="11.6640625" style="3" bestFit="1" customWidth="1"/>
    <col min="33" max="35" width="11.6640625" style="3" customWidth="1"/>
    <col min="36" max="36" width="9.1640625" style="3"/>
    <col min="37" max="37" width="11" style="3" bestFit="1" customWidth="1"/>
    <col min="38" max="38" width="10.6640625" style="3" bestFit="1" customWidth="1"/>
    <col min="39" max="39" width="11" style="3" bestFit="1" customWidth="1"/>
    <col min="40" max="42" width="11" style="3" customWidth="1"/>
    <col min="43" max="43" width="17" style="3" customWidth="1"/>
    <col min="44" max="46" width="9.1640625" style="3"/>
    <col min="47" max="50" width="12.6640625" style="3" customWidth="1"/>
    <col min="51" max="51" width="18" style="4" customWidth="1"/>
    <col min="52" max="54" width="9.1640625" style="3"/>
    <col min="55" max="58" width="18.33203125" style="3" customWidth="1"/>
    <col min="59" max="59" width="12.5" style="4" customWidth="1"/>
    <col min="60" max="60" width="9.1640625" style="3"/>
    <col min="61" max="61" width="14.5" style="3" customWidth="1"/>
    <col min="62" max="62" width="14.1640625" style="3" customWidth="1"/>
    <col min="63" max="16384" width="9.1640625" style="3"/>
  </cols>
  <sheetData>
    <row r="3" spans="2:62" ht="15" customHeight="1" x14ac:dyDescent="0.15">
      <c r="H3" s="248" t="s">
        <v>78</v>
      </c>
      <c r="I3" s="249"/>
      <c r="J3" s="249"/>
      <c r="K3" s="250"/>
    </row>
    <row r="4" spans="2:62" x14ac:dyDescent="0.15">
      <c r="H4" s="74" t="s">
        <v>79</v>
      </c>
      <c r="I4" s="6" t="str">
        <f>Overview!C12</f>
        <v>Ghambhar</v>
      </c>
      <c r="J4" s="74" t="s">
        <v>80</v>
      </c>
      <c r="K4" s="7">
        <f>Overview!G12</f>
        <v>0.25</v>
      </c>
    </row>
    <row r="5" spans="2:62" x14ac:dyDescent="0.15">
      <c r="H5" s="74" t="s">
        <v>81</v>
      </c>
      <c r="I5" s="6" t="str">
        <f>Overview!D12</f>
        <v>Gmelia arborea</v>
      </c>
      <c r="J5" s="74" t="s">
        <v>7</v>
      </c>
      <c r="K5" s="8">
        <f>Overview!I12</f>
        <v>0</v>
      </c>
    </row>
    <row r="6" spans="2:62" x14ac:dyDescent="0.15">
      <c r="H6" s="74" t="s">
        <v>82</v>
      </c>
      <c r="I6" s="7" t="str">
        <f>Overview!E12</f>
        <v>AGB=0.18*D^2.16*1.32</v>
      </c>
      <c r="J6" s="74" t="s">
        <v>8</v>
      </c>
      <c r="K6" s="8">
        <f>Overview!J12</f>
        <v>0</v>
      </c>
    </row>
    <row r="7" spans="2:62" ht="18" x14ac:dyDescent="0.25">
      <c r="H7" s="74" t="s">
        <v>55</v>
      </c>
      <c r="I7" s="7">
        <f>Overview!H12</f>
        <v>0.47</v>
      </c>
      <c r="J7" s="64" t="s">
        <v>83</v>
      </c>
      <c r="K7" s="23">
        <f>Overview!K12</f>
        <v>3.6666666666666665</v>
      </c>
    </row>
    <row r="10" spans="2:62" ht="15.75" customHeight="1" x14ac:dyDescent="0.15">
      <c r="G10" s="243" t="s">
        <v>153</v>
      </c>
      <c r="H10" s="243"/>
      <c r="I10" s="243"/>
      <c r="J10" s="243"/>
      <c r="K10" s="243"/>
      <c r="L10" s="243"/>
      <c r="N10" s="9"/>
    </row>
    <row r="11" spans="2:62" ht="15.75" customHeight="1" x14ac:dyDescent="0.15">
      <c r="G11" s="251" t="s">
        <v>85</v>
      </c>
      <c r="H11" s="251" t="s">
        <v>13</v>
      </c>
      <c r="I11" s="251" t="s">
        <v>143</v>
      </c>
      <c r="J11" s="251" t="s">
        <v>4</v>
      </c>
      <c r="K11" s="252" t="s">
        <v>141</v>
      </c>
      <c r="L11" s="252" t="s">
        <v>142</v>
      </c>
      <c r="N11" s="243" t="s">
        <v>85</v>
      </c>
      <c r="O11" s="243" t="s">
        <v>13</v>
      </c>
      <c r="P11" s="237" t="s">
        <v>89</v>
      </c>
      <c r="Q11" s="237"/>
      <c r="R11" s="237"/>
      <c r="S11" s="237"/>
      <c r="T11" s="237"/>
      <c r="U11" s="237"/>
      <c r="W11" s="237" t="s">
        <v>90</v>
      </c>
      <c r="X11" s="237"/>
      <c r="Y11" s="237"/>
      <c r="Z11" s="237"/>
      <c r="AA11" s="237"/>
      <c r="AB11" s="237"/>
      <c r="AD11" s="237" t="s">
        <v>91</v>
      </c>
      <c r="AE11" s="237"/>
      <c r="AF11" s="237"/>
      <c r="AG11" s="237"/>
      <c r="AH11" s="237"/>
      <c r="AI11" s="237"/>
      <c r="AK11" s="237" t="s">
        <v>92</v>
      </c>
      <c r="AL11" s="237"/>
      <c r="AM11" s="237"/>
      <c r="AN11" s="237"/>
      <c r="AO11" s="237"/>
      <c r="AP11" s="237"/>
      <c r="AQ11" s="237"/>
      <c r="AS11" s="240" t="s">
        <v>93</v>
      </c>
      <c r="AT11" s="241"/>
      <c r="AU11" s="241"/>
      <c r="AV11" s="241"/>
      <c r="AW11" s="241"/>
      <c r="AX11" s="242"/>
      <c r="AY11" s="237" t="s">
        <v>94</v>
      </c>
      <c r="BA11" s="240" t="s">
        <v>95</v>
      </c>
      <c r="BB11" s="241"/>
      <c r="BC11" s="241"/>
      <c r="BD11" s="241"/>
      <c r="BE11" s="241"/>
      <c r="BF11" s="242"/>
      <c r="BG11" s="237" t="s">
        <v>96</v>
      </c>
      <c r="BI11" s="237" t="s">
        <v>97</v>
      </c>
      <c r="BJ11" s="239" t="s">
        <v>98</v>
      </c>
    </row>
    <row r="12" spans="2:62" ht="15.75" customHeight="1" x14ac:dyDescent="0.15">
      <c r="G12" s="251"/>
      <c r="H12" s="251"/>
      <c r="I12" s="251"/>
      <c r="J12" s="251"/>
      <c r="K12" s="252"/>
      <c r="L12" s="252"/>
      <c r="N12" s="243"/>
      <c r="O12" s="243"/>
      <c r="P12" s="236">
        <v>2019</v>
      </c>
      <c r="Q12" s="236">
        <v>2020</v>
      </c>
      <c r="R12" s="236">
        <v>2021</v>
      </c>
      <c r="S12" s="236">
        <v>2022</v>
      </c>
      <c r="T12" s="236">
        <v>2023</v>
      </c>
      <c r="U12" s="236">
        <v>2024</v>
      </c>
      <c r="W12" s="236">
        <f>P12</f>
        <v>2019</v>
      </c>
      <c r="X12" s="236">
        <f>Q12</f>
        <v>2020</v>
      </c>
      <c r="Y12" s="236">
        <f>R12</f>
        <v>2021</v>
      </c>
      <c r="Z12" s="236">
        <v>2022</v>
      </c>
      <c r="AA12" s="236">
        <v>2023</v>
      </c>
      <c r="AB12" s="236">
        <v>2024</v>
      </c>
      <c r="AD12" s="236">
        <f>W12</f>
        <v>2019</v>
      </c>
      <c r="AE12" s="236">
        <f>X12</f>
        <v>2020</v>
      </c>
      <c r="AF12" s="236">
        <f>Y12</f>
        <v>2021</v>
      </c>
      <c r="AG12" s="236">
        <v>2022</v>
      </c>
      <c r="AH12" s="236">
        <v>2023</v>
      </c>
      <c r="AI12" s="236">
        <v>2024</v>
      </c>
      <c r="AK12" s="236">
        <f>AD12</f>
        <v>2019</v>
      </c>
      <c r="AL12" s="236">
        <f>AE12</f>
        <v>2020</v>
      </c>
      <c r="AM12" s="236">
        <f>AF12</f>
        <v>2021</v>
      </c>
      <c r="AN12" s="236">
        <v>2022</v>
      </c>
      <c r="AO12" s="236">
        <v>2023</v>
      </c>
      <c r="AP12" s="236">
        <v>2024</v>
      </c>
      <c r="AQ12" s="238" t="s">
        <v>99</v>
      </c>
      <c r="AS12" s="236">
        <f>AK12</f>
        <v>2019</v>
      </c>
      <c r="AT12" s="236">
        <f>AL12</f>
        <v>2020</v>
      </c>
      <c r="AU12" s="236">
        <f>AM12</f>
        <v>2021</v>
      </c>
      <c r="AV12" s="236">
        <v>2022</v>
      </c>
      <c r="AW12" s="236">
        <v>2023</v>
      </c>
      <c r="AX12" s="236">
        <v>2024</v>
      </c>
      <c r="AY12" s="237"/>
      <c r="BA12" s="236">
        <f>AS12</f>
        <v>2019</v>
      </c>
      <c r="BB12" s="236">
        <f>AT12</f>
        <v>2020</v>
      </c>
      <c r="BC12" s="236">
        <f>AU12</f>
        <v>2021</v>
      </c>
      <c r="BD12" s="236">
        <v>2022</v>
      </c>
      <c r="BE12" s="236">
        <v>2023</v>
      </c>
      <c r="BF12" s="236">
        <v>2024</v>
      </c>
      <c r="BG12" s="237"/>
      <c r="BI12" s="237"/>
      <c r="BJ12" s="239"/>
    </row>
    <row r="13" spans="2:62" ht="33" customHeight="1" x14ac:dyDescent="0.15">
      <c r="B13" s="10" t="s">
        <v>100</v>
      </c>
      <c r="C13" s="11" t="s">
        <v>101</v>
      </c>
      <c r="D13" s="10" t="s">
        <v>102</v>
      </c>
      <c r="E13" s="10" t="s">
        <v>103</v>
      </c>
      <c r="G13" s="251"/>
      <c r="H13" s="251"/>
      <c r="I13" s="251"/>
      <c r="J13" s="251"/>
      <c r="K13" s="252"/>
      <c r="L13" s="252"/>
      <c r="N13" s="243"/>
      <c r="O13" s="243"/>
      <c r="P13" s="236"/>
      <c r="Q13" s="236"/>
      <c r="R13" s="236"/>
      <c r="S13" s="236"/>
      <c r="T13" s="236"/>
      <c r="U13" s="236"/>
      <c r="W13" s="236"/>
      <c r="X13" s="236"/>
      <c r="Y13" s="236"/>
      <c r="Z13" s="236"/>
      <c r="AA13" s="236"/>
      <c r="AB13" s="236"/>
      <c r="AD13" s="236"/>
      <c r="AE13" s="236"/>
      <c r="AF13" s="236"/>
      <c r="AG13" s="236"/>
      <c r="AH13" s="236"/>
      <c r="AI13" s="236"/>
      <c r="AK13" s="236"/>
      <c r="AL13" s="236"/>
      <c r="AM13" s="236"/>
      <c r="AN13" s="236"/>
      <c r="AO13" s="236"/>
      <c r="AP13" s="236"/>
      <c r="AQ13" s="238"/>
      <c r="AS13" s="236"/>
      <c r="AT13" s="236"/>
      <c r="AU13" s="236"/>
      <c r="AV13" s="236"/>
      <c r="AW13" s="236"/>
      <c r="AX13" s="236"/>
      <c r="AY13" s="237"/>
      <c r="BA13" s="236"/>
      <c r="BB13" s="236"/>
      <c r="BC13" s="236"/>
      <c r="BD13" s="236"/>
      <c r="BE13" s="236"/>
      <c r="BF13" s="236"/>
      <c r="BG13" s="237"/>
      <c r="BI13" s="237"/>
      <c r="BJ13" s="239"/>
    </row>
    <row r="14" spans="2:62" ht="14.25" customHeight="1" x14ac:dyDescent="0.2">
      <c r="B14" s="22">
        <v>2019</v>
      </c>
      <c r="C14" s="12">
        <f>Overview!AI28</f>
        <v>0</v>
      </c>
      <c r="D14" s="13">
        <f>C14*10%</f>
        <v>0</v>
      </c>
      <c r="E14" s="13">
        <f>C14-D14</f>
        <v>0</v>
      </c>
      <c r="G14" s="26">
        <v>1</v>
      </c>
      <c r="H14" s="26" t="str">
        <f>Mango!H14</f>
        <v>2019-2020</v>
      </c>
      <c r="I14" s="35">
        <v>0.62</v>
      </c>
      <c r="J14" s="259" t="s">
        <v>154</v>
      </c>
      <c r="K14" s="28">
        <f t="shared" ref="K14:K43" si="0">0.18*I14^2.16*1.32</f>
        <v>8.4608205822954391E-2</v>
      </c>
      <c r="L14" s="28">
        <f>K14</f>
        <v>8.4608205822954391E-2</v>
      </c>
      <c r="M14" s="17"/>
      <c r="N14" s="14">
        <f t="shared" ref="N14:O43" si="1">G14</f>
        <v>1</v>
      </c>
      <c r="O14" s="14" t="str">
        <f t="shared" si="1"/>
        <v>2019-2020</v>
      </c>
      <c r="P14" s="18">
        <f>(L14*$E$14)/1000</f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20"/>
      <c r="W14" s="18">
        <f t="shared" ref="W14:AB43" si="2">(P14*$K$4)</f>
        <v>0</v>
      </c>
      <c r="X14" s="25">
        <v>0</v>
      </c>
      <c r="Y14" s="19">
        <v>0</v>
      </c>
      <c r="Z14" s="19">
        <v>0</v>
      </c>
      <c r="AA14" s="19">
        <v>0</v>
      </c>
      <c r="AB14" s="19">
        <v>0</v>
      </c>
      <c r="AC14" s="20"/>
      <c r="AD14" s="18">
        <f t="shared" ref="AD14:AI43" si="3">W14+P14</f>
        <v>0</v>
      </c>
      <c r="AE14" s="25">
        <v>0</v>
      </c>
      <c r="AF14" s="19">
        <v>0</v>
      </c>
      <c r="AG14" s="19">
        <v>0</v>
      </c>
      <c r="AH14" s="19">
        <v>0</v>
      </c>
      <c r="AI14" s="19">
        <v>0</v>
      </c>
      <c r="AJ14" s="20"/>
      <c r="AK14" s="18">
        <f t="shared" ref="AK14:AP43" si="4">AD14*$K$7*$I$7</f>
        <v>0</v>
      </c>
      <c r="AL14" s="25">
        <v>0</v>
      </c>
      <c r="AM14" s="19">
        <v>0</v>
      </c>
      <c r="AN14" s="19">
        <v>0</v>
      </c>
      <c r="AO14" s="19">
        <v>0</v>
      </c>
      <c r="AP14" s="19">
        <v>0</v>
      </c>
      <c r="AQ14" s="18">
        <f>SUM(AK14:AP14)</f>
        <v>0</v>
      </c>
      <c r="AR14" s="20"/>
      <c r="AS14" s="18">
        <f t="shared" ref="AS14:AX43" si="5">AK14*$K$5</f>
        <v>0</v>
      </c>
      <c r="AT14" s="25">
        <v>0</v>
      </c>
      <c r="AU14" s="19">
        <v>0</v>
      </c>
      <c r="AV14" s="19">
        <v>0</v>
      </c>
      <c r="AW14" s="19">
        <v>0</v>
      </c>
      <c r="AX14" s="19">
        <v>0</v>
      </c>
      <c r="AY14" s="18">
        <f>SUM(AS14:AX14)</f>
        <v>0</v>
      </c>
      <c r="AZ14" s="20"/>
      <c r="BA14" s="18">
        <f t="shared" ref="BA14:BF43" si="6">AK14*$K$6</f>
        <v>0</v>
      </c>
      <c r="BB14" s="25">
        <v>0</v>
      </c>
      <c r="BC14" s="19">
        <v>0</v>
      </c>
      <c r="BD14" s="19">
        <v>0</v>
      </c>
      <c r="BE14" s="19">
        <v>0</v>
      </c>
      <c r="BF14" s="19">
        <v>0</v>
      </c>
      <c r="BG14" s="18">
        <f>SUM(BA14:BF14)</f>
        <v>0</v>
      </c>
      <c r="BH14" s="20"/>
      <c r="BI14" s="18">
        <f>BG14+AY14+AQ14</f>
        <v>0</v>
      </c>
      <c r="BJ14" s="18">
        <f>BI14</f>
        <v>0</v>
      </c>
    </row>
    <row r="15" spans="2:62" ht="15" x14ac:dyDescent="0.2">
      <c r="B15" s="22">
        <v>2020</v>
      </c>
      <c r="C15" s="12">
        <f>Overview!AI29</f>
        <v>50</v>
      </c>
      <c r="D15" s="13">
        <f>C15*10%</f>
        <v>5</v>
      </c>
      <c r="E15" s="13">
        <f>C15-D15</f>
        <v>45</v>
      </c>
      <c r="G15" s="26">
        <v>2</v>
      </c>
      <c r="H15" s="26" t="str">
        <f>Mango!H15</f>
        <v>2020-2021</v>
      </c>
      <c r="I15" s="35">
        <f>I14+$I$14</f>
        <v>1.24</v>
      </c>
      <c r="J15" s="277"/>
      <c r="K15" s="28">
        <f t="shared" si="0"/>
        <v>0.37812664056541623</v>
      </c>
      <c r="L15" s="28">
        <f>K15-K14</f>
        <v>0.29351843474246186</v>
      </c>
      <c r="M15" s="17"/>
      <c r="N15" s="14">
        <f t="shared" si="1"/>
        <v>2</v>
      </c>
      <c r="O15" s="14" t="str">
        <f t="shared" si="1"/>
        <v>2020-2021</v>
      </c>
      <c r="P15" s="18">
        <f>(L15*$E$14)/1000</f>
        <v>0</v>
      </c>
      <c r="Q15" s="18">
        <f>(L14*$E$15)/1000</f>
        <v>3.807369262032948E-3</v>
      </c>
      <c r="R15" s="19">
        <v>0</v>
      </c>
      <c r="S15" s="19">
        <v>0</v>
      </c>
      <c r="T15" s="19">
        <v>0</v>
      </c>
      <c r="U15" s="19">
        <v>0</v>
      </c>
      <c r="V15" s="20"/>
      <c r="W15" s="18">
        <f t="shared" si="2"/>
        <v>0</v>
      </c>
      <c r="X15" s="18">
        <f t="shared" si="2"/>
        <v>9.5184231550823699E-4</v>
      </c>
      <c r="Y15" s="19">
        <f>(Q14*$E$15)/1000</f>
        <v>0</v>
      </c>
      <c r="Z15" s="19">
        <v>0</v>
      </c>
      <c r="AA15" s="19">
        <v>0</v>
      </c>
      <c r="AB15" s="19">
        <v>0</v>
      </c>
      <c r="AC15" s="20"/>
      <c r="AD15" s="18">
        <f t="shared" si="3"/>
        <v>0</v>
      </c>
      <c r="AE15" s="18">
        <f t="shared" si="3"/>
        <v>4.7592115775411852E-3</v>
      </c>
      <c r="AF15" s="19">
        <v>0</v>
      </c>
      <c r="AG15" s="19">
        <v>0</v>
      </c>
      <c r="AH15" s="19">
        <v>0</v>
      </c>
      <c r="AI15" s="19">
        <v>0</v>
      </c>
      <c r="AJ15" s="20"/>
      <c r="AK15" s="18">
        <f t="shared" si="4"/>
        <v>0</v>
      </c>
      <c r="AL15" s="18">
        <f t="shared" si="4"/>
        <v>8.2017079519626414E-3</v>
      </c>
      <c r="AM15" s="19">
        <v>0</v>
      </c>
      <c r="AN15" s="19">
        <v>0</v>
      </c>
      <c r="AO15" s="19">
        <v>0</v>
      </c>
      <c r="AP15" s="19">
        <v>0</v>
      </c>
      <c r="AQ15" s="18">
        <f t="shared" ref="AQ15:AQ49" si="7">SUM(AK15:AP15)</f>
        <v>8.2017079519626414E-3</v>
      </c>
      <c r="AR15" s="20"/>
      <c r="AS15" s="18">
        <f t="shared" si="5"/>
        <v>0</v>
      </c>
      <c r="AT15" s="18">
        <f t="shared" si="5"/>
        <v>0</v>
      </c>
      <c r="AU15" s="19">
        <v>0</v>
      </c>
      <c r="AV15" s="19">
        <v>0</v>
      </c>
      <c r="AW15" s="19">
        <v>0</v>
      </c>
      <c r="AX15" s="19">
        <v>0</v>
      </c>
      <c r="AY15" s="18">
        <f t="shared" ref="AY15:AY49" si="8">SUM(AS15:AX15)</f>
        <v>0</v>
      </c>
      <c r="AZ15" s="20"/>
      <c r="BA15" s="18">
        <f t="shared" si="6"/>
        <v>0</v>
      </c>
      <c r="BB15" s="18">
        <f t="shared" si="6"/>
        <v>0</v>
      </c>
      <c r="BC15" s="19">
        <v>0</v>
      </c>
      <c r="BD15" s="19">
        <v>0</v>
      </c>
      <c r="BE15" s="19">
        <v>0</v>
      </c>
      <c r="BF15" s="19">
        <v>0</v>
      </c>
      <c r="BG15" s="18">
        <f t="shared" ref="BG15:BG49" si="9">SUM(BA15:BF15)</f>
        <v>0</v>
      </c>
      <c r="BH15" s="20"/>
      <c r="BI15" s="18">
        <f t="shared" ref="BI15:BI41" si="10">BG15+AY15+AQ15</f>
        <v>8.2017079519626414E-3</v>
      </c>
      <c r="BJ15" s="18">
        <f>BI15+BJ14</f>
        <v>8.2017079519626414E-3</v>
      </c>
    </row>
    <row r="16" spans="2:62" ht="15" x14ac:dyDescent="0.2">
      <c r="B16" s="22">
        <v>2021</v>
      </c>
      <c r="C16" s="12">
        <f>Overview!AI30</f>
        <v>0</v>
      </c>
      <c r="D16" s="13">
        <f>C16*10%</f>
        <v>0</v>
      </c>
      <c r="E16" s="13">
        <f>C16-D16</f>
        <v>0</v>
      </c>
      <c r="G16" s="26">
        <v>3</v>
      </c>
      <c r="H16" s="26" t="str">
        <f>Mango!H16</f>
        <v>2021-2022</v>
      </c>
      <c r="I16" s="35">
        <f t="shared" ref="I16:I28" si="11">I15+$I$14</f>
        <v>1.8599999999999999</v>
      </c>
      <c r="J16" s="277"/>
      <c r="K16" s="28">
        <f t="shared" si="0"/>
        <v>0.90780881564535809</v>
      </c>
      <c r="L16" s="28">
        <f>K16-K15</f>
        <v>0.52968217507994186</v>
      </c>
      <c r="M16" s="17"/>
      <c r="N16" s="14">
        <f t="shared" si="1"/>
        <v>3</v>
      </c>
      <c r="O16" s="14" t="str">
        <f t="shared" si="1"/>
        <v>2021-2022</v>
      </c>
      <c r="P16" s="18">
        <f t="shared" ref="P16:P49" si="12">(L16*$E$14)/1000</f>
        <v>0</v>
      </c>
      <c r="Q16" s="18">
        <f t="shared" ref="Q16:Q49" si="13">(L15*$E$15)/1000</f>
        <v>1.3208329563410785E-2</v>
      </c>
      <c r="R16" s="18">
        <f>(L14*$E$16)/1000</f>
        <v>0</v>
      </c>
      <c r="S16" s="19">
        <v>0</v>
      </c>
      <c r="T16" s="19">
        <v>0</v>
      </c>
      <c r="U16" s="19">
        <v>0</v>
      </c>
      <c r="V16" s="20"/>
      <c r="W16" s="18">
        <f t="shared" si="2"/>
        <v>0</v>
      </c>
      <c r="X16" s="18">
        <f t="shared" si="2"/>
        <v>3.3020823908526961E-3</v>
      </c>
      <c r="Y16" s="18">
        <f t="shared" si="2"/>
        <v>0</v>
      </c>
      <c r="Z16" s="19">
        <v>0</v>
      </c>
      <c r="AA16" s="19">
        <v>0</v>
      </c>
      <c r="AB16" s="19">
        <v>0</v>
      </c>
      <c r="AC16" s="20"/>
      <c r="AD16" s="18">
        <f t="shared" si="3"/>
        <v>0</v>
      </c>
      <c r="AE16" s="18">
        <f t="shared" si="3"/>
        <v>1.651041195426348E-2</v>
      </c>
      <c r="AF16" s="18">
        <f t="shared" si="3"/>
        <v>0</v>
      </c>
      <c r="AG16" s="19">
        <v>0</v>
      </c>
      <c r="AH16" s="19">
        <v>0</v>
      </c>
      <c r="AI16" s="19">
        <v>0</v>
      </c>
      <c r="AJ16" s="20"/>
      <c r="AK16" s="18">
        <f t="shared" si="4"/>
        <v>0</v>
      </c>
      <c r="AL16" s="18">
        <f t="shared" si="4"/>
        <v>2.8452943267847395E-2</v>
      </c>
      <c r="AM16" s="18">
        <f t="shared" si="4"/>
        <v>0</v>
      </c>
      <c r="AN16" s="19">
        <v>0</v>
      </c>
      <c r="AO16" s="19">
        <v>0</v>
      </c>
      <c r="AP16" s="19">
        <v>0</v>
      </c>
      <c r="AQ16" s="18">
        <f t="shared" si="7"/>
        <v>2.8452943267847395E-2</v>
      </c>
      <c r="AR16" s="20"/>
      <c r="AS16" s="18">
        <f t="shared" si="5"/>
        <v>0</v>
      </c>
      <c r="AT16" s="18">
        <f t="shared" si="5"/>
        <v>0</v>
      </c>
      <c r="AU16" s="18">
        <f t="shared" si="5"/>
        <v>0</v>
      </c>
      <c r="AV16" s="19">
        <v>0</v>
      </c>
      <c r="AW16" s="19">
        <v>0</v>
      </c>
      <c r="AX16" s="19">
        <v>0</v>
      </c>
      <c r="AY16" s="18">
        <f t="shared" si="8"/>
        <v>0</v>
      </c>
      <c r="AZ16" s="20"/>
      <c r="BA16" s="18">
        <f t="shared" si="6"/>
        <v>0</v>
      </c>
      <c r="BB16" s="18">
        <f t="shared" si="6"/>
        <v>0</v>
      </c>
      <c r="BC16" s="18">
        <f t="shared" si="6"/>
        <v>0</v>
      </c>
      <c r="BD16" s="19">
        <v>0</v>
      </c>
      <c r="BE16" s="19">
        <v>0</v>
      </c>
      <c r="BF16" s="19">
        <v>0</v>
      </c>
      <c r="BG16" s="18">
        <f t="shared" si="9"/>
        <v>0</v>
      </c>
      <c r="BH16" s="20"/>
      <c r="BI16" s="18">
        <f t="shared" si="10"/>
        <v>2.8452943267847395E-2</v>
      </c>
      <c r="BJ16" s="18">
        <f t="shared" ref="BJ16:BJ49" si="14">BI16+BJ15</f>
        <v>3.6654651219810035E-2</v>
      </c>
    </row>
    <row r="17" spans="2:62" ht="15" x14ac:dyDescent="0.2">
      <c r="B17" s="22">
        <v>2022</v>
      </c>
      <c r="C17" s="12">
        <f>Overview!AI31</f>
        <v>100</v>
      </c>
      <c r="D17" s="13">
        <f>C17*10%</f>
        <v>10</v>
      </c>
      <c r="E17" s="13">
        <f>C17-D17</f>
        <v>90</v>
      </c>
      <c r="G17" s="26">
        <v>4</v>
      </c>
      <c r="H17" s="26" t="str">
        <f>Mango!H17</f>
        <v>2022-2023</v>
      </c>
      <c r="I17" s="35">
        <f t="shared" si="11"/>
        <v>2.48</v>
      </c>
      <c r="J17" s="277"/>
      <c r="K17" s="28">
        <f t="shared" si="0"/>
        <v>1.689904128264788</v>
      </c>
      <c r="L17" s="28">
        <f>K17-K16</f>
        <v>0.78209531261942988</v>
      </c>
      <c r="M17" s="17"/>
      <c r="N17" s="14">
        <f t="shared" si="1"/>
        <v>4</v>
      </c>
      <c r="O17" s="14" t="str">
        <f t="shared" si="1"/>
        <v>2022-2023</v>
      </c>
      <c r="P17" s="18">
        <f>(L17*$E$14)/1000</f>
        <v>0</v>
      </c>
      <c r="Q17" s="18">
        <f t="shared" si="13"/>
        <v>2.3835697878597382E-2</v>
      </c>
      <c r="R17" s="18">
        <f t="shared" ref="R17:R41" si="15">(L15*$E$16)/1000</f>
        <v>0</v>
      </c>
      <c r="S17" s="18">
        <f>(L14*$E$17)/1000</f>
        <v>7.6147385240658959E-3</v>
      </c>
      <c r="T17" s="19">
        <v>0</v>
      </c>
      <c r="U17" s="19">
        <v>0</v>
      </c>
      <c r="V17" s="20"/>
      <c r="W17" s="18">
        <f t="shared" si="2"/>
        <v>0</v>
      </c>
      <c r="X17" s="18">
        <f t="shared" si="2"/>
        <v>5.9589244696493454E-3</v>
      </c>
      <c r="Y17" s="18">
        <f t="shared" si="2"/>
        <v>0</v>
      </c>
      <c r="Z17" s="18">
        <f t="shared" si="2"/>
        <v>1.903684631016474E-3</v>
      </c>
      <c r="AA17" s="19">
        <v>0</v>
      </c>
      <c r="AB17" s="19">
        <v>0</v>
      </c>
      <c r="AC17" s="20"/>
      <c r="AD17" s="18">
        <f t="shared" si="3"/>
        <v>0</v>
      </c>
      <c r="AE17" s="18">
        <f t="shared" si="3"/>
        <v>2.9794622348246726E-2</v>
      </c>
      <c r="AF17" s="18">
        <f t="shared" si="3"/>
        <v>0</v>
      </c>
      <c r="AG17" s="18">
        <f>Z17+S17</f>
        <v>9.5184231550823704E-3</v>
      </c>
      <c r="AH17" s="19">
        <v>0</v>
      </c>
      <c r="AI17" s="19">
        <v>0</v>
      </c>
      <c r="AJ17" s="20"/>
      <c r="AK17" s="18">
        <f t="shared" si="4"/>
        <v>0</v>
      </c>
      <c r="AL17" s="18">
        <f t="shared" si="4"/>
        <v>5.1346065846811853E-2</v>
      </c>
      <c r="AM17" s="18">
        <f t="shared" si="4"/>
        <v>0</v>
      </c>
      <c r="AN17" s="18">
        <f t="shared" si="4"/>
        <v>1.6403415903925283E-2</v>
      </c>
      <c r="AO17" s="19">
        <v>0</v>
      </c>
      <c r="AP17" s="19">
        <v>0</v>
      </c>
      <c r="AQ17" s="18">
        <f t="shared" si="7"/>
        <v>6.7749481750737139E-2</v>
      </c>
      <c r="AR17" s="20"/>
      <c r="AS17" s="18">
        <f t="shared" si="5"/>
        <v>0</v>
      </c>
      <c r="AT17" s="18">
        <f t="shared" si="5"/>
        <v>0</v>
      </c>
      <c r="AU17" s="18">
        <f t="shared" si="5"/>
        <v>0</v>
      </c>
      <c r="AV17" s="18">
        <f t="shared" si="5"/>
        <v>0</v>
      </c>
      <c r="AW17" s="19">
        <v>0</v>
      </c>
      <c r="AX17" s="19">
        <v>0</v>
      </c>
      <c r="AY17" s="18">
        <f t="shared" si="8"/>
        <v>0</v>
      </c>
      <c r="AZ17" s="20"/>
      <c r="BA17" s="18">
        <f t="shared" si="6"/>
        <v>0</v>
      </c>
      <c r="BB17" s="18">
        <f t="shared" si="6"/>
        <v>0</v>
      </c>
      <c r="BC17" s="18">
        <f t="shared" si="6"/>
        <v>0</v>
      </c>
      <c r="BD17" s="18">
        <f t="shared" si="6"/>
        <v>0</v>
      </c>
      <c r="BE17" s="19">
        <v>0</v>
      </c>
      <c r="BF17" s="19">
        <v>0</v>
      </c>
      <c r="BG17" s="18">
        <f t="shared" si="9"/>
        <v>0</v>
      </c>
      <c r="BH17" s="20"/>
      <c r="BI17" s="18">
        <f t="shared" si="10"/>
        <v>6.7749481750737139E-2</v>
      </c>
      <c r="BJ17" s="18">
        <f t="shared" si="14"/>
        <v>0.10440413297054718</v>
      </c>
    </row>
    <row r="18" spans="2:62" ht="15" x14ac:dyDescent="0.2">
      <c r="B18" s="22">
        <v>2023</v>
      </c>
      <c r="C18" s="12">
        <f>Overview!AI32</f>
        <v>0</v>
      </c>
      <c r="D18" s="14">
        <f t="shared" ref="D18:D42" si="16">C18*10%</f>
        <v>0</v>
      </c>
      <c r="E18" s="14">
        <f t="shared" ref="E18:E42" si="17">C18-D18</f>
        <v>0</v>
      </c>
      <c r="G18" s="26">
        <v>5</v>
      </c>
      <c r="H18" s="26" t="str">
        <f>Mango!H18</f>
        <v>2023-2024</v>
      </c>
      <c r="I18" s="35">
        <f t="shared" si="11"/>
        <v>3.1</v>
      </c>
      <c r="J18" s="277"/>
      <c r="K18" s="28">
        <f t="shared" si="0"/>
        <v>2.7364511203218203</v>
      </c>
      <c r="L18" s="28">
        <f t="shared" ref="L18:L43" si="18">K18-K17</f>
        <v>1.0465469920570323</v>
      </c>
      <c r="M18" s="17"/>
      <c r="N18" s="14">
        <f t="shared" si="1"/>
        <v>5</v>
      </c>
      <c r="O18" s="14" t="str">
        <f t="shared" si="1"/>
        <v>2023-2024</v>
      </c>
      <c r="P18" s="18">
        <f t="shared" si="12"/>
        <v>0</v>
      </c>
      <c r="Q18" s="18">
        <f t="shared" si="13"/>
        <v>3.5194289067874342E-2</v>
      </c>
      <c r="R18" s="18">
        <f t="shared" si="15"/>
        <v>0</v>
      </c>
      <c r="S18" s="18">
        <f t="shared" ref="S18:S41" si="19">(L15*$E$17)/1000</f>
        <v>2.6416659126821569E-2</v>
      </c>
      <c r="T18" s="18">
        <f>(L14*$E$18)/1000</f>
        <v>0</v>
      </c>
      <c r="U18" s="19">
        <v>0</v>
      </c>
      <c r="V18" s="20"/>
      <c r="W18" s="18">
        <f t="shared" si="2"/>
        <v>0</v>
      </c>
      <c r="X18" s="18">
        <f t="shared" si="2"/>
        <v>8.7985722669685854E-3</v>
      </c>
      <c r="Y18" s="18">
        <f t="shared" si="2"/>
        <v>0</v>
      </c>
      <c r="Z18" s="18">
        <f t="shared" si="2"/>
        <v>6.6041647817053923E-3</v>
      </c>
      <c r="AA18" s="18">
        <f t="shared" si="2"/>
        <v>0</v>
      </c>
      <c r="AB18" s="19">
        <v>0</v>
      </c>
      <c r="AC18" s="20"/>
      <c r="AD18" s="18">
        <f t="shared" si="3"/>
        <v>0</v>
      </c>
      <c r="AE18" s="18">
        <f t="shared" si="3"/>
        <v>4.3992861334842925E-2</v>
      </c>
      <c r="AF18" s="18">
        <f t="shared" si="3"/>
        <v>0</v>
      </c>
      <c r="AG18" s="18">
        <f>Z18+S18</f>
        <v>3.302082390852696E-2</v>
      </c>
      <c r="AH18" s="18">
        <f>AA18+T18</f>
        <v>0</v>
      </c>
      <c r="AI18" s="19">
        <v>0</v>
      </c>
      <c r="AJ18" s="20"/>
      <c r="AK18" s="18">
        <f t="shared" si="4"/>
        <v>0</v>
      </c>
      <c r="AL18" s="18">
        <f t="shared" si="4"/>
        <v>7.5814364367045958E-2</v>
      </c>
      <c r="AM18" s="18">
        <f t="shared" si="4"/>
        <v>0</v>
      </c>
      <c r="AN18" s="18">
        <f t="shared" si="4"/>
        <v>5.690588653569479E-2</v>
      </c>
      <c r="AO18" s="18">
        <f t="shared" si="4"/>
        <v>0</v>
      </c>
      <c r="AP18" s="19">
        <v>0</v>
      </c>
      <c r="AQ18" s="18">
        <f t="shared" si="7"/>
        <v>0.13272025090274076</v>
      </c>
      <c r="AR18" s="20"/>
      <c r="AS18" s="18">
        <f t="shared" si="5"/>
        <v>0</v>
      </c>
      <c r="AT18" s="18">
        <f t="shared" si="5"/>
        <v>0</v>
      </c>
      <c r="AU18" s="18">
        <f t="shared" si="5"/>
        <v>0</v>
      </c>
      <c r="AV18" s="18">
        <f t="shared" si="5"/>
        <v>0</v>
      </c>
      <c r="AW18" s="18">
        <f t="shared" si="5"/>
        <v>0</v>
      </c>
      <c r="AX18" s="19">
        <v>0</v>
      </c>
      <c r="AY18" s="18">
        <f t="shared" si="8"/>
        <v>0</v>
      </c>
      <c r="AZ18" s="20"/>
      <c r="BA18" s="18">
        <f t="shared" si="6"/>
        <v>0</v>
      </c>
      <c r="BB18" s="18">
        <f t="shared" si="6"/>
        <v>0</v>
      </c>
      <c r="BC18" s="18">
        <f t="shared" si="6"/>
        <v>0</v>
      </c>
      <c r="BD18" s="18">
        <f t="shared" si="6"/>
        <v>0</v>
      </c>
      <c r="BE18" s="18">
        <f t="shared" si="6"/>
        <v>0</v>
      </c>
      <c r="BF18" s="19">
        <v>0</v>
      </c>
      <c r="BG18" s="18">
        <f t="shared" si="9"/>
        <v>0</v>
      </c>
      <c r="BH18" s="20"/>
      <c r="BI18" s="18">
        <f t="shared" si="10"/>
        <v>0.13272025090274076</v>
      </c>
      <c r="BJ18" s="18">
        <f t="shared" si="14"/>
        <v>0.23712438387328794</v>
      </c>
    </row>
    <row r="19" spans="2:62" ht="15" x14ac:dyDescent="0.2">
      <c r="B19" s="22">
        <v>2024</v>
      </c>
      <c r="C19" s="12">
        <f>Overview!AI33</f>
        <v>0</v>
      </c>
      <c r="D19" s="14">
        <f t="shared" si="16"/>
        <v>0</v>
      </c>
      <c r="E19" s="14">
        <f t="shared" si="17"/>
        <v>0</v>
      </c>
      <c r="G19" s="26">
        <v>6</v>
      </c>
      <c r="H19" s="26" t="str">
        <f>Mango!H19</f>
        <v>2024-2025</v>
      </c>
      <c r="I19" s="35">
        <f t="shared" si="11"/>
        <v>3.72</v>
      </c>
      <c r="J19" s="277"/>
      <c r="K19" s="28">
        <f t="shared" si="0"/>
        <v>4.0571324541965383</v>
      </c>
      <c r="L19" s="28">
        <f t="shared" si="18"/>
        <v>1.3206813338747181</v>
      </c>
      <c r="M19" s="17"/>
      <c r="N19" s="14">
        <f t="shared" si="1"/>
        <v>6</v>
      </c>
      <c r="O19" s="14" t="str">
        <f t="shared" si="1"/>
        <v>2024-2025</v>
      </c>
      <c r="P19" s="18">
        <f t="shared" si="12"/>
        <v>0</v>
      </c>
      <c r="Q19" s="18">
        <f t="shared" si="13"/>
        <v>4.7094614642566458E-2</v>
      </c>
      <c r="R19" s="18">
        <f t="shared" si="15"/>
        <v>0</v>
      </c>
      <c r="S19" s="18">
        <f t="shared" si="19"/>
        <v>4.7671395757194764E-2</v>
      </c>
      <c r="T19" s="18">
        <f t="shared" ref="T19:T49" si="20">(L15*$E$18)/1000</f>
        <v>0</v>
      </c>
      <c r="U19" s="18">
        <f>(L14*$E$19)/1000</f>
        <v>0</v>
      </c>
      <c r="V19" s="20"/>
      <c r="W19" s="18">
        <f t="shared" si="2"/>
        <v>0</v>
      </c>
      <c r="X19" s="18">
        <f t="shared" si="2"/>
        <v>1.1773653660641615E-2</v>
      </c>
      <c r="Y19" s="18">
        <f t="shared" si="2"/>
        <v>0</v>
      </c>
      <c r="Z19" s="18">
        <f t="shared" si="2"/>
        <v>1.1917848939298691E-2</v>
      </c>
      <c r="AA19" s="18">
        <f t="shared" si="2"/>
        <v>0</v>
      </c>
      <c r="AB19" s="18">
        <f t="shared" si="2"/>
        <v>0</v>
      </c>
      <c r="AC19" s="20"/>
      <c r="AD19" s="18">
        <f t="shared" si="3"/>
        <v>0</v>
      </c>
      <c r="AE19" s="18">
        <f t="shared" si="3"/>
        <v>5.8868268303208071E-2</v>
      </c>
      <c r="AF19" s="18">
        <f t="shared" si="3"/>
        <v>0</v>
      </c>
      <c r="AG19" s="18">
        <f t="shared" si="3"/>
        <v>5.9589244696493453E-2</v>
      </c>
      <c r="AH19" s="18">
        <f t="shared" si="3"/>
        <v>0</v>
      </c>
      <c r="AI19" s="18">
        <f t="shared" si="3"/>
        <v>0</v>
      </c>
      <c r="AJ19" s="20"/>
      <c r="AK19" s="18">
        <f t="shared" si="4"/>
        <v>0</v>
      </c>
      <c r="AL19" s="18">
        <f t="shared" si="4"/>
        <v>0.10144964904252857</v>
      </c>
      <c r="AM19" s="18">
        <f t="shared" si="4"/>
        <v>0</v>
      </c>
      <c r="AN19" s="18">
        <f t="shared" si="4"/>
        <v>0.10269213169362371</v>
      </c>
      <c r="AO19" s="18">
        <f t="shared" si="4"/>
        <v>0</v>
      </c>
      <c r="AP19" s="18">
        <f t="shared" si="4"/>
        <v>0</v>
      </c>
      <c r="AQ19" s="18">
        <f t="shared" si="7"/>
        <v>0.20414178073615227</v>
      </c>
      <c r="AR19" s="20"/>
      <c r="AS19" s="18">
        <f t="shared" si="5"/>
        <v>0</v>
      </c>
      <c r="AT19" s="18">
        <f t="shared" si="5"/>
        <v>0</v>
      </c>
      <c r="AU19" s="18">
        <f t="shared" si="5"/>
        <v>0</v>
      </c>
      <c r="AV19" s="18">
        <f t="shared" si="5"/>
        <v>0</v>
      </c>
      <c r="AW19" s="18">
        <f t="shared" si="5"/>
        <v>0</v>
      </c>
      <c r="AX19" s="18">
        <f t="shared" si="5"/>
        <v>0</v>
      </c>
      <c r="AY19" s="18">
        <f t="shared" si="8"/>
        <v>0</v>
      </c>
      <c r="AZ19" s="20"/>
      <c r="BA19" s="18">
        <f t="shared" si="6"/>
        <v>0</v>
      </c>
      <c r="BB19" s="18">
        <f t="shared" si="6"/>
        <v>0</v>
      </c>
      <c r="BC19" s="18">
        <f t="shared" si="6"/>
        <v>0</v>
      </c>
      <c r="BD19" s="18">
        <f t="shared" si="6"/>
        <v>0</v>
      </c>
      <c r="BE19" s="18">
        <f t="shared" si="6"/>
        <v>0</v>
      </c>
      <c r="BF19" s="18">
        <f t="shared" si="6"/>
        <v>0</v>
      </c>
      <c r="BG19" s="18">
        <f t="shared" si="9"/>
        <v>0</v>
      </c>
      <c r="BH19" s="20"/>
      <c r="BI19" s="18">
        <f t="shared" si="10"/>
        <v>0.20414178073615227</v>
      </c>
      <c r="BJ19" s="18">
        <f t="shared" si="14"/>
        <v>0.44126616460944024</v>
      </c>
    </row>
    <row r="20" spans="2:62" ht="15" x14ac:dyDescent="0.2">
      <c r="B20" s="22">
        <v>2025</v>
      </c>
      <c r="C20" s="14">
        <v>0</v>
      </c>
      <c r="D20" s="14">
        <f t="shared" si="16"/>
        <v>0</v>
      </c>
      <c r="E20" s="14">
        <f t="shared" si="17"/>
        <v>0</v>
      </c>
      <c r="G20" s="26">
        <v>7</v>
      </c>
      <c r="H20" s="26" t="str">
        <f>Mango!H20</f>
        <v>2025-2026</v>
      </c>
      <c r="I20" s="35">
        <f t="shared" si="11"/>
        <v>4.34</v>
      </c>
      <c r="J20" s="277"/>
      <c r="K20" s="28">
        <f t="shared" si="0"/>
        <v>5.6601019274082018</v>
      </c>
      <c r="L20" s="28">
        <f t="shared" si="18"/>
        <v>1.6029694732116635</v>
      </c>
      <c r="M20" s="17"/>
      <c r="N20" s="14">
        <f t="shared" si="1"/>
        <v>7</v>
      </c>
      <c r="O20" s="14" t="str">
        <f t="shared" si="1"/>
        <v>2025-2026</v>
      </c>
      <c r="P20" s="18">
        <f t="shared" si="12"/>
        <v>0</v>
      </c>
      <c r="Q20" s="18">
        <f t="shared" si="13"/>
        <v>5.9430660024362314E-2</v>
      </c>
      <c r="R20" s="18">
        <f t="shared" si="15"/>
        <v>0</v>
      </c>
      <c r="S20" s="18">
        <f t="shared" si="19"/>
        <v>7.0388578135748683E-2</v>
      </c>
      <c r="T20" s="18">
        <f t="shared" si="20"/>
        <v>0</v>
      </c>
      <c r="U20" s="18">
        <f t="shared" ref="U20:U49" si="21">(L15*$E$19)/1000</f>
        <v>0</v>
      </c>
      <c r="V20" s="20"/>
      <c r="W20" s="18">
        <f t="shared" si="2"/>
        <v>0</v>
      </c>
      <c r="X20" s="18">
        <f t="shared" si="2"/>
        <v>1.4857665006090578E-2</v>
      </c>
      <c r="Y20" s="18">
        <f t="shared" si="2"/>
        <v>0</v>
      </c>
      <c r="Z20" s="18">
        <f t="shared" si="2"/>
        <v>1.7597144533937171E-2</v>
      </c>
      <c r="AA20" s="18">
        <f t="shared" si="2"/>
        <v>0</v>
      </c>
      <c r="AB20" s="18">
        <f t="shared" si="2"/>
        <v>0</v>
      </c>
      <c r="AC20" s="20"/>
      <c r="AD20" s="18">
        <f t="shared" si="3"/>
        <v>0</v>
      </c>
      <c r="AE20" s="18">
        <f t="shared" si="3"/>
        <v>7.4288325030452892E-2</v>
      </c>
      <c r="AF20" s="18">
        <f t="shared" si="3"/>
        <v>0</v>
      </c>
      <c r="AG20" s="18">
        <f t="shared" si="3"/>
        <v>8.7985722669685851E-2</v>
      </c>
      <c r="AH20" s="18">
        <f t="shared" si="3"/>
        <v>0</v>
      </c>
      <c r="AI20" s="18">
        <f t="shared" si="3"/>
        <v>0</v>
      </c>
      <c r="AJ20" s="20"/>
      <c r="AK20" s="18">
        <f t="shared" si="4"/>
        <v>0</v>
      </c>
      <c r="AL20" s="18">
        <f t="shared" si="4"/>
        <v>0.12802354680248049</v>
      </c>
      <c r="AM20" s="18">
        <f t="shared" si="4"/>
        <v>0</v>
      </c>
      <c r="AN20" s="18">
        <f t="shared" si="4"/>
        <v>0.15162872873409192</v>
      </c>
      <c r="AO20" s="18">
        <f t="shared" si="4"/>
        <v>0</v>
      </c>
      <c r="AP20" s="18">
        <f t="shared" si="4"/>
        <v>0</v>
      </c>
      <c r="AQ20" s="18">
        <f t="shared" si="7"/>
        <v>0.2796522755365724</v>
      </c>
      <c r="AR20" s="20"/>
      <c r="AS20" s="18">
        <f t="shared" si="5"/>
        <v>0</v>
      </c>
      <c r="AT20" s="18">
        <f t="shared" si="5"/>
        <v>0</v>
      </c>
      <c r="AU20" s="18">
        <f t="shared" si="5"/>
        <v>0</v>
      </c>
      <c r="AV20" s="18">
        <f t="shared" si="5"/>
        <v>0</v>
      </c>
      <c r="AW20" s="18">
        <f t="shared" si="5"/>
        <v>0</v>
      </c>
      <c r="AX20" s="18">
        <f t="shared" si="5"/>
        <v>0</v>
      </c>
      <c r="AY20" s="18">
        <f t="shared" si="8"/>
        <v>0</v>
      </c>
      <c r="AZ20" s="20"/>
      <c r="BA20" s="18">
        <f t="shared" si="6"/>
        <v>0</v>
      </c>
      <c r="BB20" s="18">
        <f t="shared" si="6"/>
        <v>0</v>
      </c>
      <c r="BC20" s="18">
        <f t="shared" si="6"/>
        <v>0</v>
      </c>
      <c r="BD20" s="18">
        <f t="shared" si="6"/>
        <v>0</v>
      </c>
      <c r="BE20" s="18">
        <f t="shared" si="6"/>
        <v>0</v>
      </c>
      <c r="BF20" s="18">
        <f t="shared" si="6"/>
        <v>0</v>
      </c>
      <c r="BG20" s="18">
        <f t="shared" si="9"/>
        <v>0</v>
      </c>
      <c r="BH20" s="20"/>
      <c r="BI20" s="18">
        <f t="shared" si="10"/>
        <v>0.2796522755365724</v>
      </c>
      <c r="BJ20" s="18">
        <f t="shared" si="14"/>
        <v>0.7209184401460127</v>
      </c>
    </row>
    <row r="21" spans="2:62" ht="15" x14ac:dyDescent="0.2">
      <c r="B21" s="22">
        <v>2026</v>
      </c>
      <c r="C21" s="14">
        <v>0</v>
      </c>
      <c r="D21" s="14">
        <f t="shared" si="16"/>
        <v>0</v>
      </c>
      <c r="E21" s="14">
        <f t="shared" si="17"/>
        <v>0</v>
      </c>
      <c r="G21" s="26">
        <v>8</v>
      </c>
      <c r="H21" s="26" t="str">
        <f>Mango!H21</f>
        <v>2026-2027</v>
      </c>
      <c r="I21" s="35">
        <f t="shared" si="11"/>
        <v>4.96</v>
      </c>
      <c r="J21" s="277"/>
      <c r="K21" s="28">
        <f t="shared" si="0"/>
        <v>7.5524325883415795</v>
      </c>
      <c r="L21" s="28">
        <f t="shared" si="18"/>
        <v>1.8923306609333777</v>
      </c>
      <c r="M21" s="17"/>
      <c r="N21" s="14">
        <f t="shared" si="1"/>
        <v>8</v>
      </c>
      <c r="O21" s="14" t="str">
        <f t="shared" si="1"/>
        <v>2026-2027</v>
      </c>
      <c r="P21" s="18">
        <f t="shared" si="12"/>
        <v>0</v>
      </c>
      <c r="Q21" s="18">
        <f t="shared" si="13"/>
        <v>7.2133626294524855E-2</v>
      </c>
      <c r="R21" s="18">
        <f t="shared" si="15"/>
        <v>0</v>
      </c>
      <c r="S21" s="18">
        <f t="shared" si="19"/>
        <v>9.4189229285132917E-2</v>
      </c>
      <c r="T21" s="18">
        <f t="shared" si="20"/>
        <v>0</v>
      </c>
      <c r="U21" s="18">
        <f t="shared" si="21"/>
        <v>0</v>
      </c>
      <c r="V21" s="20"/>
      <c r="W21" s="18">
        <f t="shared" si="2"/>
        <v>0</v>
      </c>
      <c r="X21" s="18">
        <f t="shared" si="2"/>
        <v>1.8033406573631214E-2</v>
      </c>
      <c r="Y21" s="18">
        <f t="shared" si="2"/>
        <v>0</v>
      </c>
      <c r="Z21" s="18">
        <f t="shared" si="2"/>
        <v>2.3547307321283229E-2</v>
      </c>
      <c r="AA21" s="18">
        <f t="shared" si="2"/>
        <v>0</v>
      </c>
      <c r="AB21" s="18">
        <f t="shared" si="2"/>
        <v>0</v>
      </c>
      <c r="AC21" s="20"/>
      <c r="AD21" s="18">
        <f t="shared" si="3"/>
        <v>0</v>
      </c>
      <c r="AE21" s="18">
        <f t="shared" si="3"/>
        <v>9.0167032868156069E-2</v>
      </c>
      <c r="AF21" s="18">
        <f t="shared" si="3"/>
        <v>0</v>
      </c>
      <c r="AG21" s="18">
        <f t="shared" si="3"/>
        <v>0.11773653660641614</v>
      </c>
      <c r="AH21" s="18">
        <f t="shared" si="3"/>
        <v>0</v>
      </c>
      <c r="AI21" s="18">
        <f t="shared" si="3"/>
        <v>0</v>
      </c>
      <c r="AJ21" s="20"/>
      <c r="AK21" s="18">
        <f t="shared" si="4"/>
        <v>0</v>
      </c>
      <c r="AL21" s="18">
        <f t="shared" si="4"/>
        <v>0.15538785330945559</v>
      </c>
      <c r="AM21" s="18">
        <f t="shared" si="4"/>
        <v>0</v>
      </c>
      <c r="AN21" s="18">
        <f t="shared" si="4"/>
        <v>0.20289929808505713</v>
      </c>
      <c r="AO21" s="18">
        <f t="shared" si="4"/>
        <v>0</v>
      </c>
      <c r="AP21" s="18">
        <f t="shared" si="4"/>
        <v>0</v>
      </c>
      <c r="AQ21" s="18">
        <f t="shared" si="7"/>
        <v>0.35828715139451273</v>
      </c>
      <c r="AR21" s="20"/>
      <c r="AS21" s="18">
        <f t="shared" si="5"/>
        <v>0</v>
      </c>
      <c r="AT21" s="18">
        <f t="shared" si="5"/>
        <v>0</v>
      </c>
      <c r="AU21" s="18">
        <f t="shared" si="5"/>
        <v>0</v>
      </c>
      <c r="AV21" s="18">
        <f t="shared" si="5"/>
        <v>0</v>
      </c>
      <c r="AW21" s="18">
        <f t="shared" si="5"/>
        <v>0</v>
      </c>
      <c r="AX21" s="18">
        <f t="shared" si="5"/>
        <v>0</v>
      </c>
      <c r="AY21" s="18">
        <f t="shared" si="8"/>
        <v>0</v>
      </c>
      <c r="AZ21" s="20"/>
      <c r="BA21" s="18">
        <f t="shared" si="6"/>
        <v>0</v>
      </c>
      <c r="BB21" s="18">
        <f t="shared" si="6"/>
        <v>0</v>
      </c>
      <c r="BC21" s="18">
        <f t="shared" si="6"/>
        <v>0</v>
      </c>
      <c r="BD21" s="18">
        <f t="shared" si="6"/>
        <v>0</v>
      </c>
      <c r="BE21" s="18">
        <f t="shared" si="6"/>
        <v>0</v>
      </c>
      <c r="BF21" s="18">
        <f t="shared" si="6"/>
        <v>0</v>
      </c>
      <c r="BG21" s="18">
        <f t="shared" si="9"/>
        <v>0</v>
      </c>
      <c r="BH21" s="20"/>
      <c r="BI21" s="18">
        <f t="shared" si="10"/>
        <v>0.35828715139451273</v>
      </c>
      <c r="BJ21" s="18">
        <f t="shared" si="14"/>
        <v>1.0792055915405254</v>
      </c>
    </row>
    <row r="22" spans="2:62" ht="15" x14ac:dyDescent="0.2">
      <c r="B22" s="22">
        <v>2027</v>
      </c>
      <c r="C22" s="14">
        <v>0</v>
      </c>
      <c r="D22" s="14">
        <f t="shared" si="16"/>
        <v>0</v>
      </c>
      <c r="E22" s="14">
        <f t="shared" si="17"/>
        <v>0</v>
      </c>
      <c r="G22" s="26">
        <v>9</v>
      </c>
      <c r="H22" s="26" t="str">
        <f>Mango!H22</f>
        <v>2027-2028</v>
      </c>
      <c r="I22" s="35">
        <f t="shared" si="11"/>
        <v>5.58</v>
      </c>
      <c r="J22" s="277"/>
      <c r="K22" s="28">
        <f t="shared" si="0"/>
        <v>9.7403890999405132</v>
      </c>
      <c r="L22" s="28">
        <f t="shared" si="18"/>
        <v>2.1879565115989337</v>
      </c>
      <c r="M22" s="17"/>
      <c r="N22" s="14">
        <f t="shared" si="1"/>
        <v>9</v>
      </c>
      <c r="O22" s="14" t="str">
        <f t="shared" si="1"/>
        <v>2027-2028</v>
      </c>
      <c r="P22" s="18">
        <f t="shared" si="12"/>
        <v>0</v>
      </c>
      <c r="Q22" s="18">
        <f t="shared" si="13"/>
        <v>8.515487974200199E-2</v>
      </c>
      <c r="R22" s="18">
        <f t="shared" si="15"/>
        <v>0</v>
      </c>
      <c r="S22" s="18">
        <f t="shared" si="19"/>
        <v>0.11886132004872463</v>
      </c>
      <c r="T22" s="18">
        <f t="shared" si="20"/>
        <v>0</v>
      </c>
      <c r="U22" s="18">
        <f t="shared" si="21"/>
        <v>0</v>
      </c>
      <c r="V22" s="20"/>
      <c r="W22" s="18">
        <f t="shared" si="2"/>
        <v>0</v>
      </c>
      <c r="X22" s="18">
        <f t="shared" si="2"/>
        <v>2.1288719935500498E-2</v>
      </c>
      <c r="Y22" s="18">
        <f t="shared" si="2"/>
        <v>0</v>
      </c>
      <c r="Z22" s="18">
        <f t="shared" si="2"/>
        <v>2.9715330012181157E-2</v>
      </c>
      <c r="AA22" s="18">
        <f t="shared" si="2"/>
        <v>0</v>
      </c>
      <c r="AB22" s="18">
        <f t="shared" si="2"/>
        <v>0</v>
      </c>
      <c r="AC22" s="20"/>
      <c r="AD22" s="18">
        <f t="shared" si="3"/>
        <v>0</v>
      </c>
      <c r="AE22" s="18">
        <f t="shared" si="3"/>
        <v>0.10644359967750248</v>
      </c>
      <c r="AF22" s="18">
        <f t="shared" si="3"/>
        <v>0</v>
      </c>
      <c r="AG22" s="18">
        <f t="shared" si="3"/>
        <v>0.14857665006090578</v>
      </c>
      <c r="AH22" s="18">
        <f t="shared" si="3"/>
        <v>0</v>
      </c>
      <c r="AI22" s="18">
        <f t="shared" si="3"/>
        <v>0</v>
      </c>
      <c r="AJ22" s="20"/>
      <c r="AK22" s="18">
        <f t="shared" si="4"/>
        <v>0</v>
      </c>
      <c r="AL22" s="18">
        <f t="shared" si="4"/>
        <v>0.18343780344422925</v>
      </c>
      <c r="AM22" s="18">
        <f t="shared" si="4"/>
        <v>0</v>
      </c>
      <c r="AN22" s="18">
        <f t="shared" si="4"/>
        <v>0.25604709360496097</v>
      </c>
      <c r="AO22" s="18">
        <f t="shared" si="4"/>
        <v>0</v>
      </c>
      <c r="AP22" s="18">
        <f t="shared" si="4"/>
        <v>0</v>
      </c>
      <c r="AQ22" s="18">
        <f t="shared" si="7"/>
        <v>0.43948489704919025</v>
      </c>
      <c r="AR22" s="20"/>
      <c r="AS22" s="18">
        <f t="shared" si="5"/>
        <v>0</v>
      </c>
      <c r="AT22" s="18">
        <f t="shared" si="5"/>
        <v>0</v>
      </c>
      <c r="AU22" s="18">
        <f t="shared" si="5"/>
        <v>0</v>
      </c>
      <c r="AV22" s="18">
        <f t="shared" si="5"/>
        <v>0</v>
      </c>
      <c r="AW22" s="18">
        <f t="shared" si="5"/>
        <v>0</v>
      </c>
      <c r="AX22" s="18">
        <f t="shared" si="5"/>
        <v>0</v>
      </c>
      <c r="AY22" s="18">
        <f t="shared" si="8"/>
        <v>0</v>
      </c>
      <c r="AZ22" s="20"/>
      <c r="BA22" s="18">
        <f t="shared" si="6"/>
        <v>0</v>
      </c>
      <c r="BB22" s="18">
        <f t="shared" si="6"/>
        <v>0</v>
      </c>
      <c r="BC22" s="18">
        <f t="shared" si="6"/>
        <v>0</v>
      </c>
      <c r="BD22" s="18">
        <f t="shared" si="6"/>
        <v>0</v>
      </c>
      <c r="BE22" s="18">
        <f t="shared" si="6"/>
        <v>0</v>
      </c>
      <c r="BF22" s="18">
        <f t="shared" si="6"/>
        <v>0</v>
      </c>
      <c r="BG22" s="18">
        <f t="shared" si="9"/>
        <v>0</v>
      </c>
      <c r="BH22" s="20"/>
      <c r="BI22" s="18">
        <f t="shared" si="10"/>
        <v>0.43948489704919025</v>
      </c>
      <c r="BJ22" s="18">
        <f t="shared" si="14"/>
        <v>1.5186904885897157</v>
      </c>
    </row>
    <row r="23" spans="2:62" ht="15" x14ac:dyDescent="0.2">
      <c r="B23" s="22">
        <v>2028</v>
      </c>
      <c r="C23" s="14">
        <v>0</v>
      </c>
      <c r="D23" s="14">
        <f t="shared" si="16"/>
        <v>0</v>
      </c>
      <c r="E23" s="14">
        <f t="shared" si="17"/>
        <v>0</v>
      </c>
      <c r="G23" s="26">
        <v>10</v>
      </c>
      <c r="H23" s="26" t="str">
        <f>Mango!H23</f>
        <v>2028-2029</v>
      </c>
      <c r="I23" s="35">
        <f t="shared" si="11"/>
        <v>6.2</v>
      </c>
      <c r="J23" s="277"/>
      <c r="K23" s="28">
        <f t="shared" si="0"/>
        <v>12.229606562795555</v>
      </c>
      <c r="L23" s="28">
        <f t="shared" si="18"/>
        <v>2.4892174628550414</v>
      </c>
      <c r="M23" s="17"/>
      <c r="N23" s="14">
        <f t="shared" si="1"/>
        <v>10</v>
      </c>
      <c r="O23" s="14" t="str">
        <f t="shared" si="1"/>
        <v>2028-2029</v>
      </c>
      <c r="P23" s="18">
        <f t="shared" si="12"/>
        <v>0</v>
      </c>
      <c r="Q23" s="18">
        <f t="shared" si="13"/>
        <v>9.8458043021952019E-2</v>
      </c>
      <c r="R23" s="18">
        <f t="shared" si="15"/>
        <v>0</v>
      </c>
      <c r="S23" s="18">
        <f t="shared" si="19"/>
        <v>0.14426725258904971</v>
      </c>
      <c r="T23" s="18">
        <f t="shared" si="20"/>
        <v>0</v>
      </c>
      <c r="U23" s="18">
        <f t="shared" si="21"/>
        <v>0</v>
      </c>
      <c r="V23" s="20"/>
      <c r="W23" s="18">
        <f t="shared" si="2"/>
        <v>0</v>
      </c>
      <c r="X23" s="18">
        <f t="shared" si="2"/>
        <v>2.4614510755488005E-2</v>
      </c>
      <c r="Y23" s="18">
        <f t="shared" si="2"/>
        <v>0</v>
      </c>
      <c r="Z23" s="18">
        <f t="shared" si="2"/>
        <v>3.6066813147262428E-2</v>
      </c>
      <c r="AA23" s="18">
        <f t="shared" si="2"/>
        <v>0</v>
      </c>
      <c r="AB23" s="18">
        <f t="shared" si="2"/>
        <v>0</v>
      </c>
      <c r="AC23" s="20"/>
      <c r="AD23" s="18">
        <f t="shared" si="3"/>
        <v>0</v>
      </c>
      <c r="AE23" s="18">
        <f t="shared" si="3"/>
        <v>0.12307255377744003</v>
      </c>
      <c r="AF23" s="18">
        <f t="shared" si="3"/>
        <v>0</v>
      </c>
      <c r="AG23" s="18">
        <f t="shared" si="3"/>
        <v>0.18033406573631214</v>
      </c>
      <c r="AH23" s="18">
        <f t="shared" si="3"/>
        <v>0</v>
      </c>
      <c r="AI23" s="18">
        <f t="shared" si="3"/>
        <v>0</v>
      </c>
      <c r="AJ23" s="20"/>
      <c r="AK23" s="18">
        <f t="shared" si="4"/>
        <v>0</v>
      </c>
      <c r="AL23" s="18">
        <f t="shared" si="4"/>
        <v>0.21209503434312163</v>
      </c>
      <c r="AM23" s="18">
        <f t="shared" si="4"/>
        <v>0</v>
      </c>
      <c r="AN23" s="18">
        <f t="shared" si="4"/>
        <v>0.31077570661891118</v>
      </c>
      <c r="AO23" s="18">
        <f t="shared" si="4"/>
        <v>0</v>
      </c>
      <c r="AP23" s="18">
        <f t="shared" si="4"/>
        <v>0</v>
      </c>
      <c r="AQ23" s="18">
        <f t="shared" si="7"/>
        <v>0.52287074096203279</v>
      </c>
      <c r="AR23" s="20"/>
      <c r="AS23" s="18">
        <f t="shared" si="5"/>
        <v>0</v>
      </c>
      <c r="AT23" s="18">
        <f t="shared" si="5"/>
        <v>0</v>
      </c>
      <c r="AU23" s="18">
        <f t="shared" si="5"/>
        <v>0</v>
      </c>
      <c r="AV23" s="18">
        <f t="shared" si="5"/>
        <v>0</v>
      </c>
      <c r="AW23" s="18">
        <f t="shared" si="5"/>
        <v>0</v>
      </c>
      <c r="AX23" s="18">
        <f t="shared" si="5"/>
        <v>0</v>
      </c>
      <c r="AY23" s="18">
        <f t="shared" si="8"/>
        <v>0</v>
      </c>
      <c r="AZ23" s="20"/>
      <c r="BA23" s="18">
        <f t="shared" si="6"/>
        <v>0</v>
      </c>
      <c r="BB23" s="18">
        <f t="shared" si="6"/>
        <v>0</v>
      </c>
      <c r="BC23" s="18">
        <f t="shared" si="6"/>
        <v>0</v>
      </c>
      <c r="BD23" s="18">
        <f t="shared" si="6"/>
        <v>0</v>
      </c>
      <c r="BE23" s="18">
        <f t="shared" si="6"/>
        <v>0</v>
      </c>
      <c r="BF23" s="18">
        <f t="shared" si="6"/>
        <v>0</v>
      </c>
      <c r="BG23" s="18">
        <f t="shared" si="9"/>
        <v>0</v>
      </c>
      <c r="BH23" s="20"/>
      <c r="BI23" s="18">
        <f t="shared" si="10"/>
        <v>0.52287074096203279</v>
      </c>
      <c r="BJ23" s="18">
        <f t="shared" si="14"/>
        <v>2.0415612295517485</v>
      </c>
    </row>
    <row r="24" spans="2:62" ht="15" x14ac:dyDescent="0.2">
      <c r="B24" s="22">
        <v>2029</v>
      </c>
      <c r="C24" s="14">
        <v>0</v>
      </c>
      <c r="D24" s="14">
        <f t="shared" si="16"/>
        <v>0</v>
      </c>
      <c r="E24" s="14">
        <f t="shared" si="17"/>
        <v>0</v>
      </c>
      <c r="G24" s="26">
        <v>11</v>
      </c>
      <c r="H24" s="26" t="str">
        <f>Mango!H24</f>
        <v>2029-2030</v>
      </c>
      <c r="I24" s="35">
        <f t="shared" si="11"/>
        <v>6.82</v>
      </c>
      <c r="J24" s="277"/>
      <c r="K24" s="28">
        <f t="shared" si="0"/>
        <v>15.025214668106061</v>
      </c>
      <c r="L24" s="28">
        <f t="shared" si="18"/>
        <v>2.7956081053105066</v>
      </c>
      <c r="M24" s="17"/>
      <c r="N24" s="14">
        <f t="shared" si="1"/>
        <v>11</v>
      </c>
      <c r="O24" s="14" t="str">
        <f t="shared" si="1"/>
        <v>2029-2030</v>
      </c>
      <c r="P24" s="18">
        <f t="shared" si="12"/>
        <v>0</v>
      </c>
      <c r="Q24" s="18">
        <f t="shared" si="13"/>
        <v>0.11201478582847686</v>
      </c>
      <c r="R24" s="18">
        <f t="shared" si="15"/>
        <v>0</v>
      </c>
      <c r="S24" s="18">
        <f t="shared" si="19"/>
        <v>0.17030975948400398</v>
      </c>
      <c r="T24" s="18">
        <f t="shared" si="20"/>
        <v>0</v>
      </c>
      <c r="U24" s="18">
        <f t="shared" si="21"/>
        <v>0</v>
      </c>
      <c r="V24" s="20"/>
      <c r="W24" s="18">
        <f t="shared" si="2"/>
        <v>0</v>
      </c>
      <c r="X24" s="18">
        <f t="shared" si="2"/>
        <v>2.8003696457119216E-2</v>
      </c>
      <c r="Y24" s="18">
        <f t="shared" si="2"/>
        <v>0</v>
      </c>
      <c r="Z24" s="18">
        <f t="shared" si="2"/>
        <v>4.2577439871000995E-2</v>
      </c>
      <c r="AA24" s="18">
        <f t="shared" si="2"/>
        <v>0</v>
      </c>
      <c r="AB24" s="18">
        <f t="shared" si="2"/>
        <v>0</v>
      </c>
      <c r="AC24" s="20"/>
      <c r="AD24" s="18">
        <f t="shared" si="3"/>
        <v>0</v>
      </c>
      <c r="AE24" s="18">
        <f t="shared" si="3"/>
        <v>0.14001848228559607</v>
      </c>
      <c r="AF24" s="18">
        <f t="shared" si="3"/>
        <v>0</v>
      </c>
      <c r="AG24" s="18">
        <f t="shared" si="3"/>
        <v>0.21288719935500497</v>
      </c>
      <c r="AH24" s="18">
        <f t="shared" si="3"/>
        <v>0</v>
      </c>
      <c r="AI24" s="18">
        <f t="shared" si="3"/>
        <v>0</v>
      </c>
      <c r="AJ24" s="20"/>
      <c r="AK24" s="18">
        <f t="shared" si="4"/>
        <v>0</v>
      </c>
      <c r="AL24" s="18">
        <f t="shared" si="4"/>
        <v>0.24129851780551054</v>
      </c>
      <c r="AM24" s="18">
        <f t="shared" si="4"/>
        <v>0</v>
      </c>
      <c r="AN24" s="18">
        <f t="shared" si="4"/>
        <v>0.36687560688845849</v>
      </c>
      <c r="AO24" s="18">
        <f t="shared" si="4"/>
        <v>0</v>
      </c>
      <c r="AP24" s="18">
        <f t="shared" si="4"/>
        <v>0</v>
      </c>
      <c r="AQ24" s="18">
        <f t="shared" si="7"/>
        <v>0.60817412469396903</v>
      </c>
      <c r="AR24" s="20"/>
      <c r="AS24" s="18">
        <f t="shared" si="5"/>
        <v>0</v>
      </c>
      <c r="AT24" s="18">
        <f t="shared" si="5"/>
        <v>0</v>
      </c>
      <c r="AU24" s="18">
        <f t="shared" si="5"/>
        <v>0</v>
      </c>
      <c r="AV24" s="18">
        <f t="shared" si="5"/>
        <v>0</v>
      </c>
      <c r="AW24" s="18">
        <f t="shared" si="5"/>
        <v>0</v>
      </c>
      <c r="AX24" s="18">
        <f t="shared" si="5"/>
        <v>0</v>
      </c>
      <c r="AY24" s="18">
        <f t="shared" si="8"/>
        <v>0</v>
      </c>
      <c r="AZ24" s="20"/>
      <c r="BA24" s="18">
        <f t="shared" si="6"/>
        <v>0</v>
      </c>
      <c r="BB24" s="18">
        <f t="shared" si="6"/>
        <v>0</v>
      </c>
      <c r="BC24" s="18">
        <f t="shared" si="6"/>
        <v>0</v>
      </c>
      <c r="BD24" s="18">
        <f t="shared" si="6"/>
        <v>0</v>
      </c>
      <c r="BE24" s="18">
        <f t="shared" si="6"/>
        <v>0</v>
      </c>
      <c r="BF24" s="18">
        <f t="shared" si="6"/>
        <v>0</v>
      </c>
      <c r="BG24" s="18">
        <f t="shared" si="9"/>
        <v>0</v>
      </c>
      <c r="BH24" s="20"/>
      <c r="BI24" s="18">
        <f t="shared" si="10"/>
        <v>0.60817412469396903</v>
      </c>
      <c r="BJ24" s="18">
        <f t="shared" si="14"/>
        <v>2.6497353542457174</v>
      </c>
    </row>
    <row r="25" spans="2:62" ht="15" x14ac:dyDescent="0.2">
      <c r="B25" s="22">
        <v>2030</v>
      </c>
      <c r="C25" s="14">
        <v>0</v>
      </c>
      <c r="D25" s="14">
        <f t="shared" si="16"/>
        <v>0</v>
      </c>
      <c r="E25" s="14">
        <f t="shared" si="17"/>
        <v>0</v>
      </c>
      <c r="G25" s="26">
        <v>12</v>
      </c>
      <c r="H25" s="26" t="str">
        <f>Mango!H25</f>
        <v>2030-2031</v>
      </c>
      <c r="I25" s="35">
        <f t="shared" si="11"/>
        <v>7.44</v>
      </c>
      <c r="J25" s="277"/>
      <c r="K25" s="28">
        <f t="shared" si="0"/>
        <v>18.131927634116696</v>
      </c>
      <c r="L25" s="28">
        <f t="shared" si="18"/>
        <v>3.106712966010635</v>
      </c>
      <c r="M25" s="17"/>
      <c r="N25" s="14">
        <f t="shared" si="1"/>
        <v>12</v>
      </c>
      <c r="O25" s="14" t="str">
        <f t="shared" si="1"/>
        <v>2030-2031</v>
      </c>
      <c r="P25" s="18">
        <f t="shared" si="12"/>
        <v>0</v>
      </c>
      <c r="Q25" s="18">
        <f t="shared" si="13"/>
        <v>0.1258023647389728</v>
      </c>
      <c r="R25" s="18">
        <f t="shared" si="15"/>
        <v>0</v>
      </c>
      <c r="S25" s="18">
        <f t="shared" si="19"/>
        <v>0.19691608604390404</v>
      </c>
      <c r="T25" s="18">
        <f t="shared" si="20"/>
        <v>0</v>
      </c>
      <c r="U25" s="18">
        <f t="shared" si="21"/>
        <v>0</v>
      </c>
      <c r="V25" s="20"/>
      <c r="W25" s="18">
        <f t="shared" si="2"/>
        <v>0</v>
      </c>
      <c r="X25" s="18">
        <f t="shared" si="2"/>
        <v>3.14505911847432E-2</v>
      </c>
      <c r="Y25" s="18">
        <f t="shared" si="2"/>
        <v>0</v>
      </c>
      <c r="Z25" s="18">
        <f t="shared" si="2"/>
        <v>4.9229021510976009E-2</v>
      </c>
      <c r="AA25" s="18">
        <f t="shared" si="2"/>
        <v>0</v>
      </c>
      <c r="AB25" s="18">
        <f t="shared" si="2"/>
        <v>0</v>
      </c>
      <c r="AC25" s="20"/>
      <c r="AD25" s="18">
        <f t="shared" si="3"/>
        <v>0</v>
      </c>
      <c r="AE25" s="18">
        <f t="shared" si="3"/>
        <v>0.15725295592371599</v>
      </c>
      <c r="AF25" s="18">
        <f t="shared" si="3"/>
        <v>0</v>
      </c>
      <c r="AG25" s="18">
        <f t="shared" si="3"/>
        <v>0.24614510755488006</v>
      </c>
      <c r="AH25" s="18">
        <f t="shared" si="3"/>
        <v>0</v>
      </c>
      <c r="AI25" s="18">
        <f t="shared" si="3"/>
        <v>0</v>
      </c>
      <c r="AJ25" s="20"/>
      <c r="AK25" s="18">
        <f t="shared" si="4"/>
        <v>0</v>
      </c>
      <c r="AL25" s="18">
        <f t="shared" si="4"/>
        <v>0.27099926070853719</v>
      </c>
      <c r="AM25" s="18">
        <f t="shared" si="4"/>
        <v>0</v>
      </c>
      <c r="AN25" s="18">
        <f t="shared" si="4"/>
        <v>0.42419006868624326</v>
      </c>
      <c r="AO25" s="18">
        <f t="shared" si="4"/>
        <v>0</v>
      </c>
      <c r="AP25" s="18">
        <f t="shared" si="4"/>
        <v>0</v>
      </c>
      <c r="AQ25" s="18">
        <f t="shared" si="7"/>
        <v>0.6951893293947804</v>
      </c>
      <c r="AR25" s="20"/>
      <c r="AS25" s="18">
        <f t="shared" si="5"/>
        <v>0</v>
      </c>
      <c r="AT25" s="18">
        <f t="shared" si="5"/>
        <v>0</v>
      </c>
      <c r="AU25" s="18">
        <f t="shared" si="5"/>
        <v>0</v>
      </c>
      <c r="AV25" s="18">
        <f t="shared" si="5"/>
        <v>0</v>
      </c>
      <c r="AW25" s="18">
        <f t="shared" si="5"/>
        <v>0</v>
      </c>
      <c r="AX25" s="18">
        <f t="shared" si="5"/>
        <v>0</v>
      </c>
      <c r="AY25" s="18">
        <f t="shared" si="8"/>
        <v>0</v>
      </c>
      <c r="AZ25" s="20"/>
      <c r="BA25" s="18">
        <f t="shared" si="6"/>
        <v>0</v>
      </c>
      <c r="BB25" s="18">
        <f t="shared" si="6"/>
        <v>0</v>
      </c>
      <c r="BC25" s="18">
        <f t="shared" si="6"/>
        <v>0</v>
      </c>
      <c r="BD25" s="18">
        <f t="shared" si="6"/>
        <v>0</v>
      </c>
      <c r="BE25" s="18">
        <f t="shared" si="6"/>
        <v>0</v>
      </c>
      <c r="BF25" s="18">
        <f t="shared" si="6"/>
        <v>0</v>
      </c>
      <c r="BG25" s="18">
        <f t="shared" si="9"/>
        <v>0</v>
      </c>
      <c r="BH25" s="20"/>
      <c r="BI25" s="18">
        <f t="shared" si="10"/>
        <v>0.6951893293947804</v>
      </c>
      <c r="BJ25" s="18">
        <f t="shared" si="14"/>
        <v>3.3449246836404978</v>
      </c>
    </row>
    <row r="26" spans="2:62" ht="15" x14ac:dyDescent="0.2">
      <c r="B26" s="22">
        <v>2031</v>
      </c>
      <c r="C26" s="14">
        <v>0</v>
      </c>
      <c r="D26" s="14">
        <f t="shared" si="16"/>
        <v>0</v>
      </c>
      <c r="E26" s="14">
        <f t="shared" si="17"/>
        <v>0</v>
      </c>
      <c r="G26" s="26">
        <v>13</v>
      </c>
      <c r="H26" s="26" t="str">
        <f>Mango!H26</f>
        <v>2031-2032</v>
      </c>
      <c r="I26" s="35">
        <f t="shared" si="11"/>
        <v>8.06</v>
      </c>
      <c r="J26" s="277"/>
      <c r="K26" s="28">
        <f t="shared" si="0"/>
        <v>21.554111572667701</v>
      </c>
      <c r="L26" s="28">
        <f t="shared" si="18"/>
        <v>3.4221839385510044</v>
      </c>
      <c r="M26" s="17"/>
      <c r="N26" s="14">
        <f t="shared" si="1"/>
        <v>13</v>
      </c>
      <c r="O26" s="14" t="str">
        <f t="shared" si="1"/>
        <v>2031-2032</v>
      </c>
      <c r="P26" s="18">
        <f t="shared" si="12"/>
        <v>0</v>
      </c>
      <c r="Q26" s="18">
        <f t="shared" si="13"/>
        <v>0.13980208347047857</v>
      </c>
      <c r="R26" s="18">
        <f t="shared" si="15"/>
        <v>0</v>
      </c>
      <c r="S26" s="18">
        <f t="shared" si="19"/>
        <v>0.22402957165695372</v>
      </c>
      <c r="T26" s="18">
        <f t="shared" si="20"/>
        <v>0</v>
      </c>
      <c r="U26" s="18">
        <f t="shared" si="21"/>
        <v>0</v>
      </c>
      <c r="V26" s="20"/>
      <c r="W26" s="18">
        <f t="shared" si="2"/>
        <v>0</v>
      </c>
      <c r="X26" s="18">
        <f t="shared" si="2"/>
        <v>3.4950520867619642E-2</v>
      </c>
      <c r="Y26" s="18">
        <f t="shared" si="2"/>
        <v>0</v>
      </c>
      <c r="Z26" s="18">
        <f t="shared" si="2"/>
        <v>5.6007392914238431E-2</v>
      </c>
      <c r="AA26" s="18">
        <f t="shared" si="2"/>
        <v>0</v>
      </c>
      <c r="AB26" s="18">
        <f t="shared" si="2"/>
        <v>0</v>
      </c>
      <c r="AC26" s="20"/>
      <c r="AD26" s="18">
        <f t="shared" si="3"/>
        <v>0</v>
      </c>
      <c r="AE26" s="18">
        <f t="shared" si="3"/>
        <v>0.17475260433809819</v>
      </c>
      <c r="AF26" s="18">
        <f t="shared" si="3"/>
        <v>0</v>
      </c>
      <c r="AG26" s="18">
        <f t="shared" si="3"/>
        <v>0.28003696457119215</v>
      </c>
      <c r="AH26" s="18">
        <f t="shared" si="3"/>
        <v>0</v>
      </c>
      <c r="AI26" s="18">
        <f t="shared" si="3"/>
        <v>0</v>
      </c>
      <c r="AJ26" s="20"/>
      <c r="AK26" s="18">
        <f t="shared" si="4"/>
        <v>0</v>
      </c>
      <c r="AL26" s="18">
        <f t="shared" si="4"/>
        <v>0.30115698814265585</v>
      </c>
      <c r="AM26" s="18">
        <f t="shared" si="4"/>
        <v>0</v>
      </c>
      <c r="AN26" s="18">
        <f t="shared" si="4"/>
        <v>0.48259703561102107</v>
      </c>
      <c r="AO26" s="18">
        <f t="shared" si="4"/>
        <v>0</v>
      </c>
      <c r="AP26" s="18">
        <f t="shared" si="4"/>
        <v>0</v>
      </c>
      <c r="AQ26" s="18">
        <f t="shared" si="7"/>
        <v>0.78375402375367687</v>
      </c>
      <c r="AR26" s="20"/>
      <c r="AS26" s="18">
        <f t="shared" si="5"/>
        <v>0</v>
      </c>
      <c r="AT26" s="18">
        <f t="shared" si="5"/>
        <v>0</v>
      </c>
      <c r="AU26" s="18">
        <f t="shared" si="5"/>
        <v>0</v>
      </c>
      <c r="AV26" s="18">
        <f t="shared" si="5"/>
        <v>0</v>
      </c>
      <c r="AW26" s="18">
        <f t="shared" si="5"/>
        <v>0</v>
      </c>
      <c r="AX26" s="18">
        <f t="shared" si="5"/>
        <v>0</v>
      </c>
      <c r="AY26" s="18">
        <f t="shared" si="8"/>
        <v>0</v>
      </c>
      <c r="AZ26" s="20"/>
      <c r="BA26" s="18">
        <f t="shared" si="6"/>
        <v>0</v>
      </c>
      <c r="BB26" s="18">
        <f t="shared" si="6"/>
        <v>0</v>
      </c>
      <c r="BC26" s="18">
        <f t="shared" si="6"/>
        <v>0</v>
      </c>
      <c r="BD26" s="18">
        <f t="shared" si="6"/>
        <v>0</v>
      </c>
      <c r="BE26" s="18">
        <f t="shared" si="6"/>
        <v>0</v>
      </c>
      <c r="BF26" s="18">
        <f t="shared" si="6"/>
        <v>0</v>
      </c>
      <c r="BG26" s="18">
        <f t="shared" si="9"/>
        <v>0</v>
      </c>
      <c r="BH26" s="20"/>
      <c r="BI26" s="18">
        <f t="shared" si="10"/>
        <v>0.78375402375367687</v>
      </c>
      <c r="BJ26" s="18">
        <f t="shared" si="14"/>
        <v>4.1286787073941742</v>
      </c>
    </row>
    <row r="27" spans="2:62" ht="15" x14ac:dyDescent="0.2">
      <c r="B27" s="22">
        <v>2032</v>
      </c>
      <c r="C27" s="14">
        <v>0</v>
      </c>
      <c r="D27" s="14">
        <f t="shared" si="16"/>
        <v>0</v>
      </c>
      <c r="E27" s="14">
        <f t="shared" si="17"/>
        <v>0</v>
      </c>
      <c r="G27" s="26">
        <v>14</v>
      </c>
      <c r="H27" s="26" t="str">
        <f>Mango!H27</f>
        <v>2032-2033</v>
      </c>
      <c r="I27" s="35">
        <f t="shared" si="11"/>
        <v>8.68</v>
      </c>
      <c r="J27" s="277"/>
      <c r="K27" s="28">
        <f t="shared" si="0"/>
        <v>25.295836334683877</v>
      </c>
      <c r="L27" s="28">
        <f t="shared" si="18"/>
        <v>3.741724762016176</v>
      </c>
      <c r="M27" s="17"/>
      <c r="N27" s="14">
        <f t="shared" si="1"/>
        <v>14</v>
      </c>
      <c r="O27" s="14" t="str">
        <f t="shared" si="1"/>
        <v>2032-2033</v>
      </c>
      <c r="P27" s="18">
        <f t="shared" si="12"/>
        <v>0</v>
      </c>
      <c r="Q27" s="18">
        <f t="shared" si="13"/>
        <v>0.1539982772347952</v>
      </c>
      <c r="R27" s="18">
        <f t="shared" si="15"/>
        <v>0</v>
      </c>
      <c r="S27" s="18">
        <f t="shared" si="19"/>
        <v>0.2516047294779456</v>
      </c>
      <c r="T27" s="18">
        <f t="shared" si="20"/>
        <v>0</v>
      </c>
      <c r="U27" s="18">
        <f t="shared" si="21"/>
        <v>0</v>
      </c>
      <c r="V27" s="20"/>
      <c r="W27" s="18">
        <f t="shared" si="2"/>
        <v>0</v>
      </c>
      <c r="X27" s="18">
        <f t="shared" si="2"/>
        <v>3.84995693086988E-2</v>
      </c>
      <c r="Y27" s="18">
        <f t="shared" si="2"/>
        <v>0</v>
      </c>
      <c r="Z27" s="18">
        <f t="shared" si="2"/>
        <v>6.29011823694864E-2</v>
      </c>
      <c r="AA27" s="18">
        <f t="shared" si="2"/>
        <v>0</v>
      </c>
      <c r="AB27" s="18">
        <f t="shared" si="2"/>
        <v>0</v>
      </c>
      <c r="AC27" s="20"/>
      <c r="AD27" s="18">
        <f t="shared" si="3"/>
        <v>0</v>
      </c>
      <c r="AE27" s="18">
        <f t="shared" si="3"/>
        <v>0.192497846543494</v>
      </c>
      <c r="AF27" s="18">
        <f t="shared" si="3"/>
        <v>0</v>
      </c>
      <c r="AG27" s="18">
        <f t="shared" si="3"/>
        <v>0.31450591184743198</v>
      </c>
      <c r="AH27" s="18">
        <f t="shared" si="3"/>
        <v>0</v>
      </c>
      <c r="AI27" s="18">
        <f t="shared" si="3"/>
        <v>0</v>
      </c>
      <c r="AJ27" s="20"/>
      <c r="AK27" s="18">
        <f t="shared" si="4"/>
        <v>0</v>
      </c>
      <c r="AL27" s="18">
        <f t="shared" si="4"/>
        <v>0.331737955543288</v>
      </c>
      <c r="AM27" s="18">
        <f t="shared" si="4"/>
        <v>0</v>
      </c>
      <c r="AN27" s="18">
        <f t="shared" si="4"/>
        <v>0.54199852141707439</v>
      </c>
      <c r="AO27" s="18">
        <f t="shared" si="4"/>
        <v>0</v>
      </c>
      <c r="AP27" s="18">
        <f t="shared" si="4"/>
        <v>0</v>
      </c>
      <c r="AQ27" s="18">
        <f t="shared" si="7"/>
        <v>0.87373647696036238</v>
      </c>
      <c r="AR27" s="20"/>
      <c r="AS27" s="18">
        <f t="shared" si="5"/>
        <v>0</v>
      </c>
      <c r="AT27" s="18">
        <f t="shared" si="5"/>
        <v>0</v>
      </c>
      <c r="AU27" s="18">
        <f t="shared" si="5"/>
        <v>0</v>
      </c>
      <c r="AV27" s="18">
        <f t="shared" si="5"/>
        <v>0</v>
      </c>
      <c r="AW27" s="18">
        <f t="shared" si="5"/>
        <v>0</v>
      </c>
      <c r="AX27" s="18">
        <f t="shared" si="5"/>
        <v>0</v>
      </c>
      <c r="AY27" s="18">
        <f t="shared" si="8"/>
        <v>0</v>
      </c>
      <c r="AZ27" s="20"/>
      <c r="BA27" s="18">
        <f t="shared" si="6"/>
        <v>0</v>
      </c>
      <c r="BB27" s="18">
        <f t="shared" si="6"/>
        <v>0</v>
      </c>
      <c r="BC27" s="18">
        <f t="shared" si="6"/>
        <v>0</v>
      </c>
      <c r="BD27" s="18">
        <f t="shared" si="6"/>
        <v>0</v>
      </c>
      <c r="BE27" s="18">
        <f t="shared" si="6"/>
        <v>0</v>
      </c>
      <c r="BF27" s="18">
        <f t="shared" si="6"/>
        <v>0</v>
      </c>
      <c r="BG27" s="18">
        <f t="shared" si="9"/>
        <v>0</v>
      </c>
      <c r="BH27" s="20"/>
      <c r="BI27" s="18">
        <f t="shared" si="10"/>
        <v>0.87373647696036238</v>
      </c>
      <c r="BJ27" s="18">
        <f t="shared" si="14"/>
        <v>5.0024151843545361</v>
      </c>
    </row>
    <row r="28" spans="2:62" ht="15" x14ac:dyDescent="0.2">
      <c r="B28" s="22">
        <v>2033</v>
      </c>
      <c r="C28" s="14">
        <v>0</v>
      </c>
      <c r="D28" s="14">
        <f t="shared" si="16"/>
        <v>0</v>
      </c>
      <c r="E28" s="14">
        <f t="shared" si="17"/>
        <v>0</v>
      </c>
      <c r="G28" s="32">
        <v>15</v>
      </c>
      <c r="H28" s="32" t="str">
        <f>Mango!H28</f>
        <v>2033-2034</v>
      </c>
      <c r="I28" s="36">
        <f t="shared" si="11"/>
        <v>9.2999999999999989</v>
      </c>
      <c r="J28" s="277"/>
      <c r="K28" s="28">
        <f t="shared" si="0"/>
        <v>29.360916313590032</v>
      </c>
      <c r="L28" s="31">
        <f>K28-K27</f>
        <v>4.0650799789061551</v>
      </c>
      <c r="M28" s="17"/>
      <c r="N28" s="14">
        <f t="shared" si="1"/>
        <v>15</v>
      </c>
      <c r="O28" s="14" t="str">
        <f t="shared" si="1"/>
        <v>2033-2034</v>
      </c>
      <c r="P28" s="18">
        <f t="shared" si="12"/>
        <v>0</v>
      </c>
      <c r="Q28" s="18">
        <f t="shared" si="13"/>
        <v>0.16837761429072792</v>
      </c>
      <c r="R28" s="18">
        <f t="shared" si="15"/>
        <v>0</v>
      </c>
      <c r="S28" s="18">
        <f t="shared" si="19"/>
        <v>0.27960416694095713</v>
      </c>
      <c r="T28" s="18">
        <f t="shared" si="20"/>
        <v>0</v>
      </c>
      <c r="U28" s="18">
        <f t="shared" si="21"/>
        <v>0</v>
      </c>
      <c r="V28" s="20"/>
      <c r="W28" s="18">
        <f t="shared" si="2"/>
        <v>0</v>
      </c>
      <c r="X28" s="18">
        <f t="shared" si="2"/>
        <v>4.2094403572681981E-2</v>
      </c>
      <c r="Y28" s="18">
        <f t="shared" si="2"/>
        <v>0</v>
      </c>
      <c r="Z28" s="18">
        <f t="shared" si="2"/>
        <v>6.9901041735239283E-2</v>
      </c>
      <c r="AA28" s="18">
        <f t="shared" si="2"/>
        <v>0</v>
      </c>
      <c r="AB28" s="18">
        <f t="shared" si="2"/>
        <v>0</v>
      </c>
      <c r="AC28" s="20"/>
      <c r="AD28" s="18">
        <f t="shared" si="3"/>
        <v>0</v>
      </c>
      <c r="AE28" s="18">
        <f t="shared" si="3"/>
        <v>0.21047201786340991</v>
      </c>
      <c r="AF28" s="18">
        <f t="shared" si="3"/>
        <v>0</v>
      </c>
      <c r="AG28" s="18">
        <f t="shared" si="3"/>
        <v>0.34950520867619639</v>
      </c>
      <c r="AH28" s="18">
        <f t="shared" si="3"/>
        <v>0</v>
      </c>
      <c r="AI28" s="18">
        <f t="shared" si="3"/>
        <v>0</v>
      </c>
      <c r="AJ28" s="20"/>
      <c r="AK28" s="18">
        <f t="shared" si="4"/>
        <v>0</v>
      </c>
      <c r="AL28" s="18">
        <f t="shared" si="4"/>
        <v>0.36271344411794304</v>
      </c>
      <c r="AM28" s="18">
        <f t="shared" si="4"/>
        <v>0</v>
      </c>
      <c r="AN28" s="18">
        <f t="shared" si="4"/>
        <v>0.60231397628531169</v>
      </c>
      <c r="AO28" s="18">
        <f t="shared" si="4"/>
        <v>0</v>
      </c>
      <c r="AP28" s="18">
        <f t="shared" si="4"/>
        <v>0</v>
      </c>
      <c r="AQ28" s="18">
        <f t="shared" si="7"/>
        <v>0.96502742040325473</v>
      </c>
      <c r="AR28" s="20"/>
      <c r="AS28" s="18">
        <f t="shared" si="5"/>
        <v>0</v>
      </c>
      <c r="AT28" s="18">
        <f t="shared" si="5"/>
        <v>0</v>
      </c>
      <c r="AU28" s="18">
        <f t="shared" si="5"/>
        <v>0</v>
      </c>
      <c r="AV28" s="18">
        <f t="shared" si="5"/>
        <v>0</v>
      </c>
      <c r="AW28" s="18">
        <f t="shared" si="5"/>
        <v>0</v>
      </c>
      <c r="AX28" s="18">
        <f t="shared" si="5"/>
        <v>0</v>
      </c>
      <c r="AY28" s="18">
        <f t="shared" si="8"/>
        <v>0</v>
      </c>
      <c r="AZ28" s="20"/>
      <c r="BA28" s="18">
        <f t="shared" si="6"/>
        <v>0</v>
      </c>
      <c r="BB28" s="18">
        <f t="shared" si="6"/>
        <v>0</v>
      </c>
      <c r="BC28" s="18">
        <f t="shared" si="6"/>
        <v>0</v>
      </c>
      <c r="BD28" s="18">
        <f t="shared" si="6"/>
        <v>0</v>
      </c>
      <c r="BE28" s="18">
        <f t="shared" si="6"/>
        <v>0</v>
      </c>
      <c r="BF28" s="18">
        <f t="shared" si="6"/>
        <v>0</v>
      </c>
      <c r="BG28" s="18">
        <f t="shared" si="9"/>
        <v>0</v>
      </c>
      <c r="BH28" s="20"/>
      <c r="BI28" s="18">
        <f t="shared" si="10"/>
        <v>0.96502742040325473</v>
      </c>
      <c r="BJ28" s="18">
        <f t="shared" si="14"/>
        <v>5.9674426047577906</v>
      </c>
    </row>
    <row r="29" spans="2:62" ht="15" x14ac:dyDescent="0.2">
      <c r="B29" s="22">
        <v>2034</v>
      </c>
      <c r="C29" s="14">
        <v>0</v>
      </c>
      <c r="D29" s="14">
        <f t="shared" si="16"/>
        <v>0</v>
      </c>
      <c r="E29" s="14">
        <f t="shared" si="17"/>
        <v>0</v>
      </c>
      <c r="G29" s="34">
        <v>16</v>
      </c>
      <c r="H29" s="34" t="str">
        <f>Mango!H29</f>
        <v>2034-2035</v>
      </c>
      <c r="I29" s="179">
        <f>I14</f>
        <v>0.62</v>
      </c>
      <c r="J29" s="50"/>
      <c r="K29" s="180">
        <f t="shared" si="0"/>
        <v>8.4608205822954391E-2</v>
      </c>
      <c r="L29" s="28">
        <f t="shared" si="18"/>
        <v>-29.276308107767079</v>
      </c>
      <c r="M29" s="17"/>
      <c r="N29" s="14">
        <f t="shared" si="1"/>
        <v>16</v>
      </c>
      <c r="O29" s="14" t="str">
        <f t="shared" si="1"/>
        <v>2034-2035</v>
      </c>
      <c r="P29" s="18">
        <f t="shared" si="12"/>
        <v>0</v>
      </c>
      <c r="Q29" s="18">
        <f t="shared" si="13"/>
        <v>0.18292859905077699</v>
      </c>
      <c r="R29" s="18">
        <f t="shared" si="15"/>
        <v>0</v>
      </c>
      <c r="S29" s="18">
        <f t="shared" si="19"/>
        <v>0.3079965544695904</v>
      </c>
      <c r="T29" s="18">
        <f t="shared" si="20"/>
        <v>0</v>
      </c>
      <c r="U29" s="18">
        <f t="shared" si="21"/>
        <v>0</v>
      </c>
      <c r="V29" s="20"/>
      <c r="W29" s="18">
        <f t="shared" si="2"/>
        <v>0</v>
      </c>
      <c r="X29" s="18">
        <f t="shared" si="2"/>
        <v>4.5732149762694248E-2</v>
      </c>
      <c r="Y29" s="18">
        <f t="shared" si="2"/>
        <v>0</v>
      </c>
      <c r="Z29" s="18">
        <f t="shared" si="2"/>
        <v>7.69991386173976E-2</v>
      </c>
      <c r="AA29" s="18">
        <f t="shared" si="2"/>
        <v>0</v>
      </c>
      <c r="AB29" s="18">
        <f t="shared" si="2"/>
        <v>0</v>
      </c>
      <c r="AC29" s="20"/>
      <c r="AD29" s="18">
        <f t="shared" si="3"/>
        <v>0</v>
      </c>
      <c r="AE29" s="18">
        <f t="shared" si="3"/>
        <v>0.22866074881347123</v>
      </c>
      <c r="AF29" s="18">
        <f t="shared" si="3"/>
        <v>0</v>
      </c>
      <c r="AG29" s="18">
        <f t="shared" si="3"/>
        <v>0.384995693086988</v>
      </c>
      <c r="AH29" s="18">
        <f t="shared" si="3"/>
        <v>0</v>
      </c>
      <c r="AI29" s="18">
        <f t="shared" si="3"/>
        <v>0</v>
      </c>
      <c r="AJ29" s="20"/>
      <c r="AK29" s="18">
        <f t="shared" si="4"/>
        <v>0</v>
      </c>
      <c r="AL29" s="18">
        <f t="shared" si="4"/>
        <v>0.39405869045521535</v>
      </c>
      <c r="AM29" s="18">
        <f t="shared" si="4"/>
        <v>0</v>
      </c>
      <c r="AN29" s="18">
        <f t="shared" si="4"/>
        <v>0.663475911086576</v>
      </c>
      <c r="AO29" s="18">
        <f t="shared" si="4"/>
        <v>0</v>
      </c>
      <c r="AP29" s="18">
        <f t="shared" si="4"/>
        <v>0</v>
      </c>
      <c r="AQ29" s="18">
        <f t="shared" si="7"/>
        <v>1.0575346015417915</v>
      </c>
      <c r="AR29" s="20"/>
      <c r="AS29" s="18">
        <f t="shared" si="5"/>
        <v>0</v>
      </c>
      <c r="AT29" s="18">
        <f t="shared" si="5"/>
        <v>0</v>
      </c>
      <c r="AU29" s="18">
        <f t="shared" si="5"/>
        <v>0</v>
      </c>
      <c r="AV29" s="18">
        <f t="shared" si="5"/>
        <v>0</v>
      </c>
      <c r="AW29" s="18">
        <f t="shared" si="5"/>
        <v>0</v>
      </c>
      <c r="AX29" s="18">
        <f t="shared" si="5"/>
        <v>0</v>
      </c>
      <c r="AY29" s="18">
        <f t="shared" si="8"/>
        <v>0</v>
      </c>
      <c r="AZ29" s="20"/>
      <c r="BA29" s="18">
        <f t="shared" si="6"/>
        <v>0</v>
      </c>
      <c r="BB29" s="18">
        <f t="shared" si="6"/>
        <v>0</v>
      </c>
      <c r="BC29" s="18">
        <f t="shared" si="6"/>
        <v>0</v>
      </c>
      <c r="BD29" s="18">
        <f t="shared" si="6"/>
        <v>0</v>
      </c>
      <c r="BE29" s="18">
        <f t="shared" si="6"/>
        <v>0</v>
      </c>
      <c r="BF29" s="18">
        <f t="shared" si="6"/>
        <v>0</v>
      </c>
      <c r="BG29" s="18">
        <f t="shared" si="9"/>
        <v>0</v>
      </c>
      <c r="BH29" s="20"/>
      <c r="BI29" s="18">
        <f t="shared" si="10"/>
        <v>1.0575346015417915</v>
      </c>
      <c r="BJ29" s="18">
        <f t="shared" si="14"/>
        <v>7.0249772062995817</v>
      </c>
    </row>
    <row r="30" spans="2:62" ht="15" x14ac:dyDescent="0.2">
      <c r="B30" s="22">
        <v>2035</v>
      </c>
      <c r="C30" s="14">
        <v>0</v>
      </c>
      <c r="D30" s="14">
        <f t="shared" si="16"/>
        <v>0</v>
      </c>
      <c r="E30" s="14">
        <f t="shared" si="17"/>
        <v>0</v>
      </c>
      <c r="G30" s="26">
        <v>17</v>
      </c>
      <c r="H30" s="26" t="str">
        <f>Mango!H30</f>
        <v>2035-2036</v>
      </c>
      <c r="I30" s="179">
        <f t="shared" ref="I30:I43" si="22">I15</f>
        <v>1.24</v>
      </c>
      <c r="J30" s="50"/>
      <c r="K30" s="180">
        <f t="shared" si="0"/>
        <v>0.37812664056541623</v>
      </c>
      <c r="L30" s="28">
        <f t="shared" si="18"/>
        <v>0.29351843474246186</v>
      </c>
      <c r="M30" s="17"/>
      <c r="N30" s="14">
        <f t="shared" si="1"/>
        <v>17</v>
      </c>
      <c r="O30" s="14" t="str">
        <f t="shared" si="1"/>
        <v>2035-2036</v>
      </c>
      <c r="P30" s="18">
        <f t="shared" si="12"/>
        <v>0</v>
      </c>
      <c r="Q30" s="18">
        <f t="shared" si="13"/>
        <v>-1.3174338648495185</v>
      </c>
      <c r="R30" s="18">
        <f t="shared" si="15"/>
        <v>0</v>
      </c>
      <c r="S30" s="18">
        <f t="shared" si="19"/>
        <v>0.33675522858145585</v>
      </c>
      <c r="T30" s="18">
        <f t="shared" si="20"/>
        <v>0</v>
      </c>
      <c r="U30" s="18">
        <f t="shared" si="21"/>
        <v>0</v>
      </c>
      <c r="V30" s="20"/>
      <c r="W30" s="18">
        <f t="shared" si="2"/>
        <v>0</v>
      </c>
      <c r="X30" s="18">
        <f t="shared" si="2"/>
        <v>-0.32935846621237963</v>
      </c>
      <c r="Y30" s="18">
        <f t="shared" si="2"/>
        <v>0</v>
      </c>
      <c r="Z30" s="18">
        <f t="shared" si="2"/>
        <v>8.4188807145363961E-2</v>
      </c>
      <c r="AA30" s="18">
        <f t="shared" si="2"/>
        <v>0</v>
      </c>
      <c r="AB30" s="18">
        <f t="shared" si="2"/>
        <v>0</v>
      </c>
      <c r="AC30" s="20"/>
      <c r="AD30" s="18">
        <f t="shared" si="3"/>
        <v>0</v>
      </c>
      <c r="AE30" s="18">
        <f t="shared" si="3"/>
        <v>-1.6467923310618982</v>
      </c>
      <c r="AF30" s="18">
        <f t="shared" si="3"/>
        <v>0</v>
      </c>
      <c r="AG30" s="18">
        <f t="shared" si="3"/>
        <v>0.42094403572681982</v>
      </c>
      <c r="AH30" s="18">
        <f t="shared" si="3"/>
        <v>0</v>
      </c>
      <c r="AI30" s="18">
        <f t="shared" si="3"/>
        <v>0</v>
      </c>
      <c r="AJ30" s="20"/>
      <c r="AK30" s="18">
        <f t="shared" si="4"/>
        <v>0</v>
      </c>
      <c r="AL30" s="18">
        <f t="shared" si="4"/>
        <v>-2.8379721171966708</v>
      </c>
      <c r="AM30" s="18">
        <f t="shared" si="4"/>
        <v>0</v>
      </c>
      <c r="AN30" s="18">
        <f t="shared" si="4"/>
        <v>0.72542688823588608</v>
      </c>
      <c r="AO30" s="18">
        <f t="shared" si="4"/>
        <v>0</v>
      </c>
      <c r="AP30" s="18">
        <f t="shared" si="4"/>
        <v>0</v>
      </c>
      <c r="AQ30" s="18">
        <f t="shared" si="7"/>
        <v>-2.1125452289607844</v>
      </c>
      <c r="AR30" s="20"/>
      <c r="AS30" s="18">
        <f t="shared" si="5"/>
        <v>0</v>
      </c>
      <c r="AT30" s="18">
        <f t="shared" si="5"/>
        <v>0</v>
      </c>
      <c r="AU30" s="18">
        <f t="shared" si="5"/>
        <v>0</v>
      </c>
      <c r="AV30" s="18">
        <f t="shared" si="5"/>
        <v>0</v>
      </c>
      <c r="AW30" s="18">
        <f t="shared" si="5"/>
        <v>0</v>
      </c>
      <c r="AX30" s="18">
        <f t="shared" si="5"/>
        <v>0</v>
      </c>
      <c r="AY30" s="18">
        <f t="shared" si="8"/>
        <v>0</v>
      </c>
      <c r="AZ30" s="20"/>
      <c r="BA30" s="18">
        <f t="shared" si="6"/>
        <v>0</v>
      </c>
      <c r="BB30" s="18">
        <f t="shared" si="6"/>
        <v>0</v>
      </c>
      <c r="BC30" s="18">
        <f t="shared" si="6"/>
        <v>0</v>
      </c>
      <c r="BD30" s="18">
        <f t="shared" si="6"/>
        <v>0</v>
      </c>
      <c r="BE30" s="18">
        <f t="shared" si="6"/>
        <v>0</v>
      </c>
      <c r="BF30" s="18">
        <f t="shared" si="6"/>
        <v>0</v>
      </c>
      <c r="BG30" s="18">
        <f t="shared" si="9"/>
        <v>0</v>
      </c>
      <c r="BH30" s="20"/>
      <c r="BI30" s="18">
        <f t="shared" si="10"/>
        <v>-2.1125452289607844</v>
      </c>
      <c r="BJ30" s="18">
        <f t="shared" si="14"/>
        <v>4.9124319773387972</v>
      </c>
    </row>
    <row r="31" spans="2:62" ht="15" x14ac:dyDescent="0.2">
      <c r="B31" s="22">
        <v>2036</v>
      </c>
      <c r="C31" s="14">
        <v>0</v>
      </c>
      <c r="D31" s="14">
        <f t="shared" si="16"/>
        <v>0</v>
      </c>
      <c r="E31" s="14">
        <f t="shared" si="17"/>
        <v>0</v>
      </c>
      <c r="G31" s="26">
        <v>18</v>
      </c>
      <c r="H31" s="26" t="str">
        <f>Mango!H31</f>
        <v>2036-2037</v>
      </c>
      <c r="I31" s="179">
        <f t="shared" si="22"/>
        <v>1.8599999999999999</v>
      </c>
      <c r="J31" s="50"/>
      <c r="K31" s="180">
        <f t="shared" si="0"/>
        <v>0.90780881564535809</v>
      </c>
      <c r="L31" s="28">
        <f t="shared" si="18"/>
        <v>0.52968217507994186</v>
      </c>
      <c r="M31" s="17"/>
      <c r="N31" s="14">
        <f t="shared" si="1"/>
        <v>18</v>
      </c>
      <c r="O31" s="14" t="str">
        <f t="shared" si="1"/>
        <v>2036-2037</v>
      </c>
      <c r="P31" s="18">
        <f t="shared" si="12"/>
        <v>0</v>
      </c>
      <c r="Q31" s="18">
        <f t="shared" si="13"/>
        <v>1.3208329563410785E-2</v>
      </c>
      <c r="R31" s="18">
        <f t="shared" si="15"/>
        <v>0</v>
      </c>
      <c r="S31" s="18">
        <f t="shared" si="19"/>
        <v>0.36585719810155398</v>
      </c>
      <c r="T31" s="18">
        <f t="shared" si="20"/>
        <v>0</v>
      </c>
      <c r="U31" s="18">
        <f t="shared" si="21"/>
        <v>0</v>
      </c>
      <c r="V31" s="20"/>
      <c r="W31" s="18">
        <f t="shared" si="2"/>
        <v>0</v>
      </c>
      <c r="X31" s="18">
        <f t="shared" si="2"/>
        <v>3.3020823908526961E-3</v>
      </c>
      <c r="Y31" s="18">
        <f t="shared" si="2"/>
        <v>0</v>
      </c>
      <c r="Z31" s="18">
        <f t="shared" si="2"/>
        <v>9.1464299525388496E-2</v>
      </c>
      <c r="AA31" s="18">
        <f t="shared" si="2"/>
        <v>0</v>
      </c>
      <c r="AB31" s="18">
        <f t="shared" si="2"/>
        <v>0</v>
      </c>
      <c r="AC31" s="20"/>
      <c r="AD31" s="18">
        <f t="shared" si="3"/>
        <v>0</v>
      </c>
      <c r="AE31" s="18">
        <f t="shared" si="3"/>
        <v>1.651041195426348E-2</v>
      </c>
      <c r="AF31" s="18">
        <f t="shared" si="3"/>
        <v>0</v>
      </c>
      <c r="AG31" s="18">
        <f t="shared" si="3"/>
        <v>0.45732149762694246</v>
      </c>
      <c r="AH31" s="18">
        <f t="shared" si="3"/>
        <v>0</v>
      </c>
      <c r="AI31" s="18">
        <f t="shared" si="3"/>
        <v>0</v>
      </c>
      <c r="AJ31" s="20"/>
      <c r="AK31" s="18">
        <f t="shared" si="4"/>
        <v>0</v>
      </c>
      <c r="AL31" s="18">
        <f t="shared" si="4"/>
        <v>2.8452943267847395E-2</v>
      </c>
      <c r="AM31" s="18">
        <f t="shared" si="4"/>
        <v>0</v>
      </c>
      <c r="AN31" s="18">
        <f t="shared" si="4"/>
        <v>0.78811738091043071</v>
      </c>
      <c r="AO31" s="18">
        <f t="shared" si="4"/>
        <v>0</v>
      </c>
      <c r="AP31" s="18">
        <f t="shared" si="4"/>
        <v>0</v>
      </c>
      <c r="AQ31" s="18">
        <f t="shared" si="7"/>
        <v>0.81657032417827813</v>
      </c>
      <c r="AR31" s="20"/>
      <c r="AS31" s="18">
        <f t="shared" si="5"/>
        <v>0</v>
      </c>
      <c r="AT31" s="18">
        <f t="shared" si="5"/>
        <v>0</v>
      </c>
      <c r="AU31" s="18">
        <f t="shared" si="5"/>
        <v>0</v>
      </c>
      <c r="AV31" s="18">
        <f t="shared" si="5"/>
        <v>0</v>
      </c>
      <c r="AW31" s="18">
        <f t="shared" si="5"/>
        <v>0</v>
      </c>
      <c r="AX31" s="18">
        <f t="shared" si="5"/>
        <v>0</v>
      </c>
      <c r="AY31" s="18">
        <f t="shared" si="8"/>
        <v>0</v>
      </c>
      <c r="AZ31" s="20"/>
      <c r="BA31" s="18">
        <f t="shared" si="6"/>
        <v>0</v>
      </c>
      <c r="BB31" s="18">
        <f t="shared" si="6"/>
        <v>0</v>
      </c>
      <c r="BC31" s="18">
        <f t="shared" si="6"/>
        <v>0</v>
      </c>
      <c r="BD31" s="18">
        <f t="shared" si="6"/>
        <v>0</v>
      </c>
      <c r="BE31" s="18">
        <f t="shared" si="6"/>
        <v>0</v>
      </c>
      <c r="BF31" s="18">
        <f t="shared" si="6"/>
        <v>0</v>
      </c>
      <c r="BG31" s="18">
        <f t="shared" si="9"/>
        <v>0</v>
      </c>
      <c r="BH31" s="20"/>
      <c r="BI31" s="18">
        <f t="shared" si="10"/>
        <v>0.81657032417827813</v>
      </c>
      <c r="BJ31" s="18">
        <f t="shared" si="14"/>
        <v>5.7290023015170757</v>
      </c>
    </row>
    <row r="32" spans="2:62" ht="15" x14ac:dyDescent="0.2">
      <c r="B32" s="22">
        <v>2037</v>
      </c>
      <c r="C32" s="14">
        <v>0</v>
      </c>
      <c r="D32" s="14">
        <f t="shared" si="16"/>
        <v>0</v>
      </c>
      <c r="E32" s="14">
        <f t="shared" si="17"/>
        <v>0</v>
      </c>
      <c r="G32" s="26">
        <v>19</v>
      </c>
      <c r="H32" s="26" t="str">
        <f>Mango!H32</f>
        <v>2037-2038</v>
      </c>
      <c r="I32" s="179">
        <f t="shared" si="22"/>
        <v>2.48</v>
      </c>
      <c r="J32" s="50"/>
      <c r="K32" s="180">
        <f t="shared" si="0"/>
        <v>1.689904128264788</v>
      </c>
      <c r="L32" s="28">
        <f t="shared" si="18"/>
        <v>0.78209531261942988</v>
      </c>
      <c r="M32" s="17"/>
      <c r="N32" s="14">
        <f t="shared" si="1"/>
        <v>19</v>
      </c>
      <c r="O32" s="14" t="str">
        <f t="shared" si="1"/>
        <v>2037-2038</v>
      </c>
      <c r="P32" s="18">
        <f t="shared" si="12"/>
        <v>0</v>
      </c>
      <c r="Q32" s="18">
        <f t="shared" si="13"/>
        <v>2.3835697878597382E-2</v>
      </c>
      <c r="R32" s="18">
        <f t="shared" si="15"/>
        <v>0</v>
      </c>
      <c r="S32" s="18">
        <f t="shared" si="19"/>
        <v>-2.634867729699037</v>
      </c>
      <c r="T32" s="18">
        <f t="shared" si="20"/>
        <v>0</v>
      </c>
      <c r="U32" s="18">
        <f t="shared" si="21"/>
        <v>0</v>
      </c>
      <c r="V32" s="20"/>
      <c r="W32" s="18">
        <f t="shared" si="2"/>
        <v>0</v>
      </c>
      <c r="X32" s="18">
        <f t="shared" si="2"/>
        <v>5.9589244696493454E-3</v>
      </c>
      <c r="Y32" s="18">
        <f t="shared" si="2"/>
        <v>0</v>
      </c>
      <c r="Z32" s="18">
        <f t="shared" si="2"/>
        <v>-0.65871693242475926</v>
      </c>
      <c r="AA32" s="18">
        <f t="shared" si="2"/>
        <v>0</v>
      </c>
      <c r="AB32" s="18">
        <f t="shared" si="2"/>
        <v>0</v>
      </c>
      <c r="AC32" s="20"/>
      <c r="AD32" s="18">
        <f t="shared" si="3"/>
        <v>0</v>
      </c>
      <c r="AE32" s="18">
        <f t="shared" si="3"/>
        <v>2.9794622348246726E-2</v>
      </c>
      <c r="AF32" s="18">
        <f t="shared" si="3"/>
        <v>0</v>
      </c>
      <c r="AG32" s="18">
        <f t="shared" si="3"/>
        <v>-3.2935846621237963</v>
      </c>
      <c r="AH32" s="18">
        <f t="shared" si="3"/>
        <v>0</v>
      </c>
      <c r="AI32" s="18">
        <f t="shared" si="3"/>
        <v>0</v>
      </c>
      <c r="AJ32" s="20"/>
      <c r="AK32" s="18">
        <f t="shared" si="4"/>
        <v>0</v>
      </c>
      <c r="AL32" s="18">
        <f t="shared" si="4"/>
        <v>5.1346065846811853E-2</v>
      </c>
      <c r="AM32" s="18">
        <f t="shared" si="4"/>
        <v>0</v>
      </c>
      <c r="AN32" s="18">
        <f t="shared" si="4"/>
        <v>-5.6759442343933415</v>
      </c>
      <c r="AO32" s="18">
        <f t="shared" si="4"/>
        <v>0</v>
      </c>
      <c r="AP32" s="18">
        <f t="shared" si="4"/>
        <v>0</v>
      </c>
      <c r="AQ32" s="18">
        <f t="shared" si="7"/>
        <v>-5.6245981685465294</v>
      </c>
      <c r="AR32" s="20"/>
      <c r="AS32" s="18">
        <f t="shared" si="5"/>
        <v>0</v>
      </c>
      <c r="AT32" s="18">
        <f t="shared" si="5"/>
        <v>0</v>
      </c>
      <c r="AU32" s="18">
        <f t="shared" si="5"/>
        <v>0</v>
      </c>
      <c r="AV32" s="18">
        <f t="shared" si="5"/>
        <v>0</v>
      </c>
      <c r="AW32" s="18">
        <f t="shared" si="5"/>
        <v>0</v>
      </c>
      <c r="AX32" s="18">
        <f t="shared" si="5"/>
        <v>0</v>
      </c>
      <c r="AY32" s="18">
        <f t="shared" si="8"/>
        <v>0</v>
      </c>
      <c r="AZ32" s="20"/>
      <c r="BA32" s="18">
        <f t="shared" si="6"/>
        <v>0</v>
      </c>
      <c r="BB32" s="18">
        <f t="shared" si="6"/>
        <v>0</v>
      </c>
      <c r="BC32" s="18">
        <f t="shared" si="6"/>
        <v>0</v>
      </c>
      <c r="BD32" s="18">
        <f t="shared" si="6"/>
        <v>0</v>
      </c>
      <c r="BE32" s="18">
        <f t="shared" si="6"/>
        <v>0</v>
      </c>
      <c r="BF32" s="18">
        <f t="shared" si="6"/>
        <v>0</v>
      </c>
      <c r="BG32" s="18">
        <f t="shared" si="9"/>
        <v>0</v>
      </c>
      <c r="BH32" s="20"/>
      <c r="BI32" s="18">
        <f t="shared" si="10"/>
        <v>-5.6245981685465294</v>
      </c>
      <c r="BJ32" s="18">
        <f t="shared" si="14"/>
        <v>0.10440413297054629</v>
      </c>
    </row>
    <row r="33" spans="2:62" ht="15" x14ac:dyDescent="0.2">
      <c r="B33" s="22">
        <v>2038</v>
      </c>
      <c r="C33" s="14">
        <v>0</v>
      </c>
      <c r="D33" s="14">
        <f t="shared" si="16"/>
        <v>0</v>
      </c>
      <c r="E33" s="14">
        <f t="shared" si="17"/>
        <v>0</v>
      </c>
      <c r="G33" s="26">
        <v>20</v>
      </c>
      <c r="H33" s="26" t="str">
        <f>Mango!H33</f>
        <v>2038-2039</v>
      </c>
      <c r="I33" s="35">
        <f t="shared" si="22"/>
        <v>3.1</v>
      </c>
      <c r="K33" s="28">
        <f t="shared" si="0"/>
        <v>2.7364511203218203</v>
      </c>
      <c r="L33" s="28">
        <f t="shared" si="18"/>
        <v>1.0465469920570323</v>
      </c>
      <c r="M33" s="17"/>
      <c r="N33" s="14">
        <f t="shared" si="1"/>
        <v>20</v>
      </c>
      <c r="O33" s="14" t="str">
        <f t="shared" si="1"/>
        <v>2038-2039</v>
      </c>
      <c r="P33" s="18">
        <f t="shared" si="12"/>
        <v>0</v>
      </c>
      <c r="Q33" s="18">
        <f t="shared" si="13"/>
        <v>3.5194289067874342E-2</v>
      </c>
      <c r="R33" s="18">
        <f t="shared" si="15"/>
        <v>0</v>
      </c>
      <c r="S33" s="18">
        <f t="shared" si="19"/>
        <v>2.6416659126821569E-2</v>
      </c>
      <c r="T33" s="18">
        <f t="shared" si="20"/>
        <v>0</v>
      </c>
      <c r="U33" s="18">
        <f t="shared" si="21"/>
        <v>0</v>
      </c>
      <c r="V33" s="20"/>
      <c r="W33" s="18">
        <f t="shared" si="2"/>
        <v>0</v>
      </c>
      <c r="X33" s="18">
        <f t="shared" si="2"/>
        <v>8.7985722669685854E-3</v>
      </c>
      <c r="Y33" s="18">
        <f t="shared" si="2"/>
        <v>0</v>
      </c>
      <c r="Z33" s="18">
        <f t="shared" si="2"/>
        <v>6.6041647817053923E-3</v>
      </c>
      <c r="AA33" s="18">
        <f t="shared" si="2"/>
        <v>0</v>
      </c>
      <c r="AB33" s="18">
        <f t="shared" si="2"/>
        <v>0</v>
      </c>
      <c r="AC33" s="20"/>
      <c r="AD33" s="18">
        <f t="shared" si="3"/>
        <v>0</v>
      </c>
      <c r="AE33" s="18">
        <f t="shared" si="3"/>
        <v>4.3992861334842925E-2</v>
      </c>
      <c r="AF33" s="18">
        <f t="shared" si="3"/>
        <v>0</v>
      </c>
      <c r="AG33" s="18">
        <f t="shared" si="3"/>
        <v>3.302082390852696E-2</v>
      </c>
      <c r="AH33" s="18">
        <f t="shared" si="3"/>
        <v>0</v>
      </c>
      <c r="AI33" s="18">
        <f t="shared" si="3"/>
        <v>0</v>
      </c>
      <c r="AJ33" s="20"/>
      <c r="AK33" s="18">
        <f t="shared" si="4"/>
        <v>0</v>
      </c>
      <c r="AL33" s="18">
        <f t="shared" si="4"/>
        <v>7.5814364367045958E-2</v>
      </c>
      <c r="AM33" s="18">
        <f t="shared" si="4"/>
        <v>0</v>
      </c>
      <c r="AN33" s="18">
        <f t="shared" si="4"/>
        <v>5.690588653569479E-2</v>
      </c>
      <c r="AO33" s="18">
        <f t="shared" si="4"/>
        <v>0</v>
      </c>
      <c r="AP33" s="18">
        <f t="shared" si="4"/>
        <v>0</v>
      </c>
      <c r="AQ33" s="18">
        <f t="shared" si="7"/>
        <v>0.13272025090274076</v>
      </c>
      <c r="AR33" s="20"/>
      <c r="AS33" s="18">
        <f t="shared" si="5"/>
        <v>0</v>
      </c>
      <c r="AT33" s="18">
        <f t="shared" si="5"/>
        <v>0</v>
      </c>
      <c r="AU33" s="18">
        <f t="shared" si="5"/>
        <v>0</v>
      </c>
      <c r="AV33" s="18">
        <f t="shared" si="5"/>
        <v>0</v>
      </c>
      <c r="AW33" s="18">
        <f t="shared" si="5"/>
        <v>0</v>
      </c>
      <c r="AX33" s="18">
        <f t="shared" si="5"/>
        <v>0</v>
      </c>
      <c r="AY33" s="18">
        <f t="shared" si="8"/>
        <v>0</v>
      </c>
      <c r="AZ33" s="20"/>
      <c r="BA33" s="18">
        <f t="shared" si="6"/>
        <v>0</v>
      </c>
      <c r="BB33" s="18">
        <f t="shared" si="6"/>
        <v>0</v>
      </c>
      <c r="BC33" s="18">
        <f t="shared" si="6"/>
        <v>0</v>
      </c>
      <c r="BD33" s="18">
        <f t="shared" si="6"/>
        <v>0</v>
      </c>
      <c r="BE33" s="18">
        <f t="shared" si="6"/>
        <v>0</v>
      </c>
      <c r="BF33" s="18">
        <f t="shared" si="6"/>
        <v>0</v>
      </c>
      <c r="BG33" s="18">
        <f t="shared" si="9"/>
        <v>0</v>
      </c>
      <c r="BH33" s="20"/>
      <c r="BI33" s="18">
        <f t="shared" si="10"/>
        <v>0.13272025090274076</v>
      </c>
      <c r="BJ33" s="18">
        <f t="shared" si="14"/>
        <v>0.23712438387328705</v>
      </c>
    </row>
    <row r="34" spans="2:62" ht="15" x14ac:dyDescent="0.2">
      <c r="B34" s="22">
        <v>2039</v>
      </c>
      <c r="C34" s="14">
        <v>0</v>
      </c>
      <c r="D34" s="14">
        <f t="shared" si="16"/>
        <v>0</v>
      </c>
      <c r="E34" s="14">
        <f t="shared" si="17"/>
        <v>0</v>
      </c>
      <c r="G34" s="26">
        <v>21</v>
      </c>
      <c r="H34" s="26" t="str">
        <f>Mango!H34</f>
        <v>2039-2040</v>
      </c>
      <c r="I34" s="35">
        <f t="shared" si="22"/>
        <v>3.72</v>
      </c>
      <c r="J34" s="30"/>
      <c r="K34" s="28">
        <f t="shared" si="0"/>
        <v>4.0571324541965383</v>
      </c>
      <c r="L34" s="28">
        <f t="shared" si="18"/>
        <v>1.3206813338747181</v>
      </c>
      <c r="M34" s="17"/>
      <c r="N34" s="14">
        <f t="shared" si="1"/>
        <v>21</v>
      </c>
      <c r="O34" s="14" t="str">
        <f t="shared" si="1"/>
        <v>2039-2040</v>
      </c>
      <c r="P34" s="18">
        <f t="shared" si="12"/>
        <v>0</v>
      </c>
      <c r="Q34" s="18">
        <f t="shared" si="13"/>
        <v>4.7094614642566458E-2</v>
      </c>
      <c r="R34" s="18">
        <f t="shared" si="15"/>
        <v>0</v>
      </c>
      <c r="S34" s="18">
        <f t="shared" si="19"/>
        <v>4.7671395757194764E-2</v>
      </c>
      <c r="T34" s="18">
        <f t="shared" si="20"/>
        <v>0</v>
      </c>
      <c r="U34" s="18">
        <f t="shared" si="21"/>
        <v>0</v>
      </c>
      <c r="V34" s="20"/>
      <c r="W34" s="18">
        <f t="shared" si="2"/>
        <v>0</v>
      </c>
      <c r="X34" s="18">
        <f t="shared" si="2"/>
        <v>1.1773653660641615E-2</v>
      </c>
      <c r="Y34" s="18">
        <f t="shared" si="2"/>
        <v>0</v>
      </c>
      <c r="Z34" s="18">
        <f t="shared" si="2"/>
        <v>1.1917848939298691E-2</v>
      </c>
      <c r="AA34" s="18">
        <f t="shared" si="2"/>
        <v>0</v>
      </c>
      <c r="AB34" s="18">
        <f t="shared" si="2"/>
        <v>0</v>
      </c>
      <c r="AC34" s="20"/>
      <c r="AD34" s="18">
        <f t="shared" si="3"/>
        <v>0</v>
      </c>
      <c r="AE34" s="18">
        <f t="shared" si="3"/>
        <v>5.8868268303208071E-2</v>
      </c>
      <c r="AF34" s="18">
        <f t="shared" si="3"/>
        <v>0</v>
      </c>
      <c r="AG34" s="18">
        <f t="shared" si="3"/>
        <v>5.9589244696493453E-2</v>
      </c>
      <c r="AH34" s="18">
        <f t="shared" si="3"/>
        <v>0</v>
      </c>
      <c r="AI34" s="18">
        <f t="shared" si="3"/>
        <v>0</v>
      </c>
      <c r="AJ34" s="20"/>
      <c r="AK34" s="18">
        <f t="shared" si="4"/>
        <v>0</v>
      </c>
      <c r="AL34" s="18">
        <f t="shared" si="4"/>
        <v>0.10144964904252857</v>
      </c>
      <c r="AM34" s="18">
        <f t="shared" si="4"/>
        <v>0</v>
      </c>
      <c r="AN34" s="18">
        <f t="shared" si="4"/>
        <v>0.10269213169362371</v>
      </c>
      <c r="AO34" s="18">
        <f t="shared" si="4"/>
        <v>0</v>
      </c>
      <c r="AP34" s="18">
        <f t="shared" si="4"/>
        <v>0</v>
      </c>
      <c r="AQ34" s="18">
        <f t="shared" si="7"/>
        <v>0.20414178073615227</v>
      </c>
      <c r="AR34" s="20"/>
      <c r="AS34" s="18">
        <f t="shared" si="5"/>
        <v>0</v>
      </c>
      <c r="AT34" s="18">
        <f t="shared" si="5"/>
        <v>0</v>
      </c>
      <c r="AU34" s="18">
        <f t="shared" si="5"/>
        <v>0</v>
      </c>
      <c r="AV34" s="18">
        <f t="shared" si="5"/>
        <v>0</v>
      </c>
      <c r="AW34" s="18">
        <f t="shared" si="5"/>
        <v>0</v>
      </c>
      <c r="AX34" s="18">
        <f t="shared" si="5"/>
        <v>0</v>
      </c>
      <c r="AY34" s="18">
        <f t="shared" si="8"/>
        <v>0</v>
      </c>
      <c r="AZ34" s="20"/>
      <c r="BA34" s="18">
        <f t="shared" si="6"/>
        <v>0</v>
      </c>
      <c r="BB34" s="18">
        <f t="shared" si="6"/>
        <v>0</v>
      </c>
      <c r="BC34" s="18">
        <f t="shared" si="6"/>
        <v>0</v>
      </c>
      <c r="BD34" s="18">
        <f t="shared" si="6"/>
        <v>0</v>
      </c>
      <c r="BE34" s="18">
        <f t="shared" si="6"/>
        <v>0</v>
      </c>
      <c r="BF34" s="18">
        <f t="shared" si="6"/>
        <v>0</v>
      </c>
      <c r="BG34" s="18">
        <f t="shared" si="9"/>
        <v>0</v>
      </c>
      <c r="BH34" s="20"/>
      <c r="BI34" s="18">
        <f t="shared" si="10"/>
        <v>0.20414178073615227</v>
      </c>
      <c r="BJ34" s="18">
        <f t="shared" si="14"/>
        <v>0.44126616460943935</v>
      </c>
    </row>
    <row r="35" spans="2:62" ht="15" x14ac:dyDescent="0.2">
      <c r="B35" s="22">
        <v>2040</v>
      </c>
      <c r="C35" s="14">
        <v>0</v>
      </c>
      <c r="D35" s="14">
        <f t="shared" si="16"/>
        <v>0</v>
      </c>
      <c r="E35" s="14">
        <f t="shared" si="17"/>
        <v>0</v>
      </c>
      <c r="G35" s="26">
        <v>22</v>
      </c>
      <c r="H35" s="26" t="str">
        <f>Mango!H35</f>
        <v>2040-2041</v>
      </c>
      <c r="I35" s="35">
        <f t="shared" si="22"/>
        <v>4.34</v>
      </c>
      <c r="J35" s="30"/>
      <c r="K35" s="28">
        <f t="shared" si="0"/>
        <v>5.6601019274082018</v>
      </c>
      <c r="L35" s="28">
        <f t="shared" si="18"/>
        <v>1.6029694732116635</v>
      </c>
      <c r="M35" s="17"/>
      <c r="N35" s="14">
        <f t="shared" si="1"/>
        <v>22</v>
      </c>
      <c r="O35" s="14" t="str">
        <f t="shared" si="1"/>
        <v>2040-2041</v>
      </c>
      <c r="P35" s="18">
        <f t="shared" si="12"/>
        <v>0</v>
      </c>
      <c r="Q35" s="18">
        <f t="shared" si="13"/>
        <v>5.9430660024362314E-2</v>
      </c>
      <c r="R35" s="18">
        <f t="shared" si="15"/>
        <v>0</v>
      </c>
      <c r="S35" s="18">
        <f t="shared" si="19"/>
        <v>7.0388578135748683E-2</v>
      </c>
      <c r="T35" s="18">
        <f t="shared" si="20"/>
        <v>0</v>
      </c>
      <c r="U35" s="18">
        <f t="shared" si="21"/>
        <v>0</v>
      </c>
      <c r="V35" s="20"/>
      <c r="W35" s="18">
        <f t="shared" si="2"/>
        <v>0</v>
      </c>
      <c r="X35" s="18">
        <f t="shared" si="2"/>
        <v>1.4857665006090578E-2</v>
      </c>
      <c r="Y35" s="18">
        <f t="shared" si="2"/>
        <v>0</v>
      </c>
      <c r="Z35" s="18">
        <f t="shared" si="2"/>
        <v>1.7597144533937171E-2</v>
      </c>
      <c r="AA35" s="18">
        <f t="shared" si="2"/>
        <v>0</v>
      </c>
      <c r="AB35" s="18">
        <f t="shared" si="2"/>
        <v>0</v>
      </c>
      <c r="AC35" s="20"/>
      <c r="AD35" s="18">
        <f t="shared" si="3"/>
        <v>0</v>
      </c>
      <c r="AE35" s="18">
        <f t="shared" si="3"/>
        <v>7.4288325030452892E-2</v>
      </c>
      <c r="AF35" s="18">
        <f t="shared" si="3"/>
        <v>0</v>
      </c>
      <c r="AG35" s="18">
        <f t="shared" si="3"/>
        <v>8.7985722669685851E-2</v>
      </c>
      <c r="AH35" s="18">
        <f t="shared" si="3"/>
        <v>0</v>
      </c>
      <c r="AI35" s="18">
        <f t="shared" si="3"/>
        <v>0</v>
      </c>
      <c r="AJ35" s="20"/>
      <c r="AK35" s="18">
        <f t="shared" si="4"/>
        <v>0</v>
      </c>
      <c r="AL35" s="18">
        <f t="shared" si="4"/>
        <v>0.12802354680248049</v>
      </c>
      <c r="AM35" s="18">
        <f t="shared" si="4"/>
        <v>0</v>
      </c>
      <c r="AN35" s="18">
        <f t="shared" si="4"/>
        <v>0.15162872873409192</v>
      </c>
      <c r="AO35" s="18">
        <f t="shared" si="4"/>
        <v>0</v>
      </c>
      <c r="AP35" s="18">
        <f t="shared" si="4"/>
        <v>0</v>
      </c>
      <c r="AQ35" s="18">
        <f t="shared" si="7"/>
        <v>0.2796522755365724</v>
      </c>
      <c r="AR35" s="20"/>
      <c r="AS35" s="18">
        <f t="shared" si="5"/>
        <v>0</v>
      </c>
      <c r="AT35" s="18">
        <f t="shared" si="5"/>
        <v>0</v>
      </c>
      <c r="AU35" s="18">
        <f t="shared" si="5"/>
        <v>0</v>
      </c>
      <c r="AV35" s="18">
        <f t="shared" si="5"/>
        <v>0</v>
      </c>
      <c r="AW35" s="18">
        <f t="shared" si="5"/>
        <v>0</v>
      </c>
      <c r="AX35" s="18">
        <f t="shared" si="5"/>
        <v>0</v>
      </c>
      <c r="AY35" s="18">
        <f t="shared" si="8"/>
        <v>0</v>
      </c>
      <c r="AZ35" s="20"/>
      <c r="BA35" s="18">
        <f t="shared" si="6"/>
        <v>0</v>
      </c>
      <c r="BB35" s="18">
        <f t="shared" si="6"/>
        <v>0</v>
      </c>
      <c r="BC35" s="18">
        <f t="shared" si="6"/>
        <v>0</v>
      </c>
      <c r="BD35" s="18">
        <f t="shared" si="6"/>
        <v>0</v>
      </c>
      <c r="BE35" s="18">
        <f t="shared" si="6"/>
        <v>0</v>
      </c>
      <c r="BF35" s="18">
        <f t="shared" si="6"/>
        <v>0</v>
      </c>
      <c r="BG35" s="18">
        <f t="shared" si="9"/>
        <v>0</v>
      </c>
      <c r="BH35" s="20"/>
      <c r="BI35" s="18">
        <f t="shared" si="10"/>
        <v>0.2796522755365724</v>
      </c>
      <c r="BJ35" s="18">
        <f t="shared" si="14"/>
        <v>0.72091844014601181</v>
      </c>
    </row>
    <row r="36" spans="2:62" ht="15" x14ac:dyDescent="0.2">
      <c r="B36" s="22">
        <v>2041</v>
      </c>
      <c r="C36" s="14">
        <v>0</v>
      </c>
      <c r="D36" s="14">
        <f t="shared" si="16"/>
        <v>0</v>
      </c>
      <c r="E36" s="14">
        <f t="shared" si="17"/>
        <v>0</v>
      </c>
      <c r="G36" s="26">
        <v>23</v>
      </c>
      <c r="H36" s="26" t="str">
        <f>Mango!H36</f>
        <v>2041-2042</v>
      </c>
      <c r="I36" s="35">
        <f t="shared" si="22"/>
        <v>4.96</v>
      </c>
      <c r="J36" s="30"/>
      <c r="K36" s="28">
        <f t="shared" si="0"/>
        <v>7.5524325883415795</v>
      </c>
      <c r="L36" s="28">
        <f t="shared" si="18"/>
        <v>1.8923306609333777</v>
      </c>
      <c r="M36" s="17"/>
      <c r="N36" s="14">
        <f t="shared" si="1"/>
        <v>23</v>
      </c>
      <c r="O36" s="14" t="str">
        <f t="shared" si="1"/>
        <v>2041-2042</v>
      </c>
      <c r="P36" s="18">
        <f t="shared" si="12"/>
        <v>0</v>
      </c>
      <c r="Q36" s="18">
        <f t="shared" si="13"/>
        <v>7.2133626294524855E-2</v>
      </c>
      <c r="R36" s="18">
        <f t="shared" si="15"/>
        <v>0</v>
      </c>
      <c r="S36" s="18">
        <f t="shared" si="19"/>
        <v>9.4189229285132917E-2</v>
      </c>
      <c r="T36" s="18">
        <f t="shared" si="20"/>
        <v>0</v>
      </c>
      <c r="U36" s="18">
        <f t="shared" si="21"/>
        <v>0</v>
      </c>
      <c r="V36" s="20"/>
      <c r="W36" s="18">
        <f t="shared" si="2"/>
        <v>0</v>
      </c>
      <c r="X36" s="18">
        <f t="shared" si="2"/>
        <v>1.8033406573631214E-2</v>
      </c>
      <c r="Y36" s="18">
        <f t="shared" si="2"/>
        <v>0</v>
      </c>
      <c r="Z36" s="18">
        <f t="shared" si="2"/>
        <v>2.3547307321283229E-2</v>
      </c>
      <c r="AA36" s="18">
        <f t="shared" si="2"/>
        <v>0</v>
      </c>
      <c r="AB36" s="18">
        <f t="shared" si="2"/>
        <v>0</v>
      </c>
      <c r="AC36" s="20"/>
      <c r="AD36" s="18">
        <f t="shared" si="3"/>
        <v>0</v>
      </c>
      <c r="AE36" s="18">
        <f t="shared" si="3"/>
        <v>9.0167032868156069E-2</v>
      </c>
      <c r="AF36" s="18">
        <f t="shared" si="3"/>
        <v>0</v>
      </c>
      <c r="AG36" s="18">
        <f t="shared" si="3"/>
        <v>0.11773653660641614</v>
      </c>
      <c r="AH36" s="18">
        <f t="shared" si="3"/>
        <v>0</v>
      </c>
      <c r="AI36" s="18">
        <f t="shared" si="3"/>
        <v>0</v>
      </c>
      <c r="AJ36" s="20"/>
      <c r="AK36" s="18">
        <f t="shared" si="4"/>
        <v>0</v>
      </c>
      <c r="AL36" s="18">
        <f t="shared" si="4"/>
        <v>0.15538785330945559</v>
      </c>
      <c r="AM36" s="18">
        <f t="shared" si="4"/>
        <v>0</v>
      </c>
      <c r="AN36" s="18">
        <f t="shared" si="4"/>
        <v>0.20289929808505713</v>
      </c>
      <c r="AO36" s="18">
        <f t="shared" si="4"/>
        <v>0</v>
      </c>
      <c r="AP36" s="18">
        <f t="shared" si="4"/>
        <v>0</v>
      </c>
      <c r="AQ36" s="18">
        <f t="shared" si="7"/>
        <v>0.35828715139451273</v>
      </c>
      <c r="AR36" s="20"/>
      <c r="AS36" s="18">
        <f t="shared" si="5"/>
        <v>0</v>
      </c>
      <c r="AT36" s="18">
        <f t="shared" si="5"/>
        <v>0</v>
      </c>
      <c r="AU36" s="18">
        <f t="shared" si="5"/>
        <v>0</v>
      </c>
      <c r="AV36" s="18">
        <f t="shared" si="5"/>
        <v>0</v>
      </c>
      <c r="AW36" s="18">
        <f t="shared" si="5"/>
        <v>0</v>
      </c>
      <c r="AX36" s="18">
        <f t="shared" si="5"/>
        <v>0</v>
      </c>
      <c r="AY36" s="18">
        <f t="shared" si="8"/>
        <v>0</v>
      </c>
      <c r="AZ36" s="20"/>
      <c r="BA36" s="18">
        <f t="shared" si="6"/>
        <v>0</v>
      </c>
      <c r="BB36" s="18">
        <f t="shared" si="6"/>
        <v>0</v>
      </c>
      <c r="BC36" s="18">
        <f t="shared" si="6"/>
        <v>0</v>
      </c>
      <c r="BD36" s="18">
        <f t="shared" si="6"/>
        <v>0</v>
      </c>
      <c r="BE36" s="18">
        <f t="shared" si="6"/>
        <v>0</v>
      </c>
      <c r="BF36" s="18">
        <f t="shared" si="6"/>
        <v>0</v>
      </c>
      <c r="BG36" s="18">
        <f t="shared" si="9"/>
        <v>0</v>
      </c>
      <c r="BH36" s="20"/>
      <c r="BI36" s="18">
        <f t="shared" si="10"/>
        <v>0.35828715139451273</v>
      </c>
      <c r="BJ36" s="18">
        <f t="shared" si="14"/>
        <v>1.0792055915405245</v>
      </c>
    </row>
    <row r="37" spans="2:62" ht="15" x14ac:dyDescent="0.2">
      <c r="B37" s="22">
        <v>2042</v>
      </c>
      <c r="C37" s="14">
        <v>0</v>
      </c>
      <c r="D37" s="14">
        <f t="shared" si="16"/>
        <v>0</v>
      </c>
      <c r="E37" s="14">
        <f t="shared" si="17"/>
        <v>0</v>
      </c>
      <c r="G37" s="26">
        <v>24</v>
      </c>
      <c r="H37" s="26" t="str">
        <f>Mango!H37</f>
        <v>2042-2043</v>
      </c>
      <c r="I37" s="35">
        <f t="shared" si="22"/>
        <v>5.58</v>
      </c>
      <c r="J37" s="30"/>
      <c r="K37" s="28">
        <f t="shared" si="0"/>
        <v>9.7403890999405132</v>
      </c>
      <c r="L37" s="28">
        <f t="shared" si="18"/>
        <v>2.1879565115989337</v>
      </c>
      <c r="M37" s="17"/>
      <c r="N37" s="14">
        <f t="shared" si="1"/>
        <v>24</v>
      </c>
      <c r="O37" s="14" t="str">
        <f t="shared" si="1"/>
        <v>2042-2043</v>
      </c>
      <c r="P37" s="18">
        <f t="shared" si="12"/>
        <v>0</v>
      </c>
      <c r="Q37" s="18">
        <f t="shared" si="13"/>
        <v>8.515487974200199E-2</v>
      </c>
      <c r="R37" s="18">
        <f t="shared" si="15"/>
        <v>0</v>
      </c>
      <c r="S37" s="18">
        <f t="shared" si="19"/>
        <v>0.11886132004872463</v>
      </c>
      <c r="T37" s="18">
        <f t="shared" si="20"/>
        <v>0</v>
      </c>
      <c r="U37" s="18">
        <f t="shared" si="21"/>
        <v>0</v>
      </c>
      <c r="V37" s="20"/>
      <c r="W37" s="18">
        <f t="shared" si="2"/>
        <v>0</v>
      </c>
      <c r="X37" s="18">
        <f t="shared" si="2"/>
        <v>2.1288719935500498E-2</v>
      </c>
      <c r="Y37" s="18">
        <f t="shared" si="2"/>
        <v>0</v>
      </c>
      <c r="Z37" s="18">
        <f t="shared" si="2"/>
        <v>2.9715330012181157E-2</v>
      </c>
      <c r="AA37" s="18">
        <f t="shared" si="2"/>
        <v>0</v>
      </c>
      <c r="AB37" s="18">
        <f t="shared" si="2"/>
        <v>0</v>
      </c>
      <c r="AC37" s="20"/>
      <c r="AD37" s="18">
        <f t="shared" si="3"/>
        <v>0</v>
      </c>
      <c r="AE37" s="18">
        <f t="shared" si="3"/>
        <v>0.10644359967750248</v>
      </c>
      <c r="AF37" s="18">
        <f t="shared" si="3"/>
        <v>0</v>
      </c>
      <c r="AG37" s="18">
        <f t="shared" si="3"/>
        <v>0.14857665006090578</v>
      </c>
      <c r="AH37" s="18">
        <f t="shared" si="3"/>
        <v>0</v>
      </c>
      <c r="AI37" s="18">
        <f t="shared" si="3"/>
        <v>0</v>
      </c>
      <c r="AJ37" s="20"/>
      <c r="AK37" s="18">
        <f t="shared" si="4"/>
        <v>0</v>
      </c>
      <c r="AL37" s="18">
        <f t="shared" si="4"/>
        <v>0.18343780344422925</v>
      </c>
      <c r="AM37" s="18">
        <f t="shared" si="4"/>
        <v>0</v>
      </c>
      <c r="AN37" s="18">
        <f t="shared" si="4"/>
        <v>0.25604709360496097</v>
      </c>
      <c r="AO37" s="18">
        <f t="shared" si="4"/>
        <v>0</v>
      </c>
      <c r="AP37" s="18">
        <f t="shared" si="4"/>
        <v>0</v>
      </c>
      <c r="AQ37" s="18">
        <f t="shared" si="7"/>
        <v>0.43948489704919025</v>
      </c>
      <c r="AR37" s="20"/>
      <c r="AS37" s="18">
        <f t="shared" si="5"/>
        <v>0</v>
      </c>
      <c r="AT37" s="18">
        <f t="shared" si="5"/>
        <v>0</v>
      </c>
      <c r="AU37" s="18">
        <f t="shared" si="5"/>
        <v>0</v>
      </c>
      <c r="AV37" s="18">
        <f t="shared" si="5"/>
        <v>0</v>
      </c>
      <c r="AW37" s="18">
        <f t="shared" si="5"/>
        <v>0</v>
      </c>
      <c r="AX37" s="18">
        <f t="shared" si="5"/>
        <v>0</v>
      </c>
      <c r="AY37" s="18">
        <f t="shared" si="8"/>
        <v>0</v>
      </c>
      <c r="AZ37" s="20"/>
      <c r="BA37" s="18">
        <f t="shared" si="6"/>
        <v>0</v>
      </c>
      <c r="BB37" s="18">
        <f t="shared" si="6"/>
        <v>0</v>
      </c>
      <c r="BC37" s="18">
        <f t="shared" si="6"/>
        <v>0</v>
      </c>
      <c r="BD37" s="18">
        <f t="shared" si="6"/>
        <v>0</v>
      </c>
      <c r="BE37" s="18">
        <f t="shared" si="6"/>
        <v>0</v>
      </c>
      <c r="BF37" s="18">
        <f t="shared" si="6"/>
        <v>0</v>
      </c>
      <c r="BG37" s="18">
        <f t="shared" si="9"/>
        <v>0</v>
      </c>
      <c r="BH37" s="20"/>
      <c r="BI37" s="18">
        <f t="shared" si="10"/>
        <v>0.43948489704919025</v>
      </c>
      <c r="BJ37" s="18">
        <f t="shared" si="14"/>
        <v>1.5186904885897148</v>
      </c>
    </row>
    <row r="38" spans="2:62" ht="15" x14ac:dyDescent="0.2">
      <c r="B38" s="22">
        <v>2043</v>
      </c>
      <c r="C38" s="14">
        <v>0</v>
      </c>
      <c r="D38" s="14">
        <f t="shared" si="16"/>
        <v>0</v>
      </c>
      <c r="E38" s="14">
        <f t="shared" si="17"/>
        <v>0</v>
      </c>
      <c r="G38" s="26">
        <v>25</v>
      </c>
      <c r="H38" s="26" t="str">
        <f>Mango!H38</f>
        <v>2043-2044</v>
      </c>
      <c r="I38" s="35">
        <f t="shared" si="22"/>
        <v>6.2</v>
      </c>
      <c r="J38" s="30"/>
      <c r="K38" s="28">
        <f t="shared" si="0"/>
        <v>12.229606562795555</v>
      </c>
      <c r="L38" s="28">
        <f t="shared" si="18"/>
        <v>2.4892174628550414</v>
      </c>
      <c r="M38" s="17"/>
      <c r="N38" s="14">
        <f t="shared" si="1"/>
        <v>25</v>
      </c>
      <c r="O38" s="14" t="str">
        <f t="shared" si="1"/>
        <v>2043-2044</v>
      </c>
      <c r="P38" s="18">
        <f t="shared" si="12"/>
        <v>0</v>
      </c>
      <c r="Q38" s="18">
        <f t="shared" si="13"/>
        <v>9.8458043021952019E-2</v>
      </c>
      <c r="R38" s="18">
        <f t="shared" si="15"/>
        <v>0</v>
      </c>
      <c r="S38" s="18">
        <f t="shared" si="19"/>
        <v>0.14426725258904971</v>
      </c>
      <c r="T38" s="18">
        <f t="shared" si="20"/>
        <v>0</v>
      </c>
      <c r="U38" s="18">
        <f t="shared" si="21"/>
        <v>0</v>
      </c>
      <c r="V38" s="20"/>
      <c r="W38" s="18">
        <f t="shared" si="2"/>
        <v>0</v>
      </c>
      <c r="X38" s="18">
        <f t="shared" si="2"/>
        <v>2.4614510755488005E-2</v>
      </c>
      <c r="Y38" s="18">
        <f t="shared" si="2"/>
        <v>0</v>
      </c>
      <c r="Z38" s="18">
        <f t="shared" si="2"/>
        <v>3.6066813147262428E-2</v>
      </c>
      <c r="AA38" s="18">
        <f t="shared" si="2"/>
        <v>0</v>
      </c>
      <c r="AB38" s="18">
        <f t="shared" si="2"/>
        <v>0</v>
      </c>
      <c r="AC38" s="20"/>
      <c r="AD38" s="18">
        <f t="shared" si="3"/>
        <v>0</v>
      </c>
      <c r="AE38" s="18">
        <f t="shared" si="3"/>
        <v>0.12307255377744003</v>
      </c>
      <c r="AF38" s="18">
        <f t="shared" si="3"/>
        <v>0</v>
      </c>
      <c r="AG38" s="18">
        <f t="shared" si="3"/>
        <v>0.18033406573631214</v>
      </c>
      <c r="AH38" s="18">
        <f t="shared" si="3"/>
        <v>0</v>
      </c>
      <c r="AI38" s="18">
        <f t="shared" si="3"/>
        <v>0</v>
      </c>
      <c r="AJ38" s="20"/>
      <c r="AK38" s="18">
        <f t="shared" si="4"/>
        <v>0</v>
      </c>
      <c r="AL38" s="18">
        <f t="shared" si="4"/>
        <v>0.21209503434312163</v>
      </c>
      <c r="AM38" s="18">
        <f t="shared" si="4"/>
        <v>0</v>
      </c>
      <c r="AN38" s="18">
        <f t="shared" si="4"/>
        <v>0.31077570661891118</v>
      </c>
      <c r="AO38" s="18">
        <f t="shared" si="4"/>
        <v>0</v>
      </c>
      <c r="AP38" s="18">
        <f t="shared" si="4"/>
        <v>0</v>
      </c>
      <c r="AQ38" s="18">
        <f t="shared" si="7"/>
        <v>0.52287074096203279</v>
      </c>
      <c r="AR38" s="20"/>
      <c r="AS38" s="18">
        <f t="shared" si="5"/>
        <v>0</v>
      </c>
      <c r="AT38" s="18">
        <f t="shared" si="5"/>
        <v>0</v>
      </c>
      <c r="AU38" s="18">
        <f t="shared" si="5"/>
        <v>0</v>
      </c>
      <c r="AV38" s="18">
        <f t="shared" si="5"/>
        <v>0</v>
      </c>
      <c r="AW38" s="18">
        <f t="shared" si="5"/>
        <v>0</v>
      </c>
      <c r="AX38" s="18">
        <f t="shared" si="5"/>
        <v>0</v>
      </c>
      <c r="AY38" s="18">
        <f t="shared" si="8"/>
        <v>0</v>
      </c>
      <c r="AZ38" s="20"/>
      <c r="BA38" s="18">
        <f t="shared" si="6"/>
        <v>0</v>
      </c>
      <c r="BB38" s="18">
        <f t="shared" si="6"/>
        <v>0</v>
      </c>
      <c r="BC38" s="18">
        <f t="shared" si="6"/>
        <v>0</v>
      </c>
      <c r="BD38" s="18">
        <f t="shared" si="6"/>
        <v>0</v>
      </c>
      <c r="BE38" s="18">
        <f t="shared" si="6"/>
        <v>0</v>
      </c>
      <c r="BF38" s="18">
        <f t="shared" si="6"/>
        <v>0</v>
      </c>
      <c r="BG38" s="18">
        <f t="shared" si="9"/>
        <v>0</v>
      </c>
      <c r="BH38" s="20"/>
      <c r="BI38" s="18">
        <f t="shared" si="10"/>
        <v>0.52287074096203279</v>
      </c>
      <c r="BJ38" s="18">
        <f t="shared" si="14"/>
        <v>2.0415612295517476</v>
      </c>
    </row>
    <row r="39" spans="2:62" ht="15" x14ac:dyDescent="0.2">
      <c r="B39" s="22">
        <v>2044</v>
      </c>
      <c r="C39" s="14">
        <v>0</v>
      </c>
      <c r="D39" s="14">
        <f t="shared" si="16"/>
        <v>0</v>
      </c>
      <c r="E39" s="14">
        <f t="shared" si="17"/>
        <v>0</v>
      </c>
      <c r="G39" s="26">
        <v>26</v>
      </c>
      <c r="H39" s="26" t="str">
        <f>Mango!H39</f>
        <v>2044-2045</v>
      </c>
      <c r="I39" s="35">
        <f t="shared" si="22"/>
        <v>6.82</v>
      </c>
      <c r="J39" s="30"/>
      <c r="K39" s="28">
        <f t="shared" si="0"/>
        <v>15.025214668106061</v>
      </c>
      <c r="L39" s="28">
        <f t="shared" si="18"/>
        <v>2.7956081053105066</v>
      </c>
      <c r="M39" s="17"/>
      <c r="N39" s="14">
        <f t="shared" si="1"/>
        <v>26</v>
      </c>
      <c r="O39" s="14" t="str">
        <f t="shared" si="1"/>
        <v>2044-2045</v>
      </c>
      <c r="P39" s="18">
        <f t="shared" si="12"/>
        <v>0</v>
      </c>
      <c r="Q39" s="18">
        <f t="shared" si="13"/>
        <v>0.11201478582847686</v>
      </c>
      <c r="R39" s="18">
        <f t="shared" si="15"/>
        <v>0</v>
      </c>
      <c r="S39" s="18">
        <f t="shared" si="19"/>
        <v>0.17030975948400398</v>
      </c>
      <c r="T39" s="18">
        <f t="shared" si="20"/>
        <v>0</v>
      </c>
      <c r="U39" s="18">
        <f t="shared" si="21"/>
        <v>0</v>
      </c>
      <c r="V39" s="20"/>
      <c r="W39" s="18">
        <f t="shared" si="2"/>
        <v>0</v>
      </c>
      <c r="X39" s="18">
        <f t="shared" si="2"/>
        <v>2.8003696457119216E-2</v>
      </c>
      <c r="Y39" s="18">
        <f t="shared" si="2"/>
        <v>0</v>
      </c>
      <c r="Z39" s="18">
        <f t="shared" si="2"/>
        <v>4.2577439871000995E-2</v>
      </c>
      <c r="AA39" s="18">
        <f t="shared" si="2"/>
        <v>0</v>
      </c>
      <c r="AB39" s="18">
        <f t="shared" si="2"/>
        <v>0</v>
      </c>
      <c r="AC39" s="20"/>
      <c r="AD39" s="18">
        <f t="shared" si="3"/>
        <v>0</v>
      </c>
      <c r="AE39" s="18">
        <f t="shared" si="3"/>
        <v>0.14001848228559607</v>
      </c>
      <c r="AF39" s="18">
        <f t="shared" si="3"/>
        <v>0</v>
      </c>
      <c r="AG39" s="18">
        <f t="shared" si="3"/>
        <v>0.21288719935500497</v>
      </c>
      <c r="AH39" s="18">
        <f t="shared" si="3"/>
        <v>0</v>
      </c>
      <c r="AI39" s="18">
        <f t="shared" si="3"/>
        <v>0</v>
      </c>
      <c r="AJ39" s="20"/>
      <c r="AK39" s="18">
        <f t="shared" si="4"/>
        <v>0</v>
      </c>
      <c r="AL39" s="18">
        <f t="shared" si="4"/>
        <v>0.24129851780551054</v>
      </c>
      <c r="AM39" s="18">
        <f t="shared" si="4"/>
        <v>0</v>
      </c>
      <c r="AN39" s="18">
        <f t="shared" si="4"/>
        <v>0.36687560688845849</v>
      </c>
      <c r="AO39" s="18">
        <f t="shared" si="4"/>
        <v>0</v>
      </c>
      <c r="AP39" s="18">
        <f t="shared" si="4"/>
        <v>0</v>
      </c>
      <c r="AQ39" s="18">
        <f t="shared" si="7"/>
        <v>0.60817412469396903</v>
      </c>
      <c r="AR39" s="20"/>
      <c r="AS39" s="18">
        <f t="shared" si="5"/>
        <v>0</v>
      </c>
      <c r="AT39" s="18">
        <f t="shared" si="5"/>
        <v>0</v>
      </c>
      <c r="AU39" s="18">
        <f t="shared" si="5"/>
        <v>0</v>
      </c>
      <c r="AV39" s="18">
        <f t="shared" si="5"/>
        <v>0</v>
      </c>
      <c r="AW39" s="18">
        <f t="shared" si="5"/>
        <v>0</v>
      </c>
      <c r="AX39" s="18">
        <f t="shared" si="5"/>
        <v>0</v>
      </c>
      <c r="AY39" s="18">
        <f t="shared" si="8"/>
        <v>0</v>
      </c>
      <c r="AZ39" s="20"/>
      <c r="BA39" s="18">
        <f t="shared" si="6"/>
        <v>0</v>
      </c>
      <c r="BB39" s="18">
        <f t="shared" si="6"/>
        <v>0</v>
      </c>
      <c r="BC39" s="18">
        <f t="shared" si="6"/>
        <v>0</v>
      </c>
      <c r="BD39" s="18">
        <f t="shared" si="6"/>
        <v>0</v>
      </c>
      <c r="BE39" s="18">
        <f t="shared" si="6"/>
        <v>0</v>
      </c>
      <c r="BF39" s="18">
        <f t="shared" si="6"/>
        <v>0</v>
      </c>
      <c r="BG39" s="18">
        <f t="shared" si="9"/>
        <v>0</v>
      </c>
      <c r="BH39" s="20"/>
      <c r="BI39" s="18">
        <f t="shared" si="10"/>
        <v>0.60817412469396903</v>
      </c>
      <c r="BJ39" s="18">
        <f t="shared" si="14"/>
        <v>2.6497353542457165</v>
      </c>
    </row>
    <row r="40" spans="2:62" ht="15" x14ac:dyDescent="0.2">
      <c r="B40" s="22">
        <v>2045</v>
      </c>
      <c r="C40" s="14">
        <v>0</v>
      </c>
      <c r="D40" s="14">
        <f t="shared" si="16"/>
        <v>0</v>
      </c>
      <c r="E40" s="14">
        <f t="shared" si="17"/>
        <v>0</v>
      </c>
      <c r="G40" s="26">
        <v>27</v>
      </c>
      <c r="H40" s="26" t="str">
        <f>Mango!H40</f>
        <v>2045-2046</v>
      </c>
      <c r="I40" s="35">
        <f t="shared" si="22"/>
        <v>7.44</v>
      </c>
      <c r="J40" s="30"/>
      <c r="K40" s="28">
        <f t="shared" si="0"/>
        <v>18.131927634116696</v>
      </c>
      <c r="L40" s="28">
        <f t="shared" si="18"/>
        <v>3.106712966010635</v>
      </c>
      <c r="M40" s="17"/>
      <c r="N40" s="14">
        <f t="shared" si="1"/>
        <v>27</v>
      </c>
      <c r="O40" s="14" t="str">
        <f t="shared" si="1"/>
        <v>2045-2046</v>
      </c>
      <c r="P40" s="18">
        <f t="shared" si="12"/>
        <v>0</v>
      </c>
      <c r="Q40" s="18">
        <f t="shared" si="13"/>
        <v>0.1258023647389728</v>
      </c>
      <c r="R40" s="18">
        <f t="shared" si="15"/>
        <v>0</v>
      </c>
      <c r="S40" s="18">
        <f t="shared" si="19"/>
        <v>0.19691608604390404</v>
      </c>
      <c r="T40" s="18">
        <f t="shared" si="20"/>
        <v>0</v>
      </c>
      <c r="U40" s="18">
        <f t="shared" si="21"/>
        <v>0</v>
      </c>
      <c r="V40" s="20"/>
      <c r="W40" s="18">
        <f t="shared" si="2"/>
        <v>0</v>
      </c>
      <c r="X40" s="18">
        <f t="shared" si="2"/>
        <v>3.14505911847432E-2</v>
      </c>
      <c r="Y40" s="18">
        <f t="shared" si="2"/>
        <v>0</v>
      </c>
      <c r="Z40" s="18">
        <f t="shared" si="2"/>
        <v>4.9229021510976009E-2</v>
      </c>
      <c r="AA40" s="18">
        <f t="shared" si="2"/>
        <v>0</v>
      </c>
      <c r="AB40" s="18">
        <f t="shared" si="2"/>
        <v>0</v>
      </c>
      <c r="AC40" s="20"/>
      <c r="AD40" s="18">
        <f t="shared" si="3"/>
        <v>0</v>
      </c>
      <c r="AE40" s="18">
        <f t="shared" si="3"/>
        <v>0.15725295592371599</v>
      </c>
      <c r="AF40" s="18">
        <f t="shared" si="3"/>
        <v>0</v>
      </c>
      <c r="AG40" s="18">
        <f t="shared" si="3"/>
        <v>0.24614510755488006</v>
      </c>
      <c r="AH40" s="18">
        <f t="shared" si="3"/>
        <v>0</v>
      </c>
      <c r="AI40" s="18">
        <f t="shared" si="3"/>
        <v>0</v>
      </c>
      <c r="AJ40" s="20"/>
      <c r="AK40" s="18">
        <f t="shared" si="4"/>
        <v>0</v>
      </c>
      <c r="AL40" s="18">
        <f t="shared" si="4"/>
        <v>0.27099926070853719</v>
      </c>
      <c r="AM40" s="18">
        <f t="shared" si="4"/>
        <v>0</v>
      </c>
      <c r="AN40" s="18">
        <f t="shared" si="4"/>
        <v>0.42419006868624326</v>
      </c>
      <c r="AO40" s="18">
        <f t="shared" si="4"/>
        <v>0</v>
      </c>
      <c r="AP40" s="18">
        <f t="shared" si="4"/>
        <v>0</v>
      </c>
      <c r="AQ40" s="18">
        <f t="shared" si="7"/>
        <v>0.6951893293947804</v>
      </c>
      <c r="AR40" s="20"/>
      <c r="AS40" s="18">
        <f t="shared" si="5"/>
        <v>0</v>
      </c>
      <c r="AT40" s="18">
        <f t="shared" si="5"/>
        <v>0</v>
      </c>
      <c r="AU40" s="18">
        <f t="shared" si="5"/>
        <v>0</v>
      </c>
      <c r="AV40" s="18">
        <f t="shared" si="5"/>
        <v>0</v>
      </c>
      <c r="AW40" s="18">
        <f t="shared" si="5"/>
        <v>0</v>
      </c>
      <c r="AX40" s="18">
        <f t="shared" si="5"/>
        <v>0</v>
      </c>
      <c r="AY40" s="18">
        <f t="shared" si="8"/>
        <v>0</v>
      </c>
      <c r="AZ40" s="20"/>
      <c r="BA40" s="18">
        <f t="shared" si="6"/>
        <v>0</v>
      </c>
      <c r="BB40" s="18">
        <f t="shared" si="6"/>
        <v>0</v>
      </c>
      <c r="BC40" s="18">
        <f t="shared" si="6"/>
        <v>0</v>
      </c>
      <c r="BD40" s="18">
        <f t="shared" si="6"/>
        <v>0</v>
      </c>
      <c r="BE40" s="18">
        <f t="shared" si="6"/>
        <v>0</v>
      </c>
      <c r="BF40" s="18">
        <f t="shared" si="6"/>
        <v>0</v>
      </c>
      <c r="BG40" s="18">
        <f t="shared" si="9"/>
        <v>0</v>
      </c>
      <c r="BH40" s="20"/>
      <c r="BI40" s="18">
        <f t="shared" si="10"/>
        <v>0.6951893293947804</v>
      </c>
      <c r="BJ40" s="18">
        <f t="shared" si="14"/>
        <v>3.3449246836404969</v>
      </c>
    </row>
    <row r="41" spans="2:62" ht="15" x14ac:dyDescent="0.2">
      <c r="B41" s="22">
        <v>2046</v>
      </c>
      <c r="C41" s="14">
        <v>0</v>
      </c>
      <c r="D41" s="14">
        <f t="shared" si="16"/>
        <v>0</v>
      </c>
      <c r="E41" s="14">
        <f t="shared" si="17"/>
        <v>0</v>
      </c>
      <c r="G41" s="26">
        <v>28</v>
      </c>
      <c r="H41" s="26" t="str">
        <f>Mango!H41</f>
        <v>2046-2047</v>
      </c>
      <c r="I41" s="35">
        <f t="shared" si="22"/>
        <v>8.06</v>
      </c>
      <c r="J41" s="30"/>
      <c r="K41" s="28">
        <f t="shared" si="0"/>
        <v>21.554111572667701</v>
      </c>
      <c r="L41" s="28">
        <f t="shared" si="18"/>
        <v>3.4221839385510044</v>
      </c>
      <c r="M41" s="17"/>
      <c r="N41" s="14">
        <f t="shared" si="1"/>
        <v>28</v>
      </c>
      <c r="O41" s="14" t="str">
        <f t="shared" si="1"/>
        <v>2046-2047</v>
      </c>
      <c r="P41" s="18">
        <f t="shared" si="12"/>
        <v>0</v>
      </c>
      <c r="Q41" s="18">
        <f t="shared" si="13"/>
        <v>0.13980208347047857</v>
      </c>
      <c r="R41" s="18">
        <f t="shared" si="15"/>
        <v>0</v>
      </c>
      <c r="S41" s="18">
        <f t="shared" si="19"/>
        <v>0.22402957165695372</v>
      </c>
      <c r="T41" s="18">
        <f t="shared" si="20"/>
        <v>0</v>
      </c>
      <c r="U41" s="18">
        <f t="shared" si="21"/>
        <v>0</v>
      </c>
      <c r="V41" s="20"/>
      <c r="W41" s="18">
        <f t="shared" si="2"/>
        <v>0</v>
      </c>
      <c r="X41" s="18">
        <f t="shared" si="2"/>
        <v>3.4950520867619642E-2</v>
      </c>
      <c r="Y41" s="18">
        <f t="shared" si="2"/>
        <v>0</v>
      </c>
      <c r="Z41" s="18">
        <f t="shared" si="2"/>
        <v>5.6007392914238431E-2</v>
      </c>
      <c r="AA41" s="18">
        <f t="shared" si="2"/>
        <v>0</v>
      </c>
      <c r="AB41" s="18">
        <f t="shared" si="2"/>
        <v>0</v>
      </c>
      <c r="AC41" s="20"/>
      <c r="AD41" s="18">
        <f t="shared" si="3"/>
        <v>0</v>
      </c>
      <c r="AE41" s="18">
        <f t="shared" si="3"/>
        <v>0.17475260433809819</v>
      </c>
      <c r="AF41" s="18">
        <f t="shared" si="3"/>
        <v>0</v>
      </c>
      <c r="AG41" s="18">
        <f t="shared" si="3"/>
        <v>0.28003696457119215</v>
      </c>
      <c r="AH41" s="18">
        <f t="shared" si="3"/>
        <v>0</v>
      </c>
      <c r="AI41" s="18">
        <f t="shared" si="3"/>
        <v>0</v>
      </c>
      <c r="AJ41" s="20"/>
      <c r="AK41" s="18">
        <f t="shared" si="4"/>
        <v>0</v>
      </c>
      <c r="AL41" s="18">
        <f t="shared" si="4"/>
        <v>0.30115698814265585</v>
      </c>
      <c r="AM41" s="18">
        <f t="shared" si="4"/>
        <v>0</v>
      </c>
      <c r="AN41" s="18">
        <f t="shared" si="4"/>
        <v>0.48259703561102107</v>
      </c>
      <c r="AO41" s="18">
        <f t="shared" si="4"/>
        <v>0</v>
      </c>
      <c r="AP41" s="18">
        <f t="shared" si="4"/>
        <v>0</v>
      </c>
      <c r="AQ41" s="18">
        <f t="shared" si="7"/>
        <v>0.78375402375367687</v>
      </c>
      <c r="AR41" s="20"/>
      <c r="AS41" s="18">
        <f t="shared" si="5"/>
        <v>0</v>
      </c>
      <c r="AT41" s="18">
        <f t="shared" si="5"/>
        <v>0</v>
      </c>
      <c r="AU41" s="18">
        <f t="shared" si="5"/>
        <v>0</v>
      </c>
      <c r="AV41" s="18">
        <f t="shared" si="5"/>
        <v>0</v>
      </c>
      <c r="AW41" s="18">
        <f t="shared" si="5"/>
        <v>0</v>
      </c>
      <c r="AX41" s="18">
        <f t="shared" si="5"/>
        <v>0</v>
      </c>
      <c r="AY41" s="18">
        <f t="shared" si="8"/>
        <v>0</v>
      </c>
      <c r="AZ41" s="20"/>
      <c r="BA41" s="18">
        <f t="shared" si="6"/>
        <v>0</v>
      </c>
      <c r="BB41" s="18">
        <f t="shared" si="6"/>
        <v>0</v>
      </c>
      <c r="BC41" s="18">
        <f t="shared" si="6"/>
        <v>0</v>
      </c>
      <c r="BD41" s="18">
        <f t="shared" si="6"/>
        <v>0</v>
      </c>
      <c r="BE41" s="18">
        <f t="shared" si="6"/>
        <v>0</v>
      </c>
      <c r="BF41" s="18">
        <f t="shared" si="6"/>
        <v>0</v>
      </c>
      <c r="BG41" s="18">
        <f t="shared" si="9"/>
        <v>0</v>
      </c>
      <c r="BH41" s="20"/>
      <c r="BI41" s="18">
        <f t="shared" si="10"/>
        <v>0.78375402375367687</v>
      </c>
      <c r="BJ41" s="18">
        <f t="shared" si="14"/>
        <v>4.1286787073941742</v>
      </c>
    </row>
    <row r="42" spans="2:62" ht="15" x14ac:dyDescent="0.2">
      <c r="B42" s="22">
        <v>2047</v>
      </c>
      <c r="C42" s="14">
        <v>0</v>
      </c>
      <c r="D42" s="14">
        <f t="shared" si="16"/>
        <v>0</v>
      </c>
      <c r="E42" s="14">
        <f t="shared" si="17"/>
        <v>0</v>
      </c>
      <c r="G42" s="26">
        <v>29</v>
      </c>
      <c r="H42" s="26" t="str">
        <f>Mango!H42</f>
        <v>2047-2048</v>
      </c>
      <c r="I42" s="35">
        <f t="shared" si="22"/>
        <v>8.68</v>
      </c>
      <c r="J42" s="30"/>
      <c r="K42" s="28">
        <f t="shared" si="0"/>
        <v>25.295836334683877</v>
      </c>
      <c r="L42" s="28">
        <f t="shared" si="18"/>
        <v>3.741724762016176</v>
      </c>
      <c r="M42" s="17"/>
      <c r="N42" s="14">
        <f t="shared" si="1"/>
        <v>29</v>
      </c>
      <c r="O42" s="14" t="str">
        <f t="shared" si="1"/>
        <v>2047-2048</v>
      </c>
      <c r="P42" s="18">
        <f t="shared" si="12"/>
        <v>0</v>
      </c>
      <c r="Q42" s="18">
        <f t="shared" si="13"/>
        <v>0.1539982772347952</v>
      </c>
      <c r="R42" s="18">
        <f>(L40*$E$16)/1000</f>
        <v>0</v>
      </c>
      <c r="S42" s="18">
        <f>(L39*$E$17)/1000</f>
        <v>0.2516047294779456</v>
      </c>
      <c r="T42" s="18">
        <f t="shared" si="20"/>
        <v>0</v>
      </c>
      <c r="U42" s="18">
        <f t="shared" si="21"/>
        <v>0</v>
      </c>
      <c r="V42" s="20"/>
      <c r="W42" s="18">
        <f t="shared" si="2"/>
        <v>0</v>
      </c>
      <c r="X42" s="18">
        <f t="shared" si="2"/>
        <v>3.84995693086988E-2</v>
      </c>
      <c r="Y42" s="18">
        <f t="shared" si="2"/>
        <v>0</v>
      </c>
      <c r="Z42" s="18">
        <f t="shared" si="2"/>
        <v>6.29011823694864E-2</v>
      </c>
      <c r="AA42" s="18">
        <f t="shared" si="2"/>
        <v>0</v>
      </c>
      <c r="AB42" s="18">
        <f t="shared" si="2"/>
        <v>0</v>
      </c>
      <c r="AC42" s="20"/>
      <c r="AD42" s="18">
        <f t="shared" si="3"/>
        <v>0</v>
      </c>
      <c r="AE42" s="18">
        <f t="shared" si="3"/>
        <v>0.192497846543494</v>
      </c>
      <c r="AF42" s="18">
        <f t="shared" si="3"/>
        <v>0</v>
      </c>
      <c r="AG42" s="18">
        <f t="shared" si="3"/>
        <v>0.31450591184743198</v>
      </c>
      <c r="AH42" s="18">
        <f t="shared" si="3"/>
        <v>0</v>
      </c>
      <c r="AI42" s="18">
        <f t="shared" si="3"/>
        <v>0</v>
      </c>
      <c r="AJ42" s="20"/>
      <c r="AK42" s="18">
        <f t="shared" si="4"/>
        <v>0</v>
      </c>
      <c r="AL42" s="18">
        <f t="shared" si="4"/>
        <v>0.331737955543288</v>
      </c>
      <c r="AM42" s="18">
        <f t="shared" si="4"/>
        <v>0</v>
      </c>
      <c r="AN42" s="18">
        <f t="shared" si="4"/>
        <v>0.54199852141707439</v>
      </c>
      <c r="AO42" s="18">
        <f t="shared" si="4"/>
        <v>0</v>
      </c>
      <c r="AP42" s="18">
        <f t="shared" si="4"/>
        <v>0</v>
      </c>
      <c r="AQ42" s="18">
        <f t="shared" si="7"/>
        <v>0.87373647696036238</v>
      </c>
      <c r="AR42" s="20"/>
      <c r="AS42" s="18">
        <f t="shared" si="5"/>
        <v>0</v>
      </c>
      <c r="AT42" s="18">
        <f t="shared" si="5"/>
        <v>0</v>
      </c>
      <c r="AU42" s="18">
        <f t="shared" si="5"/>
        <v>0</v>
      </c>
      <c r="AV42" s="18">
        <f t="shared" si="5"/>
        <v>0</v>
      </c>
      <c r="AW42" s="18">
        <f t="shared" si="5"/>
        <v>0</v>
      </c>
      <c r="AX42" s="18">
        <f t="shared" si="5"/>
        <v>0</v>
      </c>
      <c r="AY42" s="18">
        <f t="shared" si="8"/>
        <v>0</v>
      </c>
      <c r="AZ42" s="20"/>
      <c r="BA42" s="18">
        <f t="shared" si="6"/>
        <v>0</v>
      </c>
      <c r="BB42" s="18">
        <f t="shared" si="6"/>
        <v>0</v>
      </c>
      <c r="BC42" s="18">
        <f t="shared" si="6"/>
        <v>0</v>
      </c>
      <c r="BD42" s="18">
        <f t="shared" si="6"/>
        <v>0</v>
      </c>
      <c r="BE42" s="18">
        <f t="shared" si="6"/>
        <v>0</v>
      </c>
      <c r="BF42" s="18">
        <f t="shared" si="6"/>
        <v>0</v>
      </c>
      <c r="BG42" s="18">
        <f t="shared" si="9"/>
        <v>0</v>
      </c>
      <c r="BH42" s="20"/>
      <c r="BI42" s="18">
        <f>BG42+AY42+AQ42</f>
        <v>0.87373647696036238</v>
      </c>
      <c r="BJ42" s="18">
        <f t="shared" si="14"/>
        <v>5.0024151843545361</v>
      </c>
    </row>
    <row r="43" spans="2:62" ht="15" x14ac:dyDescent="0.2">
      <c r="B43" s="22">
        <v>2048</v>
      </c>
      <c r="C43" s="14">
        <v>0</v>
      </c>
      <c r="D43" s="14">
        <f>C43*10%</f>
        <v>0</v>
      </c>
      <c r="E43" s="14">
        <f>C43-D43</f>
        <v>0</v>
      </c>
      <c r="G43" s="26">
        <v>30</v>
      </c>
      <c r="H43" s="26" t="str">
        <f>Mango!H43</f>
        <v>2048-2049</v>
      </c>
      <c r="I43" s="35">
        <f t="shared" si="22"/>
        <v>9.2999999999999989</v>
      </c>
      <c r="J43" s="31"/>
      <c r="K43" s="28">
        <f t="shared" si="0"/>
        <v>29.360916313590032</v>
      </c>
      <c r="L43" s="28">
        <f t="shared" si="18"/>
        <v>4.0650799789061551</v>
      </c>
      <c r="M43" s="17"/>
      <c r="N43" s="14">
        <f t="shared" si="1"/>
        <v>30</v>
      </c>
      <c r="O43" s="14" t="str">
        <f t="shared" si="1"/>
        <v>2048-2049</v>
      </c>
      <c r="P43" s="18">
        <f t="shared" si="12"/>
        <v>0</v>
      </c>
      <c r="Q43" s="18">
        <f t="shared" si="13"/>
        <v>0.16837761429072792</v>
      </c>
      <c r="R43" s="18">
        <f t="shared" ref="R43:R49" si="23">(L41*$E$16)/1000</f>
        <v>0</v>
      </c>
      <c r="S43" s="18">
        <f t="shared" ref="S43:S49" si="24">(L40*$E$17)/1000</f>
        <v>0.27960416694095713</v>
      </c>
      <c r="T43" s="18">
        <f t="shared" si="20"/>
        <v>0</v>
      </c>
      <c r="U43" s="18">
        <f t="shared" si="21"/>
        <v>0</v>
      </c>
      <c r="V43" s="20"/>
      <c r="W43" s="18">
        <f t="shared" si="2"/>
        <v>0</v>
      </c>
      <c r="X43" s="18">
        <f t="shared" si="2"/>
        <v>4.2094403572681981E-2</v>
      </c>
      <c r="Y43" s="18">
        <f t="shared" si="2"/>
        <v>0</v>
      </c>
      <c r="Z43" s="18">
        <f t="shared" si="2"/>
        <v>6.9901041735239283E-2</v>
      </c>
      <c r="AA43" s="18">
        <f t="shared" si="2"/>
        <v>0</v>
      </c>
      <c r="AB43" s="18">
        <f t="shared" si="2"/>
        <v>0</v>
      </c>
      <c r="AC43" s="20"/>
      <c r="AD43" s="18">
        <f t="shared" si="3"/>
        <v>0</v>
      </c>
      <c r="AE43" s="18">
        <f t="shared" si="3"/>
        <v>0.21047201786340991</v>
      </c>
      <c r="AF43" s="18">
        <f t="shared" si="3"/>
        <v>0</v>
      </c>
      <c r="AG43" s="18">
        <f t="shared" si="3"/>
        <v>0.34950520867619639</v>
      </c>
      <c r="AH43" s="18">
        <f t="shared" si="3"/>
        <v>0</v>
      </c>
      <c r="AI43" s="18">
        <f t="shared" si="3"/>
        <v>0</v>
      </c>
      <c r="AJ43" s="20"/>
      <c r="AK43" s="18">
        <f t="shared" si="4"/>
        <v>0</v>
      </c>
      <c r="AL43" s="18">
        <f t="shared" si="4"/>
        <v>0.36271344411794304</v>
      </c>
      <c r="AM43" s="18">
        <f t="shared" si="4"/>
        <v>0</v>
      </c>
      <c r="AN43" s="18">
        <f t="shared" si="4"/>
        <v>0.60231397628531169</v>
      </c>
      <c r="AO43" s="18">
        <f t="shared" si="4"/>
        <v>0</v>
      </c>
      <c r="AP43" s="18">
        <f t="shared" si="4"/>
        <v>0</v>
      </c>
      <c r="AQ43" s="18">
        <f t="shared" si="7"/>
        <v>0.96502742040325473</v>
      </c>
      <c r="AR43" s="20"/>
      <c r="AS43" s="18">
        <f t="shared" si="5"/>
        <v>0</v>
      </c>
      <c r="AT43" s="18">
        <f t="shared" si="5"/>
        <v>0</v>
      </c>
      <c r="AU43" s="18">
        <f t="shared" si="5"/>
        <v>0</v>
      </c>
      <c r="AV43" s="18">
        <f t="shared" si="5"/>
        <v>0</v>
      </c>
      <c r="AW43" s="18">
        <f t="shared" si="5"/>
        <v>0</v>
      </c>
      <c r="AX43" s="18">
        <f t="shared" si="5"/>
        <v>0</v>
      </c>
      <c r="AY43" s="18">
        <f t="shared" si="8"/>
        <v>0</v>
      </c>
      <c r="AZ43" s="20"/>
      <c r="BA43" s="18">
        <f t="shared" si="6"/>
        <v>0</v>
      </c>
      <c r="BB43" s="18">
        <f t="shared" si="6"/>
        <v>0</v>
      </c>
      <c r="BC43" s="18">
        <f t="shared" si="6"/>
        <v>0</v>
      </c>
      <c r="BD43" s="18">
        <f t="shared" si="6"/>
        <v>0</v>
      </c>
      <c r="BE43" s="18">
        <f t="shared" si="6"/>
        <v>0</v>
      </c>
      <c r="BF43" s="18">
        <f t="shared" si="6"/>
        <v>0</v>
      </c>
      <c r="BG43" s="18">
        <f t="shared" si="9"/>
        <v>0</v>
      </c>
      <c r="BH43" s="20"/>
      <c r="BI43" s="18">
        <f t="shared" ref="BI43:BI49" si="25">BG43+AY43+AQ43</f>
        <v>0.96502742040325473</v>
      </c>
      <c r="BJ43" s="18">
        <f t="shared" si="14"/>
        <v>5.9674426047577906</v>
      </c>
    </row>
    <row r="44" spans="2:62" ht="15" x14ac:dyDescent="0.2">
      <c r="G44" s="26">
        <f>Guava!G44</f>
        <v>31</v>
      </c>
      <c r="H44" s="28" t="str">
        <f>Guava!H44</f>
        <v>2049-2050</v>
      </c>
      <c r="I44" s="35">
        <v>0</v>
      </c>
      <c r="J44" s="31">
        <v>0</v>
      </c>
      <c r="K44" s="31">
        <v>0</v>
      </c>
      <c r="L44" s="31">
        <v>0</v>
      </c>
      <c r="N44" s="14">
        <f t="shared" ref="N44:O49" si="26">G44</f>
        <v>31</v>
      </c>
      <c r="O44" s="14" t="str">
        <f t="shared" si="26"/>
        <v>2049-2050</v>
      </c>
      <c r="P44" s="18">
        <f t="shared" si="12"/>
        <v>0</v>
      </c>
      <c r="Q44" s="18">
        <f t="shared" si="13"/>
        <v>0.18292859905077699</v>
      </c>
      <c r="R44" s="18">
        <f t="shared" si="23"/>
        <v>0</v>
      </c>
      <c r="S44" s="18">
        <f t="shared" si="24"/>
        <v>0.3079965544695904</v>
      </c>
      <c r="T44" s="18">
        <f t="shared" si="20"/>
        <v>0</v>
      </c>
      <c r="U44" s="18">
        <f t="shared" si="21"/>
        <v>0</v>
      </c>
      <c r="W44" s="18">
        <f t="shared" ref="W44:AB49" si="27">(P44*$K$4)</f>
        <v>0</v>
      </c>
      <c r="X44" s="18">
        <f t="shared" si="27"/>
        <v>4.5732149762694248E-2</v>
      </c>
      <c r="Y44" s="18">
        <f t="shared" si="27"/>
        <v>0</v>
      </c>
      <c r="Z44" s="18">
        <f t="shared" si="27"/>
        <v>7.69991386173976E-2</v>
      </c>
      <c r="AA44" s="18">
        <f t="shared" si="27"/>
        <v>0</v>
      </c>
      <c r="AB44" s="18">
        <f t="shared" si="27"/>
        <v>0</v>
      </c>
      <c r="AD44" s="18">
        <f t="shared" ref="AD44:AI49" si="28">W44+P44</f>
        <v>0</v>
      </c>
      <c r="AE44" s="18">
        <f t="shared" si="28"/>
        <v>0.22866074881347123</v>
      </c>
      <c r="AF44" s="18">
        <f t="shared" si="28"/>
        <v>0</v>
      </c>
      <c r="AG44" s="18">
        <f t="shared" si="28"/>
        <v>0.384995693086988</v>
      </c>
      <c r="AH44" s="18">
        <f t="shared" si="28"/>
        <v>0</v>
      </c>
      <c r="AI44" s="18">
        <f t="shared" si="28"/>
        <v>0</v>
      </c>
      <c r="AK44" s="18">
        <f t="shared" ref="AK44:AP49" si="29">AD44*$K$7*$I$7</f>
        <v>0</v>
      </c>
      <c r="AL44" s="18">
        <f t="shared" si="29"/>
        <v>0.39405869045521535</v>
      </c>
      <c r="AM44" s="18">
        <f t="shared" si="29"/>
        <v>0</v>
      </c>
      <c r="AN44" s="18">
        <f t="shared" si="29"/>
        <v>0.663475911086576</v>
      </c>
      <c r="AO44" s="18">
        <f t="shared" si="29"/>
        <v>0</v>
      </c>
      <c r="AP44" s="18">
        <f t="shared" si="29"/>
        <v>0</v>
      </c>
      <c r="AQ44" s="18">
        <f t="shared" si="7"/>
        <v>1.0575346015417915</v>
      </c>
      <c r="AS44" s="18">
        <f t="shared" ref="AS44:AX49" si="30">AK44*$K$5</f>
        <v>0</v>
      </c>
      <c r="AT44" s="18">
        <f t="shared" si="30"/>
        <v>0</v>
      </c>
      <c r="AU44" s="18">
        <f t="shared" si="30"/>
        <v>0</v>
      </c>
      <c r="AV44" s="18">
        <f t="shared" si="30"/>
        <v>0</v>
      </c>
      <c r="AW44" s="18">
        <f t="shared" si="30"/>
        <v>0</v>
      </c>
      <c r="AX44" s="18">
        <f t="shared" si="30"/>
        <v>0</v>
      </c>
      <c r="AY44" s="18">
        <f t="shared" si="8"/>
        <v>0</v>
      </c>
      <c r="BA44" s="18">
        <f t="shared" ref="BA44:BF49" si="31">AK44*$K$6</f>
        <v>0</v>
      </c>
      <c r="BB44" s="18">
        <f t="shared" si="31"/>
        <v>0</v>
      </c>
      <c r="BC44" s="18">
        <f t="shared" si="31"/>
        <v>0</v>
      </c>
      <c r="BD44" s="18">
        <f t="shared" si="31"/>
        <v>0</v>
      </c>
      <c r="BE44" s="18">
        <f t="shared" si="31"/>
        <v>0</v>
      </c>
      <c r="BF44" s="18">
        <f t="shared" si="31"/>
        <v>0</v>
      </c>
      <c r="BG44" s="18">
        <f t="shared" si="9"/>
        <v>0</v>
      </c>
      <c r="BI44" s="18">
        <f t="shared" si="25"/>
        <v>1.0575346015417915</v>
      </c>
      <c r="BJ44" s="18">
        <f t="shared" si="14"/>
        <v>7.0249772062995817</v>
      </c>
    </row>
    <row r="45" spans="2:62" ht="15" x14ac:dyDescent="0.2">
      <c r="G45" s="26">
        <f>Guava!G45</f>
        <v>32</v>
      </c>
      <c r="H45" s="28" t="str">
        <f>Guava!H45</f>
        <v>2050-2051</v>
      </c>
      <c r="I45" s="35">
        <v>0</v>
      </c>
      <c r="J45" s="31">
        <v>0</v>
      </c>
      <c r="K45" s="31">
        <v>0</v>
      </c>
      <c r="L45" s="31">
        <v>0</v>
      </c>
      <c r="N45" s="14">
        <f t="shared" si="26"/>
        <v>32</v>
      </c>
      <c r="O45" s="14" t="str">
        <f t="shared" si="26"/>
        <v>2050-2051</v>
      </c>
      <c r="P45" s="18">
        <f t="shared" si="12"/>
        <v>0</v>
      </c>
      <c r="Q45" s="18">
        <f t="shared" si="13"/>
        <v>0</v>
      </c>
      <c r="R45" s="18">
        <f t="shared" si="23"/>
        <v>0</v>
      </c>
      <c r="S45" s="18">
        <f t="shared" si="24"/>
        <v>0.33675522858145585</v>
      </c>
      <c r="T45" s="18">
        <f t="shared" si="20"/>
        <v>0</v>
      </c>
      <c r="U45" s="18">
        <f t="shared" si="21"/>
        <v>0</v>
      </c>
      <c r="W45" s="18">
        <f t="shared" si="27"/>
        <v>0</v>
      </c>
      <c r="X45" s="18">
        <f t="shared" si="27"/>
        <v>0</v>
      </c>
      <c r="Y45" s="18">
        <f t="shared" si="27"/>
        <v>0</v>
      </c>
      <c r="Z45" s="18">
        <f t="shared" si="27"/>
        <v>8.4188807145363961E-2</v>
      </c>
      <c r="AA45" s="18">
        <f t="shared" si="27"/>
        <v>0</v>
      </c>
      <c r="AB45" s="18">
        <f t="shared" si="27"/>
        <v>0</v>
      </c>
      <c r="AD45" s="18">
        <f t="shared" si="28"/>
        <v>0</v>
      </c>
      <c r="AE45" s="18">
        <f t="shared" si="28"/>
        <v>0</v>
      </c>
      <c r="AF45" s="18">
        <f t="shared" si="28"/>
        <v>0</v>
      </c>
      <c r="AG45" s="18">
        <f t="shared" si="28"/>
        <v>0.42094403572681982</v>
      </c>
      <c r="AH45" s="18">
        <f t="shared" si="28"/>
        <v>0</v>
      </c>
      <c r="AI45" s="18">
        <f t="shared" si="28"/>
        <v>0</v>
      </c>
      <c r="AK45" s="18">
        <f t="shared" si="29"/>
        <v>0</v>
      </c>
      <c r="AL45" s="18">
        <f t="shared" si="29"/>
        <v>0</v>
      </c>
      <c r="AM45" s="18">
        <f t="shared" si="29"/>
        <v>0</v>
      </c>
      <c r="AN45" s="18">
        <f t="shared" si="29"/>
        <v>0.72542688823588608</v>
      </c>
      <c r="AO45" s="18">
        <f t="shared" si="29"/>
        <v>0</v>
      </c>
      <c r="AP45" s="18">
        <f t="shared" si="29"/>
        <v>0</v>
      </c>
      <c r="AQ45" s="18">
        <f t="shared" si="7"/>
        <v>0.72542688823588608</v>
      </c>
      <c r="AS45" s="18">
        <f t="shared" si="30"/>
        <v>0</v>
      </c>
      <c r="AT45" s="18">
        <f t="shared" si="30"/>
        <v>0</v>
      </c>
      <c r="AU45" s="18">
        <f t="shared" si="30"/>
        <v>0</v>
      </c>
      <c r="AV45" s="18">
        <f t="shared" si="30"/>
        <v>0</v>
      </c>
      <c r="AW45" s="18">
        <f t="shared" si="30"/>
        <v>0</v>
      </c>
      <c r="AX45" s="18">
        <f t="shared" si="30"/>
        <v>0</v>
      </c>
      <c r="AY45" s="18">
        <f t="shared" si="8"/>
        <v>0</v>
      </c>
      <c r="BA45" s="18">
        <f t="shared" si="31"/>
        <v>0</v>
      </c>
      <c r="BB45" s="18">
        <f t="shared" si="31"/>
        <v>0</v>
      </c>
      <c r="BC45" s="18">
        <f t="shared" si="31"/>
        <v>0</v>
      </c>
      <c r="BD45" s="18">
        <f t="shared" si="31"/>
        <v>0</v>
      </c>
      <c r="BE45" s="18">
        <f t="shared" si="31"/>
        <v>0</v>
      </c>
      <c r="BF45" s="18">
        <f t="shared" si="31"/>
        <v>0</v>
      </c>
      <c r="BG45" s="18">
        <f t="shared" si="9"/>
        <v>0</v>
      </c>
      <c r="BI45" s="18">
        <f t="shared" si="25"/>
        <v>0.72542688823588608</v>
      </c>
      <c r="BJ45" s="18">
        <f t="shared" si="14"/>
        <v>7.750404094535468</v>
      </c>
    </row>
    <row r="46" spans="2:62" ht="15" x14ac:dyDescent="0.2">
      <c r="G46" s="26">
        <f>Guava!G46</f>
        <v>33</v>
      </c>
      <c r="H46" s="28" t="str">
        <f>Guava!H46</f>
        <v>2051-2052</v>
      </c>
      <c r="I46" s="35">
        <v>0</v>
      </c>
      <c r="J46" s="31">
        <v>0</v>
      </c>
      <c r="K46" s="31">
        <v>0</v>
      </c>
      <c r="L46" s="31">
        <v>0</v>
      </c>
      <c r="N46" s="14">
        <f t="shared" si="26"/>
        <v>33</v>
      </c>
      <c r="O46" s="14" t="str">
        <f t="shared" si="26"/>
        <v>2051-2052</v>
      </c>
      <c r="P46" s="18">
        <f t="shared" si="12"/>
        <v>0</v>
      </c>
      <c r="Q46" s="18">
        <f t="shared" si="13"/>
        <v>0</v>
      </c>
      <c r="R46" s="18">
        <f t="shared" si="23"/>
        <v>0</v>
      </c>
      <c r="S46" s="18">
        <f t="shared" si="24"/>
        <v>0.36585719810155398</v>
      </c>
      <c r="T46" s="18">
        <f t="shared" si="20"/>
        <v>0</v>
      </c>
      <c r="U46" s="18">
        <f t="shared" si="21"/>
        <v>0</v>
      </c>
      <c r="W46" s="18">
        <f t="shared" si="27"/>
        <v>0</v>
      </c>
      <c r="X46" s="18">
        <f t="shared" si="27"/>
        <v>0</v>
      </c>
      <c r="Y46" s="18">
        <f t="shared" si="27"/>
        <v>0</v>
      </c>
      <c r="Z46" s="18">
        <f t="shared" si="27"/>
        <v>9.1464299525388496E-2</v>
      </c>
      <c r="AA46" s="18">
        <f t="shared" si="27"/>
        <v>0</v>
      </c>
      <c r="AB46" s="18">
        <f t="shared" si="27"/>
        <v>0</v>
      </c>
      <c r="AD46" s="18">
        <f t="shared" si="28"/>
        <v>0</v>
      </c>
      <c r="AE46" s="18">
        <f t="shared" si="28"/>
        <v>0</v>
      </c>
      <c r="AF46" s="18">
        <f t="shared" si="28"/>
        <v>0</v>
      </c>
      <c r="AG46" s="18">
        <f t="shared" si="28"/>
        <v>0.45732149762694246</v>
      </c>
      <c r="AH46" s="18">
        <f t="shared" si="28"/>
        <v>0</v>
      </c>
      <c r="AI46" s="18">
        <f t="shared" si="28"/>
        <v>0</v>
      </c>
      <c r="AK46" s="18">
        <f t="shared" si="29"/>
        <v>0</v>
      </c>
      <c r="AL46" s="18">
        <f t="shared" si="29"/>
        <v>0</v>
      </c>
      <c r="AM46" s="18">
        <f t="shared" si="29"/>
        <v>0</v>
      </c>
      <c r="AN46" s="18">
        <f t="shared" si="29"/>
        <v>0.78811738091043071</v>
      </c>
      <c r="AO46" s="18">
        <f t="shared" si="29"/>
        <v>0</v>
      </c>
      <c r="AP46" s="18">
        <f t="shared" si="29"/>
        <v>0</v>
      </c>
      <c r="AQ46" s="18">
        <f t="shared" si="7"/>
        <v>0.78811738091043071</v>
      </c>
      <c r="AS46" s="18">
        <f t="shared" si="30"/>
        <v>0</v>
      </c>
      <c r="AT46" s="18">
        <f t="shared" si="30"/>
        <v>0</v>
      </c>
      <c r="AU46" s="18">
        <f t="shared" si="30"/>
        <v>0</v>
      </c>
      <c r="AV46" s="18">
        <f t="shared" si="30"/>
        <v>0</v>
      </c>
      <c r="AW46" s="18">
        <f t="shared" si="30"/>
        <v>0</v>
      </c>
      <c r="AX46" s="18">
        <f t="shared" si="30"/>
        <v>0</v>
      </c>
      <c r="AY46" s="18">
        <f t="shared" si="8"/>
        <v>0</v>
      </c>
      <c r="BA46" s="18">
        <f t="shared" si="31"/>
        <v>0</v>
      </c>
      <c r="BB46" s="18">
        <f t="shared" si="31"/>
        <v>0</v>
      </c>
      <c r="BC46" s="18">
        <f t="shared" si="31"/>
        <v>0</v>
      </c>
      <c r="BD46" s="18">
        <f t="shared" si="31"/>
        <v>0</v>
      </c>
      <c r="BE46" s="18">
        <f t="shared" si="31"/>
        <v>0</v>
      </c>
      <c r="BF46" s="18">
        <f t="shared" si="31"/>
        <v>0</v>
      </c>
      <c r="BG46" s="18">
        <f t="shared" si="9"/>
        <v>0</v>
      </c>
      <c r="BI46" s="18">
        <f t="shared" si="25"/>
        <v>0.78811738091043071</v>
      </c>
      <c r="BJ46" s="18">
        <f t="shared" si="14"/>
        <v>8.5385214754458989</v>
      </c>
    </row>
    <row r="47" spans="2:62" ht="15" x14ac:dyDescent="0.2">
      <c r="G47" s="26">
        <f>Guava!G47</f>
        <v>34</v>
      </c>
      <c r="H47" s="28" t="str">
        <f>Guava!H47</f>
        <v>2052-2053</v>
      </c>
      <c r="I47" s="35">
        <v>0</v>
      </c>
      <c r="J47" s="31">
        <v>0</v>
      </c>
      <c r="K47" s="31">
        <v>0</v>
      </c>
      <c r="L47" s="31">
        <v>0</v>
      </c>
      <c r="N47" s="14">
        <f t="shared" si="26"/>
        <v>34</v>
      </c>
      <c r="O47" s="14" t="str">
        <f t="shared" si="26"/>
        <v>2052-2053</v>
      </c>
      <c r="P47" s="18">
        <f t="shared" si="12"/>
        <v>0</v>
      </c>
      <c r="Q47" s="18">
        <f t="shared" si="13"/>
        <v>0</v>
      </c>
      <c r="R47" s="18">
        <f t="shared" si="23"/>
        <v>0</v>
      </c>
      <c r="S47" s="18">
        <f t="shared" si="24"/>
        <v>0</v>
      </c>
      <c r="T47" s="18">
        <f t="shared" si="20"/>
        <v>0</v>
      </c>
      <c r="U47" s="18">
        <f t="shared" si="21"/>
        <v>0</v>
      </c>
      <c r="W47" s="18">
        <f t="shared" si="27"/>
        <v>0</v>
      </c>
      <c r="X47" s="18">
        <f t="shared" si="27"/>
        <v>0</v>
      </c>
      <c r="Y47" s="18">
        <f t="shared" si="27"/>
        <v>0</v>
      </c>
      <c r="Z47" s="18">
        <f t="shared" si="27"/>
        <v>0</v>
      </c>
      <c r="AA47" s="18">
        <f t="shared" si="27"/>
        <v>0</v>
      </c>
      <c r="AB47" s="18">
        <f t="shared" si="27"/>
        <v>0</v>
      </c>
      <c r="AD47" s="18">
        <f t="shared" si="28"/>
        <v>0</v>
      </c>
      <c r="AE47" s="18">
        <f t="shared" si="28"/>
        <v>0</v>
      </c>
      <c r="AF47" s="18">
        <f t="shared" si="28"/>
        <v>0</v>
      </c>
      <c r="AG47" s="18">
        <f t="shared" si="28"/>
        <v>0</v>
      </c>
      <c r="AH47" s="18">
        <f t="shared" si="28"/>
        <v>0</v>
      </c>
      <c r="AI47" s="18">
        <f t="shared" si="28"/>
        <v>0</v>
      </c>
      <c r="AK47" s="18">
        <f t="shared" si="29"/>
        <v>0</v>
      </c>
      <c r="AL47" s="18">
        <f t="shared" si="29"/>
        <v>0</v>
      </c>
      <c r="AM47" s="18">
        <f t="shared" si="29"/>
        <v>0</v>
      </c>
      <c r="AN47" s="18">
        <f t="shared" si="29"/>
        <v>0</v>
      </c>
      <c r="AO47" s="18">
        <f t="shared" si="29"/>
        <v>0</v>
      </c>
      <c r="AP47" s="18">
        <f t="shared" si="29"/>
        <v>0</v>
      </c>
      <c r="AQ47" s="18">
        <f t="shared" si="7"/>
        <v>0</v>
      </c>
      <c r="AS47" s="18">
        <f t="shared" si="30"/>
        <v>0</v>
      </c>
      <c r="AT47" s="18">
        <f t="shared" si="30"/>
        <v>0</v>
      </c>
      <c r="AU47" s="18">
        <f t="shared" si="30"/>
        <v>0</v>
      </c>
      <c r="AV47" s="18">
        <f t="shared" si="30"/>
        <v>0</v>
      </c>
      <c r="AW47" s="18">
        <f t="shared" si="30"/>
        <v>0</v>
      </c>
      <c r="AX47" s="18">
        <f t="shared" si="30"/>
        <v>0</v>
      </c>
      <c r="AY47" s="18">
        <f t="shared" si="8"/>
        <v>0</v>
      </c>
      <c r="BA47" s="18">
        <f t="shared" si="31"/>
        <v>0</v>
      </c>
      <c r="BB47" s="18">
        <f t="shared" si="31"/>
        <v>0</v>
      </c>
      <c r="BC47" s="18">
        <f t="shared" si="31"/>
        <v>0</v>
      </c>
      <c r="BD47" s="18">
        <f t="shared" si="31"/>
        <v>0</v>
      </c>
      <c r="BE47" s="18">
        <f t="shared" si="31"/>
        <v>0</v>
      </c>
      <c r="BF47" s="18">
        <f t="shared" si="31"/>
        <v>0</v>
      </c>
      <c r="BG47" s="18">
        <f t="shared" si="9"/>
        <v>0</v>
      </c>
      <c r="BI47" s="18">
        <f t="shared" si="25"/>
        <v>0</v>
      </c>
      <c r="BJ47" s="18">
        <f t="shared" si="14"/>
        <v>8.5385214754458989</v>
      </c>
    </row>
    <row r="48" spans="2:62" ht="15" x14ac:dyDescent="0.2">
      <c r="G48" s="26">
        <f>Guava!G48</f>
        <v>35</v>
      </c>
      <c r="H48" s="28" t="str">
        <f>Guava!H48</f>
        <v>2053-2054</v>
      </c>
      <c r="I48" s="35">
        <v>0</v>
      </c>
      <c r="J48" s="31">
        <v>0</v>
      </c>
      <c r="K48" s="31">
        <v>0</v>
      </c>
      <c r="L48" s="31">
        <v>0</v>
      </c>
      <c r="N48" s="14">
        <f t="shared" si="26"/>
        <v>35</v>
      </c>
      <c r="O48" s="14" t="str">
        <f t="shared" si="26"/>
        <v>2053-2054</v>
      </c>
      <c r="P48" s="18">
        <f t="shared" si="12"/>
        <v>0</v>
      </c>
      <c r="Q48" s="18">
        <f t="shared" si="13"/>
        <v>0</v>
      </c>
      <c r="R48" s="18">
        <f t="shared" si="23"/>
        <v>0</v>
      </c>
      <c r="S48" s="18">
        <f t="shared" si="24"/>
        <v>0</v>
      </c>
      <c r="T48" s="18">
        <f t="shared" si="20"/>
        <v>0</v>
      </c>
      <c r="U48" s="18">
        <f t="shared" si="21"/>
        <v>0</v>
      </c>
      <c r="W48" s="18">
        <f t="shared" si="27"/>
        <v>0</v>
      </c>
      <c r="X48" s="18">
        <f t="shared" si="27"/>
        <v>0</v>
      </c>
      <c r="Y48" s="18">
        <f t="shared" si="27"/>
        <v>0</v>
      </c>
      <c r="Z48" s="18">
        <f t="shared" si="27"/>
        <v>0</v>
      </c>
      <c r="AA48" s="18">
        <f t="shared" si="27"/>
        <v>0</v>
      </c>
      <c r="AB48" s="18">
        <f t="shared" si="27"/>
        <v>0</v>
      </c>
      <c r="AD48" s="18">
        <f t="shared" si="28"/>
        <v>0</v>
      </c>
      <c r="AE48" s="18">
        <f t="shared" si="28"/>
        <v>0</v>
      </c>
      <c r="AF48" s="18">
        <f t="shared" si="28"/>
        <v>0</v>
      </c>
      <c r="AG48" s="18">
        <f t="shared" si="28"/>
        <v>0</v>
      </c>
      <c r="AH48" s="18">
        <f t="shared" si="28"/>
        <v>0</v>
      </c>
      <c r="AI48" s="18">
        <f t="shared" si="28"/>
        <v>0</v>
      </c>
      <c r="AK48" s="18">
        <f t="shared" si="29"/>
        <v>0</v>
      </c>
      <c r="AL48" s="18">
        <f t="shared" si="29"/>
        <v>0</v>
      </c>
      <c r="AM48" s="18">
        <f t="shared" si="29"/>
        <v>0</v>
      </c>
      <c r="AN48" s="18">
        <f t="shared" si="29"/>
        <v>0</v>
      </c>
      <c r="AO48" s="18">
        <f t="shared" si="29"/>
        <v>0</v>
      </c>
      <c r="AP48" s="18">
        <f t="shared" si="29"/>
        <v>0</v>
      </c>
      <c r="AQ48" s="18">
        <f t="shared" si="7"/>
        <v>0</v>
      </c>
      <c r="AS48" s="18">
        <f t="shared" si="30"/>
        <v>0</v>
      </c>
      <c r="AT48" s="18">
        <f t="shared" si="30"/>
        <v>0</v>
      </c>
      <c r="AU48" s="18">
        <f t="shared" si="30"/>
        <v>0</v>
      </c>
      <c r="AV48" s="18">
        <f t="shared" si="30"/>
        <v>0</v>
      </c>
      <c r="AW48" s="18">
        <f t="shared" si="30"/>
        <v>0</v>
      </c>
      <c r="AX48" s="18">
        <f t="shared" si="30"/>
        <v>0</v>
      </c>
      <c r="AY48" s="18">
        <f t="shared" si="8"/>
        <v>0</v>
      </c>
      <c r="BA48" s="18">
        <f t="shared" si="31"/>
        <v>0</v>
      </c>
      <c r="BB48" s="18">
        <f t="shared" si="31"/>
        <v>0</v>
      </c>
      <c r="BC48" s="18">
        <f t="shared" si="31"/>
        <v>0</v>
      </c>
      <c r="BD48" s="18">
        <f t="shared" si="31"/>
        <v>0</v>
      </c>
      <c r="BE48" s="18">
        <f t="shared" si="31"/>
        <v>0</v>
      </c>
      <c r="BF48" s="18">
        <f t="shared" si="31"/>
        <v>0</v>
      </c>
      <c r="BG48" s="18">
        <f t="shared" si="9"/>
        <v>0</v>
      </c>
      <c r="BI48" s="18">
        <f t="shared" si="25"/>
        <v>0</v>
      </c>
      <c r="BJ48" s="18">
        <f t="shared" si="14"/>
        <v>8.5385214754458989</v>
      </c>
    </row>
    <row r="49" spans="7:62" ht="15" x14ac:dyDescent="0.2">
      <c r="G49" s="26">
        <f>Guava!G49</f>
        <v>36</v>
      </c>
      <c r="H49" s="28" t="str">
        <f>Guava!H49</f>
        <v>2054-2055</v>
      </c>
      <c r="I49" s="35">
        <v>0</v>
      </c>
      <c r="J49" s="31">
        <v>0</v>
      </c>
      <c r="K49" s="31">
        <v>0</v>
      </c>
      <c r="L49" s="31">
        <v>0</v>
      </c>
      <c r="N49" s="14">
        <f t="shared" si="26"/>
        <v>36</v>
      </c>
      <c r="O49" s="14" t="str">
        <f t="shared" si="26"/>
        <v>2054-2055</v>
      </c>
      <c r="P49" s="18">
        <f t="shared" si="12"/>
        <v>0</v>
      </c>
      <c r="Q49" s="18">
        <f t="shared" si="13"/>
        <v>0</v>
      </c>
      <c r="R49" s="18">
        <f t="shared" si="23"/>
        <v>0</v>
      </c>
      <c r="S49" s="18">
        <f t="shared" si="24"/>
        <v>0</v>
      </c>
      <c r="T49" s="18">
        <f t="shared" si="20"/>
        <v>0</v>
      </c>
      <c r="U49" s="18">
        <f t="shared" si="21"/>
        <v>0</v>
      </c>
      <c r="W49" s="18">
        <f t="shared" si="27"/>
        <v>0</v>
      </c>
      <c r="X49" s="18">
        <f t="shared" si="27"/>
        <v>0</v>
      </c>
      <c r="Y49" s="18">
        <f t="shared" si="27"/>
        <v>0</v>
      </c>
      <c r="Z49" s="18">
        <f t="shared" si="27"/>
        <v>0</v>
      </c>
      <c r="AA49" s="18">
        <f t="shared" si="27"/>
        <v>0</v>
      </c>
      <c r="AB49" s="18">
        <f t="shared" si="27"/>
        <v>0</v>
      </c>
      <c r="AD49" s="18">
        <f t="shared" si="28"/>
        <v>0</v>
      </c>
      <c r="AE49" s="18">
        <f t="shared" si="28"/>
        <v>0</v>
      </c>
      <c r="AF49" s="18">
        <f t="shared" si="28"/>
        <v>0</v>
      </c>
      <c r="AG49" s="18">
        <f t="shared" si="28"/>
        <v>0</v>
      </c>
      <c r="AH49" s="18">
        <f t="shared" si="28"/>
        <v>0</v>
      </c>
      <c r="AI49" s="18">
        <f t="shared" si="28"/>
        <v>0</v>
      </c>
      <c r="AK49" s="18">
        <f t="shared" si="29"/>
        <v>0</v>
      </c>
      <c r="AL49" s="18">
        <f t="shared" si="29"/>
        <v>0</v>
      </c>
      <c r="AM49" s="18">
        <f t="shared" si="29"/>
        <v>0</v>
      </c>
      <c r="AN49" s="18">
        <f t="shared" si="29"/>
        <v>0</v>
      </c>
      <c r="AO49" s="18">
        <f t="shared" si="29"/>
        <v>0</v>
      </c>
      <c r="AP49" s="18">
        <f t="shared" si="29"/>
        <v>0</v>
      </c>
      <c r="AQ49" s="18">
        <f t="shared" si="7"/>
        <v>0</v>
      </c>
      <c r="AS49" s="18">
        <f t="shared" si="30"/>
        <v>0</v>
      </c>
      <c r="AT49" s="18">
        <f t="shared" si="30"/>
        <v>0</v>
      </c>
      <c r="AU49" s="18">
        <f t="shared" si="30"/>
        <v>0</v>
      </c>
      <c r="AV49" s="18">
        <f t="shared" si="30"/>
        <v>0</v>
      </c>
      <c r="AW49" s="18">
        <f t="shared" si="30"/>
        <v>0</v>
      </c>
      <c r="AX49" s="18">
        <f t="shared" si="30"/>
        <v>0</v>
      </c>
      <c r="AY49" s="18">
        <f t="shared" si="8"/>
        <v>0</v>
      </c>
      <c r="BA49" s="18">
        <f t="shared" si="31"/>
        <v>0</v>
      </c>
      <c r="BB49" s="18">
        <f t="shared" si="31"/>
        <v>0</v>
      </c>
      <c r="BC49" s="18">
        <f t="shared" si="31"/>
        <v>0</v>
      </c>
      <c r="BD49" s="18">
        <f t="shared" si="31"/>
        <v>0</v>
      </c>
      <c r="BE49" s="18">
        <f t="shared" si="31"/>
        <v>0</v>
      </c>
      <c r="BF49" s="18">
        <f t="shared" si="31"/>
        <v>0</v>
      </c>
      <c r="BG49" s="18">
        <f t="shared" si="9"/>
        <v>0</v>
      </c>
      <c r="BI49" s="18">
        <f t="shared" si="25"/>
        <v>0</v>
      </c>
      <c r="BJ49" s="18">
        <f t="shared" si="14"/>
        <v>8.5385214754458989</v>
      </c>
    </row>
  </sheetData>
  <mergeCells count="58">
    <mergeCell ref="Y12:Y13"/>
    <mergeCell ref="Z12:Z13"/>
    <mergeCell ref="AA12:AA13"/>
    <mergeCell ref="H3:K3"/>
    <mergeCell ref="G10:L10"/>
    <mergeCell ref="G11:G13"/>
    <mergeCell ref="H11:H13"/>
    <mergeCell ref="I11:I13"/>
    <mergeCell ref="J11:J13"/>
    <mergeCell ref="K11:K13"/>
    <mergeCell ref="L11:L13"/>
    <mergeCell ref="U12:U13"/>
    <mergeCell ref="N11:N13"/>
    <mergeCell ref="O11:O13"/>
    <mergeCell ref="P11:U11"/>
    <mergeCell ref="X12:X13"/>
    <mergeCell ref="P12:P13"/>
    <mergeCell ref="Q12:Q13"/>
    <mergeCell ref="R12:R13"/>
    <mergeCell ref="S12:S13"/>
    <mergeCell ref="T12:T13"/>
    <mergeCell ref="AB12:AB13"/>
    <mergeCell ref="AD12:AD13"/>
    <mergeCell ref="AF12:AF13"/>
    <mergeCell ref="AG12:AG13"/>
    <mergeCell ref="AH12:AH13"/>
    <mergeCell ref="BG11:BG13"/>
    <mergeCell ref="BI11:BI13"/>
    <mergeCell ref="BJ11:BJ13"/>
    <mergeCell ref="W12:W13"/>
    <mergeCell ref="AE12:AE13"/>
    <mergeCell ref="AL12:AL13"/>
    <mergeCell ref="AM12:AM13"/>
    <mergeCell ref="AT12:AT13"/>
    <mergeCell ref="AQ12:AQ13"/>
    <mergeCell ref="AS12:AS13"/>
    <mergeCell ref="W11:AB11"/>
    <mergeCell ref="AD11:AI11"/>
    <mergeCell ref="AK11:AQ11"/>
    <mergeCell ref="AS11:AX11"/>
    <mergeCell ref="AU12:AU13"/>
    <mergeCell ref="AV12:AV13"/>
    <mergeCell ref="J14:J28"/>
    <mergeCell ref="BE12:BE13"/>
    <mergeCell ref="BF12:BF13"/>
    <mergeCell ref="AW12:AW13"/>
    <mergeCell ref="AX12:AX13"/>
    <mergeCell ref="BA12:BA13"/>
    <mergeCell ref="BB12:BB13"/>
    <mergeCell ref="BC12:BC13"/>
    <mergeCell ref="BD12:BD13"/>
    <mergeCell ref="AY11:AY13"/>
    <mergeCell ref="BA11:BF11"/>
    <mergeCell ref="AI12:AI13"/>
    <mergeCell ref="AK12:AK13"/>
    <mergeCell ref="AN12:AN13"/>
    <mergeCell ref="AO12:AO13"/>
    <mergeCell ref="AP12:AP13"/>
  </mergeCells>
  <hyperlinks>
    <hyperlink ref="J14" r:id="rId1" xr:uid="{891AE7A8-D831-403B-9D4B-006AE128CC52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56499-02B1-4258-91C3-2059BF98BFA4}">
  <dimension ref="B3:BJ49"/>
  <sheetViews>
    <sheetView topLeftCell="F25" workbookViewId="0">
      <selection activeCell="G14" sqref="G14:L49"/>
    </sheetView>
  </sheetViews>
  <sheetFormatPr baseColWidth="10" defaultColWidth="9.1640625" defaultRowHeight="13" x14ac:dyDescent="0.15"/>
  <cols>
    <col min="1" max="1" width="9.1640625" style="3"/>
    <col min="2" max="2" width="9.1640625" style="2"/>
    <col min="3" max="3" width="16.33203125" style="3" customWidth="1"/>
    <col min="4" max="4" width="10.6640625" style="3" customWidth="1"/>
    <col min="5" max="5" width="20.6640625" style="3" customWidth="1"/>
    <col min="6" max="6" width="9.1640625" style="3"/>
    <col min="7" max="7" width="24.5" style="3" customWidth="1"/>
    <col min="8" max="8" width="19.6640625" style="3" customWidth="1"/>
    <col min="9" max="9" width="25" style="3" customWidth="1"/>
    <col min="10" max="10" width="19" style="3" customWidth="1"/>
    <col min="11" max="11" width="23.6640625" style="3" customWidth="1"/>
    <col min="12" max="12" width="10.6640625" style="3" customWidth="1"/>
    <col min="13" max="13" width="30.5" style="3" customWidth="1"/>
    <col min="14" max="14" width="5.1640625" style="3" bestFit="1" customWidth="1"/>
    <col min="15" max="15" width="14.1640625" style="3" customWidth="1"/>
    <col min="16" max="16" width="16.83203125" style="3" customWidth="1"/>
    <col min="17" max="17" width="13.33203125" style="3" customWidth="1"/>
    <col min="18" max="21" width="9.33203125" style="3" customWidth="1"/>
    <col min="22" max="22" width="9.1640625" style="3"/>
    <col min="23" max="23" width="12.5" style="3" customWidth="1"/>
    <col min="24" max="24" width="13.5" style="3" customWidth="1"/>
    <col min="25" max="28" width="17.33203125" style="3" customWidth="1"/>
    <col min="29" max="29" width="9.1640625" style="3"/>
    <col min="30" max="30" width="11.6640625" style="3" bestFit="1" customWidth="1"/>
    <col min="31" max="31" width="10.5" style="3" bestFit="1" customWidth="1"/>
    <col min="32" max="32" width="11.6640625" style="3" bestFit="1" customWidth="1"/>
    <col min="33" max="35" width="11.6640625" style="3" customWidth="1"/>
    <col min="36" max="36" width="9.1640625" style="3"/>
    <col min="37" max="37" width="11" style="3" bestFit="1" customWidth="1"/>
    <col min="38" max="38" width="10.6640625" style="3" bestFit="1" customWidth="1"/>
    <col min="39" max="39" width="11" style="3" bestFit="1" customWidth="1"/>
    <col min="40" max="42" width="11" style="3" customWidth="1"/>
    <col min="43" max="43" width="17" style="3" customWidth="1"/>
    <col min="44" max="46" width="9.1640625" style="3"/>
    <col min="47" max="50" width="12.6640625" style="3" customWidth="1"/>
    <col min="51" max="51" width="18" style="4" customWidth="1"/>
    <col min="52" max="54" width="9.1640625" style="3"/>
    <col min="55" max="58" width="18.33203125" style="3" customWidth="1"/>
    <col min="59" max="59" width="12.5" style="4" customWidth="1"/>
    <col min="60" max="60" width="9.1640625" style="3"/>
    <col min="61" max="61" width="14.5" style="3" customWidth="1"/>
    <col min="62" max="62" width="14.1640625" style="3" customWidth="1"/>
    <col min="63" max="16384" width="9.1640625" style="3"/>
  </cols>
  <sheetData>
    <row r="3" spans="2:62" ht="15" customHeight="1" x14ac:dyDescent="0.15">
      <c r="H3" s="248" t="s">
        <v>78</v>
      </c>
      <c r="I3" s="249"/>
      <c r="J3" s="249"/>
      <c r="K3" s="250"/>
    </row>
    <row r="4" spans="2:62" x14ac:dyDescent="0.15">
      <c r="H4" s="74" t="s">
        <v>79</v>
      </c>
      <c r="I4" s="6" t="str">
        <f>Overview!C13</f>
        <v>Teak</v>
      </c>
      <c r="J4" s="74" t="s">
        <v>80</v>
      </c>
      <c r="K4" s="7">
        <f>Overview!G13</f>
        <v>0.25</v>
      </c>
    </row>
    <row r="5" spans="2:62" x14ac:dyDescent="0.15">
      <c r="H5" s="74" t="s">
        <v>81</v>
      </c>
      <c r="I5" s="6" t="str">
        <f>Overview!D13</f>
        <v>Tectona grandis</v>
      </c>
      <c r="J5" s="74" t="s">
        <v>7</v>
      </c>
      <c r="K5" s="8">
        <f>Overview!I13</f>
        <v>0</v>
      </c>
    </row>
    <row r="6" spans="2:62" x14ac:dyDescent="0.15">
      <c r="H6" s="74" t="s">
        <v>82</v>
      </c>
      <c r="I6" s="7" t="str">
        <f>Overview!E13</f>
        <v>Y=0.4989 X^2-0.202 X-21.971</v>
      </c>
      <c r="J6" s="74" t="s">
        <v>8</v>
      </c>
      <c r="K6" s="8">
        <f>Overview!J13</f>
        <v>0</v>
      </c>
    </row>
    <row r="7" spans="2:62" ht="18" x14ac:dyDescent="0.25">
      <c r="H7" s="74" t="s">
        <v>55</v>
      </c>
      <c r="I7" s="7">
        <f>Overview!H13</f>
        <v>0.47</v>
      </c>
      <c r="J7" s="64" t="s">
        <v>83</v>
      </c>
      <c r="K7" s="23">
        <f>Overview!K13</f>
        <v>3.6666666666666665</v>
      </c>
    </row>
    <row r="10" spans="2:62" ht="15.75" customHeight="1" x14ac:dyDescent="0.15">
      <c r="G10" s="243" t="s">
        <v>155</v>
      </c>
      <c r="H10" s="243"/>
      <c r="I10" s="243"/>
      <c r="J10" s="243"/>
      <c r="K10" s="243"/>
      <c r="L10" s="243"/>
      <c r="N10" s="9"/>
    </row>
    <row r="11" spans="2:62" ht="15.75" customHeight="1" x14ac:dyDescent="0.15">
      <c r="G11" s="251" t="s">
        <v>85</v>
      </c>
      <c r="H11" s="251" t="s">
        <v>13</v>
      </c>
      <c r="I11" s="251" t="s">
        <v>143</v>
      </c>
      <c r="J11" s="251" t="s">
        <v>4</v>
      </c>
      <c r="K11" s="252" t="s">
        <v>141</v>
      </c>
      <c r="L11" s="252" t="s">
        <v>142</v>
      </c>
      <c r="N11" s="243" t="s">
        <v>85</v>
      </c>
      <c r="O11" s="243" t="s">
        <v>13</v>
      </c>
      <c r="P11" s="237" t="s">
        <v>89</v>
      </c>
      <c r="Q11" s="237"/>
      <c r="R11" s="237"/>
      <c r="S11" s="237"/>
      <c r="T11" s="237"/>
      <c r="U11" s="237"/>
      <c r="W11" s="237" t="s">
        <v>90</v>
      </c>
      <c r="X11" s="237"/>
      <c r="Y11" s="237"/>
      <c r="Z11" s="237"/>
      <c r="AA11" s="237"/>
      <c r="AB11" s="237"/>
      <c r="AD11" s="237" t="s">
        <v>91</v>
      </c>
      <c r="AE11" s="237"/>
      <c r="AF11" s="237"/>
      <c r="AG11" s="237"/>
      <c r="AH11" s="237"/>
      <c r="AI11" s="237"/>
      <c r="AK11" s="237" t="s">
        <v>92</v>
      </c>
      <c r="AL11" s="237"/>
      <c r="AM11" s="237"/>
      <c r="AN11" s="237"/>
      <c r="AO11" s="237"/>
      <c r="AP11" s="237"/>
      <c r="AQ11" s="237"/>
      <c r="AS11" s="240" t="s">
        <v>93</v>
      </c>
      <c r="AT11" s="241"/>
      <c r="AU11" s="241"/>
      <c r="AV11" s="241"/>
      <c r="AW11" s="241"/>
      <c r="AX11" s="242"/>
      <c r="AY11" s="237" t="s">
        <v>94</v>
      </c>
      <c r="BA11" s="240" t="s">
        <v>95</v>
      </c>
      <c r="BB11" s="241"/>
      <c r="BC11" s="241"/>
      <c r="BD11" s="241"/>
      <c r="BE11" s="241"/>
      <c r="BF11" s="242"/>
      <c r="BG11" s="237" t="s">
        <v>96</v>
      </c>
      <c r="BI11" s="237" t="s">
        <v>97</v>
      </c>
      <c r="BJ11" s="239" t="s">
        <v>98</v>
      </c>
    </row>
    <row r="12" spans="2:62" ht="15.75" customHeight="1" x14ac:dyDescent="0.15">
      <c r="G12" s="251"/>
      <c r="H12" s="251"/>
      <c r="I12" s="251"/>
      <c r="J12" s="251"/>
      <c r="K12" s="252"/>
      <c r="L12" s="252"/>
      <c r="N12" s="243"/>
      <c r="O12" s="243"/>
      <c r="P12" s="236">
        <v>2019</v>
      </c>
      <c r="Q12" s="236">
        <v>2020</v>
      </c>
      <c r="R12" s="236">
        <v>2021</v>
      </c>
      <c r="S12" s="236">
        <v>2022</v>
      </c>
      <c r="T12" s="236">
        <v>2023</v>
      </c>
      <c r="U12" s="236">
        <v>2024</v>
      </c>
      <c r="W12" s="236">
        <f>P12</f>
        <v>2019</v>
      </c>
      <c r="X12" s="236">
        <f>Q12</f>
        <v>2020</v>
      </c>
      <c r="Y12" s="236">
        <f>R12</f>
        <v>2021</v>
      </c>
      <c r="Z12" s="236">
        <v>2022</v>
      </c>
      <c r="AA12" s="236">
        <v>2023</v>
      </c>
      <c r="AB12" s="236">
        <v>2024</v>
      </c>
      <c r="AD12" s="236">
        <f>W12</f>
        <v>2019</v>
      </c>
      <c r="AE12" s="236">
        <f>X12</f>
        <v>2020</v>
      </c>
      <c r="AF12" s="236">
        <f>Y12</f>
        <v>2021</v>
      </c>
      <c r="AG12" s="236">
        <v>2022</v>
      </c>
      <c r="AH12" s="236">
        <v>2023</v>
      </c>
      <c r="AI12" s="236">
        <v>2024</v>
      </c>
      <c r="AK12" s="236">
        <f>AD12</f>
        <v>2019</v>
      </c>
      <c r="AL12" s="236">
        <f>AE12</f>
        <v>2020</v>
      </c>
      <c r="AM12" s="236">
        <f>AF12</f>
        <v>2021</v>
      </c>
      <c r="AN12" s="236">
        <v>2022</v>
      </c>
      <c r="AO12" s="236">
        <v>2023</v>
      </c>
      <c r="AP12" s="236">
        <v>2024</v>
      </c>
      <c r="AQ12" s="238" t="s">
        <v>99</v>
      </c>
      <c r="AS12" s="236">
        <f>AK12</f>
        <v>2019</v>
      </c>
      <c r="AT12" s="236">
        <f>AL12</f>
        <v>2020</v>
      </c>
      <c r="AU12" s="236">
        <f>AM12</f>
        <v>2021</v>
      </c>
      <c r="AV12" s="236">
        <v>2022</v>
      </c>
      <c r="AW12" s="236">
        <v>2023</v>
      </c>
      <c r="AX12" s="236">
        <v>2024</v>
      </c>
      <c r="AY12" s="237"/>
      <c r="BA12" s="236">
        <f>AS12</f>
        <v>2019</v>
      </c>
      <c r="BB12" s="236">
        <f>AT12</f>
        <v>2020</v>
      </c>
      <c r="BC12" s="236">
        <f>AU12</f>
        <v>2021</v>
      </c>
      <c r="BD12" s="236">
        <v>2022</v>
      </c>
      <c r="BE12" s="236">
        <v>2023</v>
      </c>
      <c r="BF12" s="236">
        <v>2024</v>
      </c>
      <c r="BG12" s="237"/>
      <c r="BI12" s="237"/>
      <c r="BJ12" s="239"/>
    </row>
    <row r="13" spans="2:62" ht="33" customHeight="1" x14ac:dyDescent="0.15">
      <c r="B13" s="10" t="s">
        <v>100</v>
      </c>
      <c r="C13" s="11" t="s">
        <v>101</v>
      </c>
      <c r="D13" s="10" t="s">
        <v>102</v>
      </c>
      <c r="E13" s="10" t="s">
        <v>103</v>
      </c>
      <c r="G13" s="251"/>
      <c r="H13" s="251"/>
      <c r="I13" s="251"/>
      <c r="J13" s="251"/>
      <c r="K13" s="252"/>
      <c r="L13" s="252"/>
      <c r="N13" s="243"/>
      <c r="O13" s="243"/>
      <c r="P13" s="236"/>
      <c r="Q13" s="236"/>
      <c r="R13" s="236"/>
      <c r="S13" s="236"/>
      <c r="T13" s="236"/>
      <c r="U13" s="236"/>
      <c r="W13" s="236"/>
      <c r="X13" s="236"/>
      <c r="Y13" s="236"/>
      <c r="Z13" s="236"/>
      <c r="AA13" s="236"/>
      <c r="AB13" s="236"/>
      <c r="AD13" s="236"/>
      <c r="AE13" s="236"/>
      <c r="AF13" s="236"/>
      <c r="AG13" s="236"/>
      <c r="AH13" s="236"/>
      <c r="AI13" s="236"/>
      <c r="AK13" s="236"/>
      <c r="AL13" s="236"/>
      <c r="AM13" s="236"/>
      <c r="AN13" s="236"/>
      <c r="AO13" s="236"/>
      <c r="AP13" s="236"/>
      <c r="AQ13" s="238"/>
      <c r="AS13" s="236"/>
      <c r="AT13" s="236"/>
      <c r="AU13" s="236"/>
      <c r="AV13" s="236"/>
      <c r="AW13" s="236"/>
      <c r="AX13" s="236"/>
      <c r="AY13" s="237"/>
      <c r="BA13" s="236"/>
      <c r="BB13" s="236"/>
      <c r="BC13" s="236"/>
      <c r="BD13" s="236"/>
      <c r="BE13" s="236"/>
      <c r="BF13" s="236"/>
      <c r="BG13" s="237"/>
      <c r="BI13" s="237"/>
      <c r="BJ13" s="239"/>
    </row>
    <row r="14" spans="2:62" ht="14.25" customHeight="1" x14ac:dyDescent="0.2">
      <c r="B14" s="22">
        <v>2019</v>
      </c>
      <c r="C14" s="12">
        <f>Overview!AG28</f>
        <v>30</v>
      </c>
      <c r="D14" s="13">
        <f>C14*10%</f>
        <v>3</v>
      </c>
      <c r="E14" s="13">
        <f>C14-D14</f>
        <v>27</v>
      </c>
      <c r="G14" s="26">
        <v>1</v>
      </c>
      <c r="H14" s="26" t="str">
        <f>Mango!H14</f>
        <v>2019-2020</v>
      </c>
      <c r="I14" s="35">
        <f t="shared" ref="I14:I21" si="0">I$23/G$23*G14</f>
        <v>1.47</v>
      </c>
      <c r="J14" s="278" t="s">
        <v>156</v>
      </c>
      <c r="K14" s="28"/>
      <c r="L14" s="28">
        <f>K14</f>
        <v>0</v>
      </c>
      <c r="M14" s="17"/>
      <c r="N14" s="14">
        <f t="shared" ref="N14:O43" si="1">G14</f>
        <v>1</v>
      </c>
      <c r="O14" s="14" t="str">
        <f t="shared" si="1"/>
        <v>2019-2020</v>
      </c>
      <c r="P14" s="18">
        <f>(L14*$E$14)/1000</f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20"/>
      <c r="W14" s="18">
        <f t="shared" ref="W14:AB43" si="2">(P14*$K$4)</f>
        <v>0</v>
      </c>
      <c r="X14" s="25">
        <v>0</v>
      </c>
      <c r="Y14" s="19">
        <v>0</v>
      </c>
      <c r="Z14" s="19">
        <v>0</v>
      </c>
      <c r="AA14" s="19">
        <v>0</v>
      </c>
      <c r="AB14" s="19">
        <v>0</v>
      </c>
      <c r="AC14" s="20"/>
      <c r="AD14" s="18">
        <f t="shared" ref="AD14:AI43" si="3">W14+P14</f>
        <v>0</v>
      </c>
      <c r="AE14" s="25">
        <v>0</v>
      </c>
      <c r="AF14" s="19">
        <v>0</v>
      </c>
      <c r="AG14" s="19">
        <v>0</v>
      </c>
      <c r="AH14" s="19">
        <v>0</v>
      </c>
      <c r="AI14" s="19">
        <v>0</v>
      </c>
      <c r="AJ14" s="20"/>
      <c r="AK14" s="18">
        <f t="shared" ref="AK14:AP43" si="4">AD14*$K$7*$I$7</f>
        <v>0</v>
      </c>
      <c r="AL14" s="25">
        <v>0</v>
      </c>
      <c r="AM14" s="19">
        <v>0</v>
      </c>
      <c r="AN14" s="19">
        <v>0</v>
      </c>
      <c r="AO14" s="19">
        <v>0</v>
      </c>
      <c r="AP14" s="19">
        <v>0</v>
      </c>
      <c r="AQ14" s="18">
        <f>SUM(AK14:AP14)</f>
        <v>0</v>
      </c>
      <c r="AR14" s="20"/>
      <c r="AS14" s="18">
        <f t="shared" ref="AS14:AX43" si="5">AK14*$K$5</f>
        <v>0</v>
      </c>
      <c r="AT14" s="25">
        <v>0</v>
      </c>
      <c r="AU14" s="19">
        <v>0</v>
      </c>
      <c r="AV14" s="19">
        <v>0</v>
      </c>
      <c r="AW14" s="19">
        <v>0</v>
      </c>
      <c r="AX14" s="19">
        <v>0</v>
      </c>
      <c r="AY14" s="18">
        <f>SUM(AS14:AX14)</f>
        <v>0</v>
      </c>
      <c r="AZ14" s="20"/>
      <c r="BA14" s="18">
        <f t="shared" ref="BA14:BF43" si="6">AK14*$K$6</f>
        <v>0</v>
      </c>
      <c r="BB14" s="25">
        <v>0</v>
      </c>
      <c r="BC14" s="19">
        <v>0</v>
      </c>
      <c r="BD14" s="19">
        <v>0</v>
      </c>
      <c r="BE14" s="19">
        <v>0</v>
      </c>
      <c r="BF14" s="19">
        <v>0</v>
      </c>
      <c r="BG14" s="18">
        <f>SUM(BA14:BF14)</f>
        <v>0</v>
      </c>
      <c r="BH14" s="20"/>
      <c r="BI14" s="18">
        <f>BG14+AY14+AQ14</f>
        <v>0</v>
      </c>
      <c r="BJ14" s="18">
        <f>BI14</f>
        <v>0</v>
      </c>
    </row>
    <row r="15" spans="2:62" ht="15" x14ac:dyDescent="0.2">
      <c r="B15" s="22">
        <v>2020</v>
      </c>
      <c r="C15" s="12">
        <f>Overview!AG29</f>
        <v>7720</v>
      </c>
      <c r="D15" s="13">
        <f>C15*10%</f>
        <v>772</v>
      </c>
      <c r="E15" s="13">
        <f>C15-D15</f>
        <v>6948</v>
      </c>
      <c r="G15" s="26">
        <v>2</v>
      </c>
      <c r="H15" s="26" t="str">
        <f>Mango!H15</f>
        <v>2020-2021</v>
      </c>
      <c r="I15" s="35">
        <f t="shared" si="0"/>
        <v>2.94</v>
      </c>
      <c r="J15" s="279"/>
      <c r="K15" s="28"/>
      <c r="L15" s="28">
        <f>K15-K14</f>
        <v>0</v>
      </c>
      <c r="M15" s="17"/>
      <c r="N15" s="14">
        <f t="shared" si="1"/>
        <v>2</v>
      </c>
      <c r="O15" s="14" t="str">
        <f t="shared" si="1"/>
        <v>2020-2021</v>
      </c>
      <c r="P15" s="18">
        <f>(L15*$E$14)/1000</f>
        <v>0</v>
      </c>
      <c r="Q15" s="18">
        <f>(L14*$E$15)/1000</f>
        <v>0</v>
      </c>
      <c r="R15" s="19">
        <v>0</v>
      </c>
      <c r="S15" s="19">
        <v>0</v>
      </c>
      <c r="T15" s="19">
        <v>0</v>
      </c>
      <c r="U15" s="19">
        <v>0</v>
      </c>
      <c r="V15" s="20"/>
      <c r="W15" s="18">
        <f t="shared" si="2"/>
        <v>0</v>
      </c>
      <c r="X15" s="18">
        <f t="shared" si="2"/>
        <v>0</v>
      </c>
      <c r="Y15" s="19">
        <f>(Q14*$E$15)/1000</f>
        <v>0</v>
      </c>
      <c r="Z15" s="19">
        <v>0</v>
      </c>
      <c r="AA15" s="19">
        <v>0</v>
      </c>
      <c r="AB15" s="19">
        <v>0</v>
      </c>
      <c r="AC15" s="20"/>
      <c r="AD15" s="18">
        <f t="shared" si="3"/>
        <v>0</v>
      </c>
      <c r="AE15" s="18">
        <f t="shared" si="3"/>
        <v>0</v>
      </c>
      <c r="AF15" s="19">
        <v>0</v>
      </c>
      <c r="AG15" s="19">
        <v>0</v>
      </c>
      <c r="AH15" s="19">
        <v>0</v>
      </c>
      <c r="AI15" s="19">
        <v>0</v>
      </c>
      <c r="AJ15" s="20"/>
      <c r="AK15" s="18">
        <f t="shared" si="4"/>
        <v>0</v>
      </c>
      <c r="AL15" s="18">
        <f t="shared" si="4"/>
        <v>0</v>
      </c>
      <c r="AM15" s="19">
        <v>0</v>
      </c>
      <c r="AN15" s="19">
        <v>0</v>
      </c>
      <c r="AO15" s="19">
        <v>0</v>
      </c>
      <c r="AP15" s="19">
        <v>0</v>
      </c>
      <c r="AQ15" s="18">
        <f t="shared" ref="AQ15:AQ36" si="7">SUM(AK15:AP15)</f>
        <v>0</v>
      </c>
      <c r="AR15" s="20"/>
      <c r="AS15" s="18">
        <f t="shared" si="5"/>
        <v>0</v>
      </c>
      <c r="AT15" s="18">
        <f t="shared" si="5"/>
        <v>0</v>
      </c>
      <c r="AU15" s="19">
        <v>0</v>
      </c>
      <c r="AV15" s="19">
        <v>0</v>
      </c>
      <c r="AW15" s="19">
        <v>0</v>
      </c>
      <c r="AX15" s="19">
        <v>0</v>
      </c>
      <c r="AY15" s="18">
        <f t="shared" ref="AY15:AY49" si="8">SUM(AS15:AX15)</f>
        <v>0</v>
      </c>
      <c r="AZ15" s="20"/>
      <c r="BA15" s="18">
        <f t="shared" si="6"/>
        <v>0</v>
      </c>
      <c r="BB15" s="18">
        <f t="shared" si="6"/>
        <v>0</v>
      </c>
      <c r="BC15" s="19">
        <v>0</v>
      </c>
      <c r="BD15" s="19">
        <v>0</v>
      </c>
      <c r="BE15" s="19">
        <v>0</v>
      </c>
      <c r="BF15" s="19">
        <v>0</v>
      </c>
      <c r="BG15" s="18">
        <f t="shared" ref="BG15:BG49" si="9">SUM(BA15:BF15)</f>
        <v>0</v>
      </c>
      <c r="BH15" s="20"/>
      <c r="BI15" s="18">
        <f t="shared" ref="BI15:BI49" si="10">BG15+AY15+AQ15</f>
        <v>0</v>
      </c>
      <c r="BJ15" s="18">
        <f>BI15+BJ14</f>
        <v>0</v>
      </c>
    </row>
    <row r="16" spans="2:62" ht="15" x14ac:dyDescent="0.2">
      <c r="B16" s="22">
        <v>2021</v>
      </c>
      <c r="C16" s="12">
        <f>Overview!AG30</f>
        <v>1070</v>
      </c>
      <c r="D16" s="13">
        <f>C16*10%</f>
        <v>107</v>
      </c>
      <c r="E16" s="13">
        <f>C16-D16</f>
        <v>963</v>
      </c>
      <c r="G16" s="26">
        <v>3</v>
      </c>
      <c r="H16" s="26" t="str">
        <f>Mango!H16</f>
        <v>2021-2022</v>
      </c>
      <c r="I16" s="35">
        <f t="shared" si="0"/>
        <v>4.41</v>
      </c>
      <c r="J16" s="279"/>
      <c r="K16" s="28"/>
      <c r="L16" s="28">
        <f>K16-K15</f>
        <v>0</v>
      </c>
      <c r="M16" s="17"/>
      <c r="N16" s="14">
        <f t="shared" si="1"/>
        <v>3</v>
      </c>
      <c r="O16" s="14" t="str">
        <f t="shared" si="1"/>
        <v>2021-2022</v>
      </c>
      <c r="P16" s="18">
        <f t="shared" ref="P16:P49" si="11">(L16*$E$14)/1000</f>
        <v>0</v>
      </c>
      <c r="Q16" s="18">
        <f t="shared" ref="Q16:Q49" si="12">(L15*$E$15)/1000</f>
        <v>0</v>
      </c>
      <c r="R16" s="18">
        <f>(L14*$E$16)/1000</f>
        <v>0</v>
      </c>
      <c r="S16" s="19">
        <v>0</v>
      </c>
      <c r="T16" s="19">
        <v>0</v>
      </c>
      <c r="U16" s="19">
        <v>0</v>
      </c>
      <c r="V16" s="20"/>
      <c r="W16" s="18">
        <f t="shared" si="2"/>
        <v>0</v>
      </c>
      <c r="X16" s="18">
        <f t="shared" si="2"/>
        <v>0</v>
      </c>
      <c r="Y16" s="18">
        <f t="shared" si="2"/>
        <v>0</v>
      </c>
      <c r="Z16" s="19">
        <v>0</v>
      </c>
      <c r="AA16" s="19">
        <v>0</v>
      </c>
      <c r="AB16" s="19">
        <v>0</v>
      </c>
      <c r="AC16" s="20"/>
      <c r="AD16" s="18">
        <f t="shared" si="3"/>
        <v>0</v>
      </c>
      <c r="AE16" s="18">
        <f t="shared" si="3"/>
        <v>0</v>
      </c>
      <c r="AF16" s="18">
        <f t="shared" si="3"/>
        <v>0</v>
      </c>
      <c r="AG16" s="19">
        <v>0</v>
      </c>
      <c r="AH16" s="19">
        <v>0</v>
      </c>
      <c r="AI16" s="19">
        <v>0</v>
      </c>
      <c r="AJ16" s="20"/>
      <c r="AK16" s="18">
        <f t="shared" si="4"/>
        <v>0</v>
      </c>
      <c r="AL16" s="18">
        <f t="shared" si="4"/>
        <v>0</v>
      </c>
      <c r="AM16" s="18">
        <f t="shared" si="4"/>
        <v>0</v>
      </c>
      <c r="AN16" s="19">
        <v>0</v>
      </c>
      <c r="AO16" s="19">
        <v>0</v>
      </c>
      <c r="AP16" s="19">
        <v>0</v>
      </c>
      <c r="AQ16" s="18">
        <f t="shared" si="7"/>
        <v>0</v>
      </c>
      <c r="AR16" s="20"/>
      <c r="AS16" s="18">
        <f t="shared" si="5"/>
        <v>0</v>
      </c>
      <c r="AT16" s="18">
        <f t="shared" si="5"/>
        <v>0</v>
      </c>
      <c r="AU16" s="18">
        <f t="shared" si="5"/>
        <v>0</v>
      </c>
      <c r="AV16" s="19">
        <v>0</v>
      </c>
      <c r="AW16" s="19">
        <v>0</v>
      </c>
      <c r="AX16" s="19">
        <v>0</v>
      </c>
      <c r="AY16" s="18">
        <f t="shared" si="8"/>
        <v>0</v>
      </c>
      <c r="AZ16" s="20"/>
      <c r="BA16" s="18">
        <f t="shared" si="6"/>
        <v>0</v>
      </c>
      <c r="BB16" s="18">
        <f t="shared" si="6"/>
        <v>0</v>
      </c>
      <c r="BC16" s="18">
        <f t="shared" si="6"/>
        <v>0</v>
      </c>
      <c r="BD16" s="19">
        <v>0</v>
      </c>
      <c r="BE16" s="19">
        <v>0</v>
      </c>
      <c r="BF16" s="19">
        <v>0</v>
      </c>
      <c r="BG16" s="18">
        <f t="shared" si="9"/>
        <v>0</v>
      </c>
      <c r="BH16" s="20"/>
      <c r="BI16" s="18">
        <f t="shared" si="10"/>
        <v>0</v>
      </c>
      <c r="BJ16" s="18">
        <f t="shared" ref="BJ16:BJ49" si="13">BI16+BJ15</f>
        <v>0</v>
      </c>
    </row>
    <row r="17" spans="2:62" ht="15" x14ac:dyDescent="0.2">
      <c r="B17" s="22">
        <v>2022</v>
      </c>
      <c r="C17" s="12">
        <f>Overview!AG31</f>
        <v>6135</v>
      </c>
      <c r="D17" s="13">
        <f>C17*10%</f>
        <v>613.5</v>
      </c>
      <c r="E17" s="13">
        <f>C17-D17</f>
        <v>5521.5</v>
      </c>
      <c r="G17" s="26">
        <v>4</v>
      </c>
      <c r="H17" s="26" t="str">
        <f>Mango!H17</f>
        <v>2022-2023</v>
      </c>
      <c r="I17" s="35">
        <f t="shared" si="0"/>
        <v>5.88</v>
      </c>
      <c r="J17" s="279"/>
      <c r="K17" s="28"/>
      <c r="L17" s="28">
        <f>K17-K16</f>
        <v>0</v>
      </c>
      <c r="M17" s="17"/>
      <c r="N17" s="14">
        <f t="shared" si="1"/>
        <v>4</v>
      </c>
      <c r="O17" s="14" t="str">
        <f t="shared" si="1"/>
        <v>2022-2023</v>
      </c>
      <c r="P17" s="18">
        <f>(L17*$E$14)/1000</f>
        <v>0</v>
      </c>
      <c r="Q17" s="18">
        <f t="shared" si="12"/>
        <v>0</v>
      </c>
      <c r="R17" s="18">
        <f t="shared" ref="R17:R49" si="14">(L15*$E$16)/1000</f>
        <v>0</v>
      </c>
      <c r="S17" s="18">
        <f>(L14*$E$17)/1000</f>
        <v>0</v>
      </c>
      <c r="T17" s="19">
        <v>0</v>
      </c>
      <c r="U17" s="19">
        <v>0</v>
      </c>
      <c r="V17" s="20"/>
      <c r="W17" s="18">
        <f t="shared" si="2"/>
        <v>0</v>
      </c>
      <c r="X17" s="18">
        <f t="shared" si="2"/>
        <v>0</v>
      </c>
      <c r="Y17" s="18">
        <f t="shared" si="2"/>
        <v>0</v>
      </c>
      <c r="Z17" s="18">
        <f t="shared" si="2"/>
        <v>0</v>
      </c>
      <c r="AA17" s="19">
        <v>0</v>
      </c>
      <c r="AB17" s="19">
        <v>0</v>
      </c>
      <c r="AC17" s="20"/>
      <c r="AD17" s="18">
        <f t="shared" si="3"/>
        <v>0</v>
      </c>
      <c r="AE17" s="18">
        <f t="shared" si="3"/>
        <v>0</v>
      </c>
      <c r="AF17" s="18">
        <f t="shared" si="3"/>
        <v>0</v>
      </c>
      <c r="AG17" s="18">
        <f>Z17+S17</f>
        <v>0</v>
      </c>
      <c r="AH17" s="19">
        <v>0</v>
      </c>
      <c r="AI17" s="19">
        <v>0</v>
      </c>
      <c r="AJ17" s="20"/>
      <c r="AK17" s="18">
        <f t="shared" si="4"/>
        <v>0</v>
      </c>
      <c r="AL17" s="18">
        <f t="shared" si="4"/>
        <v>0</v>
      </c>
      <c r="AM17" s="18">
        <f t="shared" si="4"/>
        <v>0</v>
      </c>
      <c r="AN17" s="18">
        <f t="shared" si="4"/>
        <v>0</v>
      </c>
      <c r="AO17" s="19">
        <v>0</v>
      </c>
      <c r="AP17" s="19">
        <v>0</v>
      </c>
      <c r="AQ17" s="18">
        <f t="shared" si="7"/>
        <v>0</v>
      </c>
      <c r="AR17" s="20"/>
      <c r="AS17" s="18">
        <f t="shared" si="5"/>
        <v>0</v>
      </c>
      <c r="AT17" s="18">
        <f t="shared" si="5"/>
        <v>0</v>
      </c>
      <c r="AU17" s="18">
        <f t="shared" si="5"/>
        <v>0</v>
      </c>
      <c r="AV17" s="18">
        <f t="shared" si="5"/>
        <v>0</v>
      </c>
      <c r="AW17" s="19">
        <v>0</v>
      </c>
      <c r="AX17" s="19">
        <v>0</v>
      </c>
      <c r="AY17" s="18">
        <f t="shared" si="8"/>
        <v>0</v>
      </c>
      <c r="AZ17" s="20"/>
      <c r="BA17" s="18">
        <f t="shared" si="6"/>
        <v>0</v>
      </c>
      <c r="BB17" s="18">
        <f t="shared" si="6"/>
        <v>0</v>
      </c>
      <c r="BC17" s="18">
        <f t="shared" si="6"/>
        <v>0</v>
      </c>
      <c r="BD17" s="18">
        <f t="shared" si="6"/>
        <v>0</v>
      </c>
      <c r="BE17" s="19">
        <v>0</v>
      </c>
      <c r="BF17" s="19">
        <v>0</v>
      </c>
      <c r="BG17" s="18">
        <f t="shared" si="9"/>
        <v>0</v>
      </c>
      <c r="BH17" s="20"/>
      <c r="BI17" s="18">
        <f t="shared" si="10"/>
        <v>0</v>
      </c>
      <c r="BJ17" s="18">
        <f t="shared" si="13"/>
        <v>0</v>
      </c>
    </row>
    <row r="18" spans="2:62" ht="15" x14ac:dyDescent="0.2">
      <c r="B18" s="22">
        <v>2023</v>
      </c>
      <c r="C18" s="12">
        <f>Overview!AG32</f>
        <v>0</v>
      </c>
      <c r="D18" s="14">
        <f t="shared" ref="D18:D42" si="15">C18*10%</f>
        <v>0</v>
      </c>
      <c r="E18" s="14">
        <f t="shared" ref="E18:E42" si="16">C18-D18</f>
        <v>0</v>
      </c>
      <c r="G18" s="26">
        <v>5</v>
      </c>
      <c r="H18" s="26" t="str">
        <f>Mango!H18</f>
        <v>2023-2024</v>
      </c>
      <c r="I18" s="35">
        <f t="shared" si="0"/>
        <v>7.35</v>
      </c>
      <c r="J18" s="279"/>
      <c r="K18" s="28">
        <f t="shared" ref="K18:K43" si="17">0.4989*I18^2-0.202*I18-21.971</f>
        <v>3.4961252499999986</v>
      </c>
      <c r="L18" s="28">
        <f t="shared" ref="L18:L43" si="18">K18-K17</f>
        <v>3.4961252499999986</v>
      </c>
      <c r="M18" s="17"/>
      <c r="N18" s="14">
        <f t="shared" si="1"/>
        <v>5</v>
      </c>
      <c r="O18" s="14" t="str">
        <f t="shared" si="1"/>
        <v>2023-2024</v>
      </c>
      <c r="P18" s="18">
        <f t="shared" si="11"/>
        <v>9.4395381749999951E-2</v>
      </c>
      <c r="Q18" s="18">
        <f t="shared" si="12"/>
        <v>0</v>
      </c>
      <c r="R18" s="18">
        <f t="shared" si="14"/>
        <v>0</v>
      </c>
      <c r="S18" s="18">
        <f t="shared" ref="S18:S49" si="19">(L15*$E$17)/1000</f>
        <v>0</v>
      </c>
      <c r="T18" s="18">
        <f>(L14*$E$18)/1000</f>
        <v>0</v>
      </c>
      <c r="U18" s="19">
        <v>0</v>
      </c>
      <c r="V18" s="20"/>
      <c r="W18" s="18">
        <f t="shared" si="2"/>
        <v>2.3598845437499988E-2</v>
      </c>
      <c r="X18" s="18">
        <f t="shared" si="2"/>
        <v>0</v>
      </c>
      <c r="Y18" s="18">
        <f t="shared" si="2"/>
        <v>0</v>
      </c>
      <c r="Z18" s="18">
        <f t="shared" si="2"/>
        <v>0</v>
      </c>
      <c r="AA18" s="18">
        <f t="shared" si="2"/>
        <v>0</v>
      </c>
      <c r="AB18" s="19">
        <v>0</v>
      </c>
      <c r="AC18" s="20"/>
      <c r="AD18" s="18">
        <f t="shared" si="3"/>
        <v>0.11799422718749994</v>
      </c>
      <c r="AE18" s="18">
        <f t="shared" si="3"/>
        <v>0</v>
      </c>
      <c r="AF18" s="18">
        <f t="shared" si="3"/>
        <v>0</v>
      </c>
      <c r="AG18" s="18">
        <f>Z18+S18</f>
        <v>0</v>
      </c>
      <c r="AH18" s="18">
        <f>AA18+T18</f>
        <v>0</v>
      </c>
      <c r="AI18" s="19">
        <v>0</v>
      </c>
      <c r="AJ18" s="20"/>
      <c r="AK18" s="18">
        <f t="shared" si="4"/>
        <v>0.20334338485312489</v>
      </c>
      <c r="AL18" s="18">
        <f t="shared" si="4"/>
        <v>0</v>
      </c>
      <c r="AM18" s="18">
        <f t="shared" si="4"/>
        <v>0</v>
      </c>
      <c r="AN18" s="18">
        <f t="shared" si="4"/>
        <v>0</v>
      </c>
      <c r="AO18" s="18">
        <f t="shared" si="4"/>
        <v>0</v>
      </c>
      <c r="AP18" s="19">
        <v>0</v>
      </c>
      <c r="AQ18" s="18">
        <f t="shared" si="7"/>
        <v>0.20334338485312489</v>
      </c>
      <c r="AR18" s="20"/>
      <c r="AS18" s="18">
        <f t="shared" si="5"/>
        <v>0</v>
      </c>
      <c r="AT18" s="18">
        <f t="shared" si="5"/>
        <v>0</v>
      </c>
      <c r="AU18" s="18">
        <f t="shared" si="5"/>
        <v>0</v>
      </c>
      <c r="AV18" s="18">
        <f t="shared" si="5"/>
        <v>0</v>
      </c>
      <c r="AW18" s="18">
        <f t="shared" si="5"/>
        <v>0</v>
      </c>
      <c r="AX18" s="19">
        <v>0</v>
      </c>
      <c r="AY18" s="18">
        <f t="shared" si="8"/>
        <v>0</v>
      </c>
      <c r="AZ18" s="20"/>
      <c r="BA18" s="18">
        <f t="shared" si="6"/>
        <v>0</v>
      </c>
      <c r="BB18" s="18">
        <f t="shared" si="6"/>
        <v>0</v>
      </c>
      <c r="BC18" s="18">
        <f t="shared" si="6"/>
        <v>0</v>
      </c>
      <c r="BD18" s="18">
        <f t="shared" si="6"/>
        <v>0</v>
      </c>
      <c r="BE18" s="18">
        <f t="shared" si="6"/>
        <v>0</v>
      </c>
      <c r="BF18" s="19">
        <v>0</v>
      </c>
      <c r="BG18" s="18">
        <f t="shared" si="9"/>
        <v>0</v>
      </c>
      <c r="BH18" s="20"/>
      <c r="BI18" s="18">
        <f t="shared" si="10"/>
        <v>0.20334338485312489</v>
      </c>
      <c r="BJ18" s="18">
        <f t="shared" si="13"/>
        <v>0.20334338485312489</v>
      </c>
    </row>
    <row r="19" spans="2:62" ht="15" x14ac:dyDescent="0.2">
      <c r="B19" s="22">
        <v>2024</v>
      </c>
      <c r="C19" s="12">
        <f>Overview!AG33</f>
        <v>1170</v>
      </c>
      <c r="D19" s="14">
        <f t="shared" si="15"/>
        <v>117</v>
      </c>
      <c r="E19" s="14">
        <f t="shared" si="16"/>
        <v>1053</v>
      </c>
      <c r="G19" s="26">
        <v>6</v>
      </c>
      <c r="H19" s="26" t="str">
        <f>Mango!H19</f>
        <v>2024-2025</v>
      </c>
      <c r="I19" s="35">
        <f t="shared" si="0"/>
        <v>8.82</v>
      </c>
      <c r="J19" s="279"/>
      <c r="K19" s="28">
        <f t="shared" si="17"/>
        <v>15.05798836</v>
      </c>
      <c r="L19" s="28">
        <f t="shared" si="18"/>
        <v>11.561863110000001</v>
      </c>
      <c r="M19" s="17"/>
      <c r="N19" s="14">
        <f t="shared" si="1"/>
        <v>6</v>
      </c>
      <c r="O19" s="14" t="str">
        <f t="shared" si="1"/>
        <v>2024-2025</v>
      </c>
      <c r="P19" s="18">
        <f t="shared" si="11"/>
        <v>0.31217030397000001</v>
      </c>
      <c r="Q19" s="18">
        <f t="shared" si="12"/>
        <v>24.29107823699999</v>
      </c>
      <c r="R19" s="18">
        <f t="shared" si="14"/>
        <v>0</v>
      </c>
      <c r="S19" s="18">
        <f t="shared" si="19"/>
        <v>0</v>
      </c>
      <c r="T19" s="18">
        <f t="shared" ref="T19:T49" si="20">(L15*$E$18)/1000</f>
        <v>0</v>
      </c>
      <c r="U19" s="18">
        <f>(L14*$E$19)/1000</f>
        <v>0</v>
      </c>
      <c r="V19" s="20"/>
      <c r="W19" s="18">
        <f t="shared" si="2"/>
        <v>7.8042575992500002E-2</v>
      </c>
      <c r="X19" s="18">
        <f t="shared" si="2"/>
        <v>6.0727695592499975</v>
      </c>
      <c r="Y19" s="18">
        <f t="shared" si="2"/>
        <v>0</v>
      </c>
      <c r="Z19" s="18">
        <f t="shared" si="2"/>
        <v>0</v>
      </c>
      <c r="AA19" s="18">
        <f t="shared" si="2"/>
        <v>0</v>
      </c>
      <c r="AB19" s="18">
        <f t="shared" si="2"/>
        <v>0</v>
      </c>
      <c r="AC19" s="20"/>
      <c r="AD19" s="18">
        <f t="shared" si="3"/>
        <v>0.39021287996249998</v>
      </c>
      <c r="AE19" s="18">
        <f t="shared" si="3"/>
        <v>30.363847796249988</v>
      </c>
      <c r="AF19" s="18">
        <f t="shared" si="3"/>
        <v>0</v>
      </c>
      <c r="AG19" s="18">
        <f t="shared" si="3"/>
        <v>0</v>
      </c>
      <c r="AH19" s="18">
        <f t="shared" si="3"/>
        <v>0</v>
      </c>
      <c r="AI19" s="18">
        <f t="shared" si="3"/>
        <v>0</v>
      </c>
      <c r="AJ19" s="20"/>
      <c r="AK19" s="18">
        <f t="shared" si="4"/>
        <v>0.67246686313537485</v>
      </c>
      <c r="AL19" s="18">
        <f t="shared" si="4"/>
        <v>52.327031035537473</v>
      </c>
      <c r="AM19" s="18">
        <f t="shared" si="4"/>
        <v>0</v>
      </c>
      <c r="AN19" s="18">
        <f t="shared" si="4"/>
        <v>0</v>
      </c>
      <c r="AO19" s="18">
        <f t="shared" si="4"/>
        <v>0</v>
      </c>
      <c r="AP19" s="18">
        <f t="shared" si="4"/>
        <v>0</v>
      </c>
      <c r="AQ19" s="18">
        <f t="shared" si="7"/>
        <v>52.99949789867285</v>
      </c>
      <c r="AR19" s="20"/>
      <c r="AS19" s="18">
        <f t="shared" si="5"/>
        <v>0</v>
      </c>
      <c r="AT19" s="18">
        <f t="shared" si="5"/>
        <v>0</v>
      </c>
      <c r="AU19" s="18">
        <f t="shared" si="5"/>
        <v>0</v>
      </c>
      <c r="AV19" s="18">
        <f t="shared" si="5"/>
        <v>0</v>
      </c>
      <c r="AW19" s="18">
        <f t="shared" si="5"/>
        <v>0</v>
      </c>
      <c r="AX19" s="18">
        <f t="shared" si="5"/>
        <v>0</v>
      </c>
      <c r="AY19" s="18">
        <f t="shared" si="8"/>
        <v>0</v>
      </c>
      <c r="AZ19" s="20"/>
      <c r="BA19" s="18">
        <f t="shared" si="6"/>
        <v>0</v>
      </c>
      <c r="BB19" s="18">
        <f t="shared" si="6"/>
        <v>0</v>
      </c>
      <c r="BC19" s="18">
        <f t="shared" si="6"/>
        <v>0</v>
      </c>
      <c r="BD19" s="18">
        <f t="shared" si="6"/>
        <v>0</v>
      </c>
      <c r="BE19" s="18">
        <f t="shared" si="6"/>
        <v>0</v>
      </c>
      <c r="BF19" s="18">
        <f t="shared" si="6"/>
        <v>0</v>
      </c>
      <c r="BG19" s="18">
        <f t="shared" si="9"/>
        <v>0</v>
      </c>
      <c r="BH19" s="20"/>
      <c r="BI19" s="18">
        <f t="shared" si="10"/>
        <v>52.99949789867285</v>
      </c>
      <c r="BJ19" s="18">
        <f t="shared" si="13"/>
        <v>53.202841283525977</v>
      </c>
    </row>
    <row r="20" spans="2:62" ht="15" x14ac:dyDescent="0.2">
      <c r="B20" s="22">
        <v>2025</v>
      </c>
      <c r="C20" s="14">
        <v>0</v>
      </c>
      <c r="D20" s="14">
        <f t="shared" si="15"/>
        <v>0</v>
      </c>
      <c r="E20" s="14">
        <f t="shared" si="16"/>
        <v>0</v>
      </c>
      <c r="G20" s="26">
        <v>7</v>
      </c>
      <c r="H20" s="26" t="str">
        <f>Mango!H20</f>
        <v>2025-2026</v>
      </c>
      <c r="I20" s="35">
        <f t="shared" si="0"/>
        <v>10.29</v>
      </c>
      <c r="J20" s="279"/>
      <c r="K20" s="28">
        <f t="shared" si="17"/>
        <v>28.775997489999991</v>
      </c>
      <c r="L20" s="28">
        <f t="shared" si="18"/>
        <v>13.718009129999992</v>
      </c>
      <c r="M20" s="17"/>
      <c r="N20" s="14">
        <f t="shared" si="1"/>
        <v>7</v>
      </c>
      <c r="O20" s="14" t="str">
        <f t="shared" si="1"/>
        <v>2025-2026</v>
      </c>
      <c r="P20" s="18">
        <f t="shared" si="11"/>
        <v>0.37038624650999974</v>
      </c>
      <c r="Q20" s="18">
        <f t="shared" si="12"/>
        <v>80.331824888280011</v>
      </c>
      <c r="R20" s="18">
        <f t="shared" si="14"/>
        <v>3.366768615749999</v>
      </c>
      <c r="S20" s="18">
        <f t="shared" si="19"/>
        <v>0</v>
      </c>
      <c r="T20" s="18">
        <f t="shared" si="20"/>
        <v>0</v>
      </c>
      <c r="U20" s="18">
        <f t="shared" ref="U20:U49" si="21">(L15*$E$19)/1000</f>
        <v>0</v>
      </c>
      <c r="V20" s="20"/>
      <c r="W20" s="18">
        <f t="shared" si="2"/>
        <v>9.2596561627499935E-2</v>
      </c>
      <c r="X20" s="18">
        <f t="shared" si="2"/>
        <v>20.082956222070003</v>
      </c>
      <c r="Y20" s="18">
        <f t="shared" si="2"/>
        <v>0.84169215393749974</v>
      </c>
      <c r="Z20" s="18">
        <f t="shared" si="2"/>
        <v>0</v>
      </c>
      <c r="AA20" s="18">
        <f t="shared" si="2"/>
        <v>0</v>
      </c>
      <c r="AB20" s="18">
        <f t="shared" si="2"/>
        <v>0</v>
      </c>
      <c r="AC20" s="20"/>
      <c r="AD20" s="18">
        <f t="shared" si="3"/>
        <v>0.4629828081374997</v>
      </c>
      <c r="AE20" s="18">
        <f t="shared" si="3"/>
        <v>100.41478111035002</v>
      </c>
      <c r="AF20" s="18">
        <f t="shared" si="3"/>
        <v>4.2084607696874983</v>
      </c>
      <c r="AG20" s="18">
        <f t="shared" si="3"/>
        <v>0</v>
      </c>
      <c r="AH20" s="18">
        <f t="shared" si="3"/>
        <v>0</v>
      </c>
      <c r="AI20" s="18">
        <f t="shared" si="3"/>
        <v>0</v>
      </c>
      <c r="AJ20" s="20"/>
      <c r="AK20" s="18">
        <f t="shared" si="4"/>
        <v>0.7978737060236244</v>
      </c>
      <c r="AL20" s="18">
        <f t="shared" si="4"/>
        <v>173.04813944683653</v>
      </c>
      <c r="AM20" s="18">
        <f t="shared" si="4"/>
        <v>7.2525807264281212</v>
      </c>
      <c r="AN20" s="18">
        <f t="shared" si="4"/>
        <v>0</v>
      </c>
      <c r="AO20" s="18">
        <f t="shared" si="4"/>
        <v>0</v>
      </c>
      <c r="AP20" s="18">
        <f t="shared" si="4"/>
        <v>0</v>
      </c>
      <c r="AQ20" s="18">
        <f t="shared" si="7"/>
        <v>181.09859387928827</v>
      </c>
      <c r="AR20" s="20"/>
      <c r="AS20" s="18">
        <f t="shared" si="5"/>
        <v>0</v>
      </c>
      <c r="AT20" s="18">
        <f t="shared" si="5"/>
        <v>0</v>
      </c>
      <c r="AU20" s="18">
        <f t="shared" si="5"/>
        <v>0</v>
      </c>
      <c r="AV20" s="18">
        <f t="shared" si="5"/>
        <v>0</v>
      </c>
      <c r="AW20" s="18">
        <f t="shared" si="5"/>
        <v>0</v>
      </c>
      <c r="AX20" s="18">
        <f t="shared" si="5"/>
        <v>0</v>
      </c>
      <c r="AY20" s="18">
        <f t="shared" si="8"/>
        <v>0</v>
      </c>
      <c r="AZ20" s="20"/>
      <c r="BA20" s="18">
        <f t="shared" si="6"/>
        <v>0</v>
      </c>
      <c r="BB20" s="18">
        <f t="shared" si="6"/>
        <v>0</v>
      </c>
      <c r="BC20" s="18">
        <f t="shared" si="6"/>
        <v>0</v>
      </c>
      <c r="BD20" s="18">
        <f t="shared" si="6"/>
        <v>0</v>
      </c>
      <c r="BE20" s="18">
        <f t="shared" si="6"/>
        <v>0</v>
      </c>
      <c r="BF20" s="18">
        <f t="shared" si="6"/>
        <v>0</v>
      </c>
      <c r="BG20" s="18">
        <f t="shared" si="9"/>
        <v>0</v>
      </c>
      <c r="BH20" s="20"/>
      <c r="BI20" s="18">
        <f t="shared" si="10"/>
        <v>181.09859387928827</v>
      </c>
      <c r="BJ20" s="18">
        <f t="shared" si="13"/>
        <v>234.30143516281424</v>
      </c>
    </row>
    <row r="21" spans="2:62" ht="15" x14ac:dyDescent="0.2">
      <c r="B21" s="22">
        <v>2026</v>
      </c>
      <c r="C21" s="14">
        <v>0</v>
      </c>
      <c r="D21" s="14">
        <f t="shared" si="15"/>
        <v>0</v>
      </c>
      <c r="E21" s="14">
        <f t="shared" si="16"/>
        <v>0</v>
      </c>
      <c r="G21" s="26">
        <v>8</v>
      </c>
      <c r="H21" s="26" t="str">
        <f>Mango!H21</f>
        <v>2026-2027</v>
      </c>
      <c r="I21" s="35">
        <f t="shared" si="0"/>
        <v>11.76</v>
      </c>
      <c r="J21" s="279"/>
      <c r="K21" s="28">
        <f t="shared" si="17"/>
        <v>44.650152640000002</v>
      </c>
      <c r="L21" s="28">
        <f t="shared" si="18"/>
        <v>15.874155150000011</v>
      </c>
      <c r="M21" s="17"/>
      <c r="N21" s="14">
        <f t="shared" si="1"/>
        <v>8</v>
      </c>
      <c r="O21" s="14" t="str">
        <f t="shared" si="1"/>
        <v>2026-2027</v>
      </c>
      <c r="P21" s="18">
        <f t="shared" si="11"/>
        <v>0.4286021890500003</v>
      </c>
      <c r="Q21" s="18">
        <f t="shared" si="12"/>
        <v>95.312727435239935</v>
      </c>
      <c r="R21" s="18">
        <f t="shared" si="14"/>
        <v>11.134074174930001</v>
      </c>
      <c r="S21" s="18">
        <f t="shared" si="19"/>
        <v>19.30385556787499</v>
      </c>
      <c r="T21" s="18">
        <f t="shared" si="20"/>
        <v>0</v>
      </c>
      <c r="U21" s="18">
        <f t="shared" si="21"/>
        <v>0</v>
      </c>
      <c r="V21" s="20"/>
      <c r="W21" s="18">
        <f t="shared" si="2"/>
        <v>0.10715054726250008</v>
      </c>
      <c r="X21" s="18">
        <f t="shared" si="2"/>
        <v>23.828181858809984</v>
      </c>
      <c r="Y21" s="18">
        <f t="shared" si="2"/>
        <v>2.7835185437325003</v>
      </c>
      <c r="Z21" s="18">
        <f t="shared" si="2"/>
        <v>4.8259638919687475</v>
      </c>
      <c r="AA21" s="18">
        <f t="shared" si="2"/>
        <v>0</v>
      </c>
      <c r="AB21" s="18">
        <f t="shared" si="2"/>
        <v>0</v>
      </c>
      <c r="AC21" s="20"/>
      <c r="AD21" s="18">
        <f t="shared" si="3"/>
        <v>0.53575273631250042</v>
      </c>
      <c r="AE21" s="18">
        <f t="shared" si="3"/>
        <v>119.14090929404992</v>
      </c>
      <c r="AF21" s="18">
        <f t="shared" si="3"/>
        <v>13.917592718662501</v>
      </c>
      <c r="AG21" s="18">
        <f t="shared" si="3"/>
        <v>24.129819459843738</v>
      </c>
      <c r="AH21" s="18">
        <f t="shared" si="3"/>
        <v>0</v>
      </c>
      <c r="AI21" s="18">
        <f t="shared" si="3"/>
        <v>0</v>
      </c>
      <c r="AJ21" s="20"/>
      <c r="AK21" s="18">
        <f t="shared" si="4"/>
        <v>0.92328054891187561</v>
      </c>
      <c r="AL21" s="18">
        <f t="shared" si="4"/>
        <v>205.31950035007935</v>
      </c>
      <c r="AM21" s="18">
        <f t="shared" si="4"/>
        <v>23.984651451828373</v>
      </c>
      <c r="AN21" s="18">
        <f t="shared" si="4"/>
        <v>41.583722202464038</v>
      </c>
      <c r="AO21" s="18">
        <f t="shared" si="4"/>
        <v>0</v>
      </c>
      <c r="AP21" s="18">
        <f t="shared" si="4"/>
        <v>0</v>
      </c>
      <c r="AQ21" s="18">
        <f t="shared" si="7"/>
        <v>271.81115455328364</v>
      </c>
      <c r="AR21" s="20"/>
      <c r="AS21" s="18">
        <f t="shared" si="5"/>
        <v>0</v>
      </c>
      <c r="AT21" s="18">
        <f t="shared" si="5"/>
        <v>0</v>
      </c>
      <c r="AU21" s="18">
        <f t="shared" si="5"/>
        <v>0</v>
      </c>
      <c r="AV21" s="18">
        <f t="shared" si="5"/>
        <v>0</v>
      </c>
      <c r="AW21" s="18">
        <f t="shared" si="5"/>
        <v>0</v>
      </c>
      <c r="AX21" s="18">
        <f t="shared" si="5"/>
        <v>0</v>
      </c>
      <c r="AY21" s="18">
        <f t="shared" si="8"/>
        <v>0</v>
      </c>
      <c r="AZ21" s="20"/>
      <c r="BA21" s="18">
        <f t="shared" si="6"/>
        <v>0</v>
      </c>
      <c r="BB21" s="18">
        <f t="shared" si="6"/>
        <v>0</v>
      </c>
      <c r="BC21" s="18">
        <f t="shared" si="6"/>
        <v>0</v>
      </c>
      <c r="BD21" s="18">
        <f t="shared" si="6"/>
        <v>0</v>
      </c>
      <c r="BE21" s="18">
        <f t="shared" si="6"/>
        <v>0</v>
      </c>
      <c r="BF21" s="18">
        <f t="shared" si="6"/>
        <v>0</v>
      </c>
      <c r="BG21" s="18">
        <f t="shared" si="9"/>
        <v>0</v>
      </c>
      <c r="BH21" s="20"/>
      <c r="BI21" s="18">
        <f t="shared" si="10"/>
        <v>271.81115455328364</v>
      </c>
      <c r="BJ21" s="18">
        <f t="shared" si="13"/>
        <v>506.11258971609789</v>
      </c>
    </row>
    <row r="22" spans="2:62" ht="15" x14ac:dyDescent="0.2">
      <c r="B22" s="22">
        <v>2027</v>
      </c>
      <c r="C22" s="14">
        <v>0</v>
      </c>
      <c r="D22" s="14">
        <f t="shared" si="15"/>
        <v>0</v>
      </c>
      <c r="E22" s="14">
        <f t="shared" si="16"/>
        <v>0</v>
      </c>
      <c r="G22" s="26">
        <v>9</v>
      </c>
      <c r="H22" s="26" t="str">
        <f>Mango!H22</f>
        <v>2027-2028</v>
      </c>
      <c r="I22" s="35">
        <f>I$23/G$23*G22</f>
        <v>13.23</v>
      </c>
      <c r="J22" s="279"/>
      <c r="K22" s="28">
        <f t="shared" si="17"/>
        <v>62.680453810000003</v>
      </c>
      <c r="L22" s="28">
        <f t="shared" si="18"/>
        <v>18.030301170000001</v>
      </c>
      <c r="M22" s="17"/>
      <c r="N22" s="14">
        <f t="shared" si="1"/>
        <v>9</v>
      </c>
      <c r="O22" s="14" t="str">
        <f t="shared" si="1"/>
        <v>2027-2028</v>
      </c>
      <c r="P22" s="18">
        <f t="shared" si="11"/>
        <v>0.48681813158999998</v>
      </c>
      <c r="Q22" s="18">
        <f t="shared" si="12"/>
        <v>110.29362998220007</v>
      </c>
      <c r="R22" s="18">
        <f t="shared" si="14"/>
        <v>13.210442792189992</v>
      </c>
      <c r="S22" s="18">
        <f t="shared" si="19"/>
        <v>63.838827161865005</v>
      </c>
      <c r="T22" s="18">
        <f t="shared" si="20"/>
        <v>0</v>
      </c>
      <c r="U22" s="18">
        <f t="shared" si="21"/>
        <v>0</v>
      </c>
      <c r="V22" s="20"/>
      <c r="W22" s="18">
        <f t="shared" si="2"/>
        <v>0.1217045328975</v>
      </c>
      <c r="X22" s="18">
        <f t="shared" si="2"/>
        <v>27.573407495550018</v>
      </c>
      <c r="Y22" s="18">
        <f t="shared" si="2"/>
        <v>3.3026106980474981</v>
      </c>
      <c r="Z22" s="18">
        <f t="shared" si="2"/>
        <v>15.959706790466251</v>
      </c>
      <c r="AA22" s="18">
        <f t="shared" si="2"/>
        <v>0</v>
      </c>
      <c r="AB22" s="18">
        <f t="shared" si="2"/>
        <v>0</v>
      </c>
      <c r="AC22" s="20"/>
      <c r="AD22" s="18">
        <f t="shared" si="3"/>
        <v>0.60852266448749992</v>
      </c>
      <c r="AE22" s="18">
        <f t="shared" si="3"/>
        <v>137.8670374777501</v>
      </c>
      <c r="AF22" s="18">
        <f t="shared" si="3"/>
        <v>16.513053490237489</v>
      </c>
      <c r="AG22" s="18">
        <f t="shared" si="3"/>
        <v>79.798533952331255</v>
      </c>
      <c r="AH22" s="18">
        <f t="shared" si="3"/>
        <v>0</v>
      </c>
      <c r="AI22" s="18">
        <f t="shared" si="3"/>
        <v>0</v>
      </c>
      <c r="AJ22" s="20"/>
      <c r="AK22" s="18">
        <f t="shared" si="4"/>
        <v>1.0486873918001247</v>
      </c>
      <c r="AL22" s="18">
        <f t="shared" si="4"/>
        <v>237.59086125332266</v>
      </c>
      <c r="AM22" s="18">
        <f t="shared" si="4"/>
        <v>28.457495514842602</v>
      </c>
      <c r="AN22" s="18">
        <f t="shared" si="4"/>
        <v>137.51947351118417</v>
      </c>
      <c r="AO22" s="18">
        <f t="shared" si="4"/>
        <v>0</v>
      </c>
      <c r="AP22" s="18">
        <f t="shared" si="4"/>
        <v>0</v>
      </c>
      <c r="AQ22" s="18">
        <f t="shared" si="7"/>
        <v>404.61651767114955</v>
      </c>
      <c r="AR22" s="20"/>
      <c r="AS22" s="18">
        <f t="shared" si="5"/>
        <v>0</v>
      </c>
      <c r="AT22" s="18">
        <f t="shared" si="5"/>
        <v>0</v>
      </c>
      <c r="AU22" s="18">
        <f t="shared" si="5"/>
        <v>0</v>
      </c>
      <c r="AV22" s="18">
        <f t="shared" si="5"/>
        <v>0</v>
      </c>
      <c r="AW22" s="18">
        <f t="shared" si="5"/>
        <v>0</v>
      </c>
      <c r="AX22" s="18">
        <f t="shared" si="5"/>
        <v>0</v>
      </c>
      <c r="AY22" s="18">
        <f t="shared" si="8"/>
        <v>0</v>
      </c>
      <c r="AZ22" s="20"/>
      <c r="BA22" s="18">
        <f t="shared" si="6"/>
        <v>0</v>
      </c>
      <c r="BB22" s="18">
        <f t="shared" si="6"/>
        <v>0</v>
      </c>
      <c r="BC22" s="18">
        <f t="shared" si="6"/>
        <v>0</v>
      </c>
      <c r="BD22" s="18">
        <f t="shared" si="6"/>
        <v>0</v>
      </c>
      <c r="BE22" s="18">
        <f t="shared" si="6"/>
        <v>0</v>
      </c>
      <c r="BF22" s="18">
        <f t="shared" si="6"/>
        <v>0</v>
      </c>
      <c r="BG22" s="18">
        <f t="shared" si="9"/>
        <v>0</v>
      </c>
      <c r="BH22" s="20"/>
      <c r="BI22" s="18">
        <f t="shared" si="10"/>
        <v>404.61651767114955</v>
      </c>
      <c r="BJ22" s="18">
        <f t="shared" si="13"/>
        <v>910.7291073872475</v>
      </c>
    </row>
    <row r="23" spans="2:62" ht="15" x14ac:dyDescent="0.2">
      <c r="B23" s="22">
        <v>2028</v>
      </c>
      <c r="C23" s="14">
        <v>0</v>
      </c>
      <c r="D23" s="14">
        <f t="shared" si="15"/>
        <v>0</v>
      </c>
      <c r="E23" s="14">
        <f t="shared" si="16"/>
        <v>0</v>
      </c>
      <c r="G23" s="26">
        <v>10</v>
      </c>
      <c r="H23" s="26" t="str">
        <f>Mango!H23</f>
        <v>2028-2029</v>
      </c>
      <c r="I23" s="39">
        <v>14.7</v>
      </c>
      <c r="J23" s="279"/>
      <c r="K23" s="28">
        <f t="shared" si="17"/>
        <v>82.866900999999984</v>
      </c>
      <c r="L23" s="28">
        <f t="shared" si="18"/>
        <v>20.186447189999981</v>
      </c>
      <c r="M23" s="17"/>
      <c r="N23" s="14">
        <f t="shared" si="1"/>
        <v>10</v>
      </c>
      <c r="O23" s="14" t="str">
        <f t="shared" si="1"/>
        <v>2028-2029</v>
      </c>
      <c r="P23" s="18">
        <f t="shared" si="11"/>
        <v>0.54503407412999949</v>
      </c>
      <c r="Q23" s="18">
        <f t="shared" si="12"/>
        <v>125.27453252916</v>
      </c>
      <c r="R23" s="18">
        <f t="shared" si="14"/>
        <v>15.28681140945001</v>
      </c>
      <c r="S23" s="18">
        <f t="shared" si="19"/>
        <v>75.743987411294952</v>
      </c>
      <c r="T23" s="18">
        <f t="shared" si="20"/>
        <v>0</v>
      </c>
      <c r="U23" s="18">
        <f t="shared" si="21"/>
        <v>3.6814198882499984</v>
      </c>
      <c r="V23" s="20"/>
      <c r="W23" s="18">
        <f t="shared" si="2"/>
        <v>0.13625851853249987</v>
      </c>
      <c r="X23" s="18">
        <f t="shared" si="2"/>
        <v>31.31863313229</v>
      </c>
      <c r="Y23" s="18">
        <f t="shared" si="2"/>
        <v>3.8217028523625025</v>
      </c>
      <c r="Z23" s="18">
        <f t="shared" si="2"/>
        <v>18.935996852823738</v>
      </c>
      <c r="AA23" s="18">
        <f t="shared" si="2"/>
        <v>0</v>
      </c>
      <c r="AB23" s="18">
        <f t="shared" si="2"/>
        <v>0.92035497206249961</v>
      </c>
      <c r="AC23" s="20"/>
      <c r="AD23" s="18">
        <f t="shared" si="3"/>
        <v>0.68129259266249931</v>
      </c>
      <c r="AE23" s="18">
        <f t="shared" si="3"/>
        <v>156.59316566145</v>
      </c>
      <c r="AF23" s="18">
        <f t="shared" si="3"/>
        <v>19.108514261812513</v>
      </c>
      <c r="AG23" s="18">
        <f t="shared" si="3"/>
        <v>94.679984264118687</v>
      </c>
      <c r="AH23" s="18">
        <f t="shared" si="3"/>
        <v>0</v>
      </c>
      <c r="AI23" s="18">
        <f t="shared" si="3"/>
        <v>4.6017748603124984</v>
      </c>
      <c r="AJ23" s="20"/>
      <c r="AK23" s="18">
        <f t="shared" si="4"/>
        <v>1.1740942346883738</v>
      </c>
      <c r="AL23" s="18">
        <f t="shared" si="4"/>
        <v>269.86222215656551</v>
      </c>
      <c r="AM23" s="18">
        <f t="shared" si="4"/>
        <v>32.930339577856891</v>
      </c>
      <c r="AN23" s="18">
        <f t="shared" si="4"/>
        <v>163.16517288183121</v>
      </c>
      <c r="AO23" s="18">
        <f t="shared" si="4"/>
        <v>0</v>
      </c>
      <c r="AP23" s="18">
        <f t="shared" si="4"/>
        <v>7.9303920092718725</v>
      </c>
      <c r="AQ23" s="18">
        <f t="shared" si="7"/>
        <v>475.06222086021387</v>
      </c>
      <c r="AR23" s="20"/>
      <c r="AS23" s="18">
        <f t="shared" si="5"/>
        <v>0</v>
      </c>
      <c r="AT23" s="18">
        <f t="shared" si="5"/>
        <v>0</v>
      </c>
      <c r="AU23" s="18">
        <f t="shared" si="5"/>
        <v>0</v>
      </c>
      <c r="AV23" s="18">
        <f t="shared" si="5"/>
        <v>0</v>
      </c>
      <c r="AW23" s="18">
        <f t="shared" si="5"/>
        <v>0</v>
      </c>
      <c r="AX23" s="18">
        <f t="shared" si="5"/>
        <v>0</v>
      </c>
      <c r="AY23" s="18">
        <f t="shared" si="8"/>
        <v>0</v>
      </c>
      <c r="AZ23" s="20"/>
      <c r="BA23" s="18">
        <f t="shared" si="6"/>
        <v>0</v>
      </c>
      <c r="BB23" s="18">
        <f t="shared" si="6"/>
        <v>0</v>
      </c>
      <c r="BC23" s="18">
        <f t="shared" si="6"/>
        <v>0</v>
      </c>
      <c r="BD23" s="18">
        <f t="shared" si="6"/>
        <v>0</v>
      </c>
      <c r="BE23" s="18">
        <f t="shared" si="6"/>
        <v>0</v>
      </c>
      <c r="BF23" s="18">
        <f t="shared" si="6"/>
        <v>0</v>
      </c>
      <c r="BG23" s="18">
        <f t="shared" si="9"/>
        <v>0</v>
      </c>
      <c r="BH23" s="20"/>
      <c r="BI23" s="18">
        <f t="shared" si="10"/>
        <v>475.06222086021387</v>
      </c>
      <c r="BJ23" s="18">
        <f t="shared" si="13"/>
        <v>1385.7913282474615</v>
      </c>
    </row>
    <row r="24" spans="2:62" ht="15" x14ac:dyDescent="0.2">
      <c r="B24" s="22">
        <v>2029</v>
      </c>
      <c r="C24" s="14">
        <v>0</v>
      </c>
      <c r="D24" s="14">
        <f t="shared" si="15"/>
        <v>0</v>
      </c>
      <c r="E24" s="14">
        <f t="shared" si="16"/>
        <v>0</v>
      </c>
      <c r="G24" s="26">
        <v>11</v>
      </c>
      <c r="H24" s="26" t="str">
        <f>Mango!H24</f>
        <v>2029-2030</v>
      </c>
      <c r="I24" s="40">
        <v>15.95</v>
      </c>
      <c r="J24" s="279"/>
      <c r="K24" s="28">
        <f t="shared" si="17"/>
        <v>101.72850724999998</v>
      </c>
      <c r="L24" s="28">
        <f t="shared" si="18"/>
        <v>18.861606249999994</v>
      </c>
      <c r="M24" s="17"/>
      <c r="N24" s="14">
        <f t="shared" si="1"/>
        <v>11</v>
      </c>
      <c r="O24" s="14" t="str">
        <f t="shared" si="1"/>
        <v>2029-2030</v>
      </c>
      <c r="P24" s="18">
        <f t="shared" si="11"/>
        <v>0.50926336874999978</v>
      </c>
      <c r="Q24" s="18">
        <f t="shared" si="12"/>
        <v>140.25543507611988</v>
      </c>
      <c r="R24" s="18">
        <f t="shared" si="14"/>
        <v>17.363180026710001</v>
      </c>
      <c r="S24" s="18">
        <f t="shared" si="19"/>
        <v>87.649147660725049</v>
      </c>
      <c r="T24" s="18">
        <f t="shared" si="20"/>
        <v>0</v>
      </c>
      <c r="U24" s="18">
        <f t="shared" si="21"/>
        <v>12.17464185483</v>
      </c>
      <c r="V24" s="20"/>
      <c r="W24" s="18">
        <f t="shared" si="2"/>
        <v>0.12731584218749994</v>
      </c>
      <c r="X24" s="18">
        <f t="shared" si="2"/>
        <v>35.06385876902997</v>
      </c>
      <c r="Y24" s="18">
        <f t="shared" si="2"/>
        <v>4.3407950066775003</v>
      </c>
      <c r="Z24" s="18">
        <f t="shared" si="2"/>
        <v>21.912286915181262</v>
      </c>
      <c r="AA24" s="18">
        <f t="shared" si="2"/>
        <v>0</v>
      </c>
      <c r="AB24" s="18">
        <f t="shared" si="2"/>
        <v>3.0436604637075</v>
      </c>
      <c r="AC24" s="20"/>
      <c r="AD24" s="18">
        <f t="shared" si="3"/>
        <v>0.6365792109374997</v>
      </c>
      <c r="AE24" s="18">
        <f t="shared" si="3"/>
        <v>175.31929384514984</v>
      </c>
      <c r="AF24" s="18">
        <f t="shared" si="3"/>
        <v>21.703975033387501</v>
      </c>
      <c r="AG24" s="18">
        <f t="shared" si="3"/>
        <v>109.5614345759063</v>
      </c>
      <c r="AH24" s="18">
        <f t="shared" si="3"/>
        <v>0</v>
      </c>
      <c r="AI24" s="18">
        <f t="shared" si="3"/>
        <v>15.2183023185375</v>
      </c>
      <c r="AJ24" s="20"/>
      <c r="AK24" s="18">
        <f t="shared" si="4"/>
        <v>1.0970381735156245</v>
      </c>
      <c r="AL24" s="18">
        <f t="shared" si="4"/>
        <v>302.13358305980819</v>
      </c>
      <c r="AM24" s="18">
        <f t="shared" si="4"/>
        <v>37.40318364087112</v>
      </c>
      <c r="AN24" s="18">
        <f t="shared" si="4"/>
        <v>188.8108722524785</v>
      </c>
      <c r="AO24" s="18">
        <f t="shared" si="4"/>
        <v>0</v>
      </c>
      <c r="AP24" s="18">
        <f t="shared" si="4"/>
        <v>26.22620766227962</v>
      </c>
      <c r="AQ24" s="18">
        <f t="shared" si="7"/>
        <v>555.67088478895312</v>
      </c>
      <c r="AR24" s="20"/>
      <c r="AS24" s="18">
        <f t="shared" si="5"/>
        <v>0</v>
      </c>
      <c r="AT24" s="18">
        <f t="shared" si="5"/>
        <v>0</v>
      </c>
      <c r="AU24" s="18">
        <f t="shared" si="5"/>
        <v>0</v>
      </c>
      <c r="AV24" s="18">
        <f t="shared" si="5"/>
        <v>0</v>
      </c>
      <c r="AW24" s="18">
        <f t="shared" si="5"/>
        <v>0</v>
      </c>
      <c r="AX24" s="18">
        <f t="shared" si="5"/>
        <v>0</v>
      </c>
      <c r="AY24" s="18">
        <f t="shared" si="8"/>
        <v>0</v>
      </c>
      <c r="AZ24" s="20"/>
      <c r="BA24" s="18">
        <f t="shared" si="6"/>
        <v>0</v>
      </c>
      <c r="BB24" s="18">
        <f t="shared" si="6"/>
        <v>0</v>
      </c>
      <c r="BC24" s="18">
        <f t="shared" si="6"/>
        <v>0</v>
      </c>
      <c r="BD24" s="18">
        <f t="shared" si="6"/>
        <v>0</v>
      </c>
      <c r="BE24" s="18">
        <f t="shared" si="6"/>
        <v>0</v>
      </c>
      <c r="BF24" s="18">
        <f t="shared" si="6"/>
        <v>0</v>
      </c>
      <c r="BG24" s="18">
        <f t="shared" si="9"/>
        <v>0</v>
      </c>
      <c r="BH24" s="20"/>
      <c r="BI24" s="18">
        <f t="shared" si="10"/>
        <v>555.67088478895312</v>
      </c>
      <c r="BJ24" s="18">
        <f t="shared" si="13"/>
        <v>1941.4622130364146</v>
      </c>
    </row>
    <row r="25" spans="2:62" ht="15" x14ac:dyDescent="0.2">
      <c r="B25" s="22">
        <v>2030</v>
      </c>
      <c r="C25" s="14">
        <v>0</v>
      </c>
      <c r="D25" s="14">
        <f t="shared" si="15"/>
        <v>0</v>
      </c>
      <c r="E25" s="14">
        <f t="shared" si="16"/>
        <v>0</v>
      </c>
      <c r="G25" s="26">
        <v>12</v>
      </c>
      <c r="H25" s="26" t="str">
        <f>Mango!H25</f>
        <v>2030-2031</v>
      </c>
      <c r="I25" s="40">
        <v>17.2</v>
      </c>
      <c r="J25" s="279"/>
      <c r="K25" s="28">
        <f t="shared" si="17"/>
        <v>122.14917599999998</v>
      </c>
      <c r="L25" s="28">
        <f t="shared" si="18"/>
        <v>20.420668750000004</v>
      </c>
      <c r="M25" s="17"/>
      <c r="N25" s="14">
        <f t="shared" si="1"/>
        <v>12</v>
      </c>
      <c r="O25" s="14" t="str">
        <f t="shared" si="1"/>
        <v>2030-2031</v>
      </c>
      <c r="P25" s="18">
        <f t="shared" si="11"/>
        <v>0.55135805625000012</v>
      </c>
      <c r="Q25" s="18">
        <f t="shared" si="12"/>
        <v>131.05044022499996</v>
      </c>
      <c r="R25" s="18">
        <f t="shared" si="14"/>
        <v>19.439548643969982</v>
      </c>
      <c r="S25" s="18">
        <f t="shared" si="19"/>
        <v>99.554307910155003</v>
      </c>
      <c r="T25" s="18">
        <f t="shared" si="20"/>
        <v>0</v>
      </c>
      <c r="U25" s="18">
        <f t="shared" si="21"/>
        <v>14.445063613889992</v>
      </c>
      <c r="V25" s="20"/>
      <c r="W25" s="18">
        <f t="shared" si="2"/>
        <v>0.13783951406250003</v>
      </c>
      <c r="X25" s="18">
        <f t="shared" si="2"/>
        <v>32.76261005624999</v>
      </c>
      <c r="Y25" s="18">
        <f t="shared" si="2"/>
        <v>4.8598871609924954</v>
      </c>
      <c r="Z25" s="18">
        <f t="shared" si="2"/>
        <v>24.888576977538751</v>
      </c>
      <c r="AA25" s="18">
        <f t="shared" si="2"/>
        <v>0</v>
      </c>
      <c r="AB25" s="18">
        <f t="shared" si="2"/>
        <v>3.6112659034724981</v>
      </c>
      <c r="AC25" s="20"/>
      <c r="AD25" s="18">
        <f t="shared" si="3"/>
        <v>0.68919757031250017</v>
      </c>
      <c r="AE25" s="18">
        <f t="shared" si="3"/>
        <v>163.81305028124996</v>
      </c>
      <c r="AF25" s="18">
        <f t="shared" si="3"/>
        <v>24.299435804962478</v>
      </c>
      <c r="AG25" s="18">
        <f t="shared" si="3"/>
        <v>124.44288488769375</v>
      </c>
      <c r="AH25" s="18">
        <f t="shared" si="3"/>
        <v>0</v>
      </c>
      <c r="AI25" s="18">
        <f t="shared" si="3"/>
        <v>18.056329517362492</v>
      </c>
      <c r="AJ25" s="20"/>
      <c r="AK25" s="18">
        <f t="shared" si="4"/>
        <v>1.1877171461718752</v>
      </c>
      <c r="AL25" s="18">
        <f t="shared" si="4"/>
        <v>282.30448998468739</v>
      </c>
      <c r="AM25" s="18">
        <f t="shared" si="4"/>
        <v>41.876027703885335</v>
      </c>
      <c r="AN25" s="18">
        <f t="shared" si="4"/>
        <v>214.45657162312554</v>
      </c>
      <c r="AO25" s="18">
        <f t="shared" si="4"/>
        <v>0</v>
      </c>
      <c r="AP25" s="18">
        <f t="shared" si="4"/>
        <v>31.117074534921358</v>
      </c>
      <c r="AQ25" s="18">
        <f t="shared" si="7"/>
        <v>570.94188099279143</v>
      </c>
      <c r="AR25" s="20"/>
      <c r="AS25" s="18">
        <f t="shared" si="5"/>
        <v>0</v>
      </c>
      <c r="AT25" s="18">
        <f t="shared" si="5"/>
        <v>0</v>
      </c>
      <c r="AU25" s="18">
        <f t="shared" si="5"/>
        <v>0</v>
      </c>
      <c r="AV25" s="18">
        <f t="shared" si="5"/>
        <v>0</v>
      </c>
      <c r="AW25" s="18">
        <f t="shared" si="5"/>
        <v>0</v>
      </c>
      <c r="AX25" s="18">
        <f t="shared" si="5"/>
        <v>0</v>
      </c>
      <c r="AY25" s="18">
        <f t="shared" si="8"/>
        <v>0</v>
      </c>
      <c r="AZ25" s="20"/>
      <c r="BA25" s="18">
        <f t="shared" si="6"/>
        <v>0</v>
      </c>
      <c r="BB25" s="18">
        <f t="shared" si="6"/>
        <v>0</v>
      </c>
      <c r="BC25" s="18">
        <f t="shared" si="6"/>
        <v>0</v>
      </c>
      <c r="BD25" s="18">
        <f t="shared" si="6"/>
        <v>0</v>
      </c>
      <c r="BE25" s="18">
        <f t="shared" si="6"/>
        <v>0</v>
      </c>
      <c r="BF25" s="18">
        <f t="shared" si="6"/>
        <v>0</v>
      </c>
      <c r="BG25" s="18">
        <f t="shared" si="9"/>
        <v>0</v>
      </c>
      <c r="BH25" s="20"/>
      <c r="BI25" s="18">
        <f t="shared" si="10"/>
        <v>570.94188099279143</v>
      </c>
      <c r="BJ25" s="18">
        <f t="shared" si="13"/>
        <v>2512.4040940292061</v>
      </c>
    </row>
    <row r="26" spans="2:62" ht="15" x14ac:dyDescent="0.2">
      <c r="B26" s="22">
        <v>2031</v>
      </c>
      <c r="C26" s="14">
        <v>0</v>
      </c>
      <c r="D26" s="14">
        <f t="shared" si="15"/>
        <v>0</v>
      </c>
      <c r="E26" s="14">
        <f t="shared" si="16"/>
        <v>0</v>
      </c>
      <c r="G26" s="26">
        <v>13</v>
      </c>
      <c r="H26" s="26" t="str">
        <f>Mango!H26</f>
        <v>2031-2032</v>
      </c>
      <c r="I26" s="40">
        <v>18.45</v>
      </c>
      <c r="J26" s="279"/>
      <c r="K26" s="28">
        <f t="shared" si="17"/>
        <v>144.12890725</v>
      </c>
      <c r="L26" s="28">
        <f t="shared" si="18"/>
        <v>21.979731250000015</v>
      </c>
      <c r="M26" s="17"/>
      <c r="N26" s="14">
        <f t="shared" si="1"/>
        <v>13</v>
      </c>
      <c r="O26" s="14" t="str">
        <f t="shared" si="1"/>
        <v>2031-2032</v>
      </c>
      <c r="P26" s="18">
        <f t="shared" si="11"/>
        <v>0.59345274375000046</v>
      </c>
      <c r="Q26" s="18">
        <f t="shared" si="12"/>
        <v>141.88280647500002</v>
      </c>
      <c r="R26" s="18">
        <f t="shared" si="14"/>
        <v>18.163726818749993</v>
      </c>
      <c r="S26" s="18">
        <f t="shared" si="19"/>
        <v>111.4594681595849</v>
      </c>
      <c r="T26" s="18">
        <f t="shared" si="20"/>
        <v>0</v>
      </c>
      <c r="U26" s="18">
        <f t="shared" si="21"/>
        <v>16.71548537295001</v>
      </c>
      <c r="V26" s="20"/>
      <c r="W26" s="18">
        <f t="shared" si="2"/>
        <v>0.14836318593750011</v>
      </c>
      <c r="X26" s="18">
        <f t="shared" si="2"/>
        <v>35.470701618750006</v>
      </c>
      <c r="Y26" s="18">
        <f t="shared" si="2"/>
        <v>4.5409317046874982</v>
      </c>
      <c r="Z26" s="18">
        <f t="shared" si="2"/>
        <v>27.864867039896225</v>
      </c>
      <c r="AA26" s="18">
        <f t="shared" si="2"/>
        <v>0</v>
      </c>
      <c r="AB26" s="18">
        <f t="shared" si="2"/>
        <v>4.1788713432375024</v>
      </c>
      <c r="AC26" s="20"/>
      <c r="AD26" s="18">
        <f t="shared" si="3"/>
        <v>0.74181592968750054</v>
      </c>
      <c r="AE26" s="18">
        <f t="shared" si="3"/>
        <v>177.35350809375004</v>
      </c>
      <c r="AF26" s="18">
        <f t="shared" si="3"/>
        <v>22.704658523437491</v>
      </c>
      <c r="AG26" s="18">
        <f t="shared" si="3"/>
        <v>139.32433519948114</v>
      </c>
      <c r="AH26" s="18">
        <f t="shared" si="3"/>
        <v>0</v>
      </c>
      <c r="AI26" s="18">
        <f t="shared" si="3"/>
        <v>20.894356716187513</v>
      </c>
      <c r="AJ26" s="20"/>
      <c r="AK26" s="18">
        <f t="shared" si="4"/>
        <v>1.2783961188281259</v>
      </c>
      <c r="AL26" s="18">
        <f t="shared" si="4"/>
        <v>305.63921228156255</v>
      </c>
      <c r="AM26" s="18">
        <f t="shared" si="4"/>
        <v>39.127694855390608</v>
      </c>
      <c r="AN26" s="18">
        <f t="shared" si="4"/>
        <v>240.10227099377249</v>
      </c>
      <c r="AO26" s="18">
        <f t="shared" si="4"/>
        <v>0</v>
      </c>
      <c r="AP26" s="18">
        <f t="shared" si="4"/>
        <v>36.007941407563145</v>
      </c>
      <c r="AQ26" s="18">
        <f t="shared" si="7"/>
        <v>622.15551565711701</v>
      </c>
      <c r="AR26" s="20"/>
      <c r="AS26" s="18">
        <f t="shared" si="5"/>
        <v>0</v>
      </c>
      <c r="AT26" s="18">
        <f t="shared" si="5"/>
        <v>0</v>
      </c>
      <c r="AU26" s="18">
        <f t="shared" si="5"/>
        <v>0</v>
      </c>
      <c r="AV26" s="18">
        <f t="shared" si="5"/>
        <v>0</v>
      </c>
      <c r="AW26" s="18">
        <f t="shared" si="5"/>
        <v>0</v>
      </c>
      <c r="AX26" s="18">
        <f t="shared" si="5"/>
        <v>0</v>
      </c>
      <c r="AY26" s="18">
        <f t="shared" si="8"/>
        <v>0</v>
      </c>
      <c r="AZ26" s="20"/>
      <c r="BA26" s="18">
        <f t="shared" si="6"/>
        <v>0</v>
      </c>
      <c r="BB26" s="18">
        <f t="shared" si="6"/>
        <v>0</v>
      </c>
      <c r="BC26" s="18">
        <f t="shared" si="6"/>
        <v>0</v>
      </c>
      <c r="BD26" s="18">
        <f t="shared" si="6"/>
        <v>0</v>
      </c>
      <c r="BE26" s="18">
        <f t="shared" si="6"/>
        <v>0</v>
      </c>
      <c r="BF26" s="18">
        <f t="shared" si="6"/>
        <v>0</v>
      </c>
      <c r="BG26" s="18">
        <f t="shared" si="9"/>
        <v>0</v>
      </c>
      <c r="BH26" s="20"/>
      <c r="BI26" s="18">
        <f t="shared" si="10"/>
        <v>622.15551565711701</v>
      </c>
      <c r="BJ26" s="18">
        <f t="shared" si="13"/>
        <v>3134.5596096863233</v>
      </c>
    </row>
    <row r="27" spans="2:62" ht="15" x14ac:dyDescent="0.2">
      <c r="B27" s="22">
        <v>2032</v>
      </c>
      <c r="C27" s="14">
        <v>0</v>
      </c>
      <c r="D27" s="14">
        <f t="shared" si="15"/>
        <v>0</v>
      </c>
      <c r="E27" s="14">
        <f t="shared" si="16"/>
        <v>0</v>
      </c>
      <c r="G27" s="26">
        <v>14</v>
      </c>
      <c r="H27" s="26" t="str">
        <f>Mango!H27</f>
        <v>2032-2033</v>
      </c>
      <c r="I27" s="40">
        <v>19.7</v>
      </c>
      <c r="J27" s="279"/>
      <c r="K27" s="28">
        <f t="shared" si="17"/>
        <v>167.66770099999999</v>
      </c>
      <c r="L27" s="28">
        <f t="shared" si="18"/>
        <v>23.538793749999996</v>
      </c>
      <c r="M27" s="17"/>
      <c r="N27" s="14">
        <f t="shared" si="1"/>
        <v>14</v>
      </c>
      <c r="O27" s="14" t="str">
        <f t="shared" si="1"/>
        <v>2032-2033</v>
      </c>
      <c r="P27" s="18">
        <f t="shared" si="11"/>
        <v>0.63554743124999991</v>
      </c>
      <c r="Q27" s="18">
        <f t="shared" si="12"/>
        <v>152.71517272500009</v>
      </c>
      <c r="R27" s="18">
        <f t="shared" si="14"/>
        <v>19.665104006250004</v>
      </c>
      <c r="S27" s="18">
        <f t="shared" si="19"/>
        <v>104.14435890937496</v>
      </c>
      <c r="T27" s="18">
        <f t="shared" si="20"/>
        <v>0</v>
      </c>
      <c r="U27" s="18">
        <f t="shared" si="21"/>
        <v>18.985907132010002</v>
      </c>
      <c r="V27" s="20"/>
      <c r="W27" s="18">
        <f t="shared" si="2"/>
        <v>0.15888685781249998</v>
      </c>
      <c r="X27" s="18">
        <f t="shared" si="2"/>
        <v>38.178793181250022</v>
      </c>
      <c r="Y27" s="18">
        <f t="shared" si="2"/>
        <v>4.9162760015625011</v>
      </c>
      <c r="Z27" s="18">
        <f t="shared" si="2"/>
        <v>26.036089727343739</v>
      </c>
      <c r="AA27" s="18">
        <f t="shared" si="2"/>
        <v>0</v>
      </c>
      <c r="AB27" s="18">
        <f t="shared" si="2"/>
        <v>4.7464767830025005</v>
      </c>
      <c r="AC27" s="20"/>
      <c r="AD27" s="18">
        <f t="shared" si="3"/>
        <v>0.79443428906249991</v>
      </c>
      <c r="AE27" s="18">
        <f t="shared" si="3"/>
        <v>190.89396590625012</v>
      </c>
      <c r="AF27" s="18">
        <f t="shared" si="3"/>
        <v>24.581380007812506</v>
      </c>
      <c r="AG27" s="18">
        <f t="shared" si="3"/>
        <v>130.18044863671869</v>
      </c>
      <c r="AH27" s="18">
        <f t="shared" si="3"/>
        <v>0</v>
      </c>
      <c r="AI27" s="18">
        <f t="shared" si="3"/>
        <v>23.732383915012502</v>
      </c>
      <c r="AJ27" s="20"/>
      <c r="AK27" s="18">
        <f t="shared" si="4"/>
        <v>1.3690750914843748</v>
      </c>
      <c r="AL27" s="18">
        <f t="shared" si="4"/>
        <v>328.97393457843765</v>
      </c>
      <c r="AM27" s="18">
        <f t="shared" si="4"/>
        <v>42.361911546796883</v>
      </c>
      <c r="AN27" s="18">
        <f t="shared" si="4"/>
        <v>224.34430648394519</v>
      </c>
      <c r="AO27" s="18">
        <f t="shared" si="4"/>
        <v>0</v>
      </c>
      <c r="AP27" s="18">
        <f t="shared" si="4"/>
        <v>40.898808280204875</v>
      </c>
      <c r="AQ27" s="18">
        <f t="shared" si="7"/>
        <v>637.94803598086901</v>
      </c>
      <c r="AR27" s="20"/>
      <c r="AS27" s="18">
        <f t="shared" si="5"/>
        <v>0</v>
      </c>
      <c r="AT27" s="18">
        <f t="shared" si="5"/>
        <v>0</v>
      </c>
      <c r="AU27" s="18">
        <f t="shared" si="5"/>
        <v>0</v>
      </c>
      <c r="AV27" s="18">
        <f t="shared" si="5"/>
        <v>0</v>
      </c>
      <c r="AW27" s="18">
        <f t="shared" si="5"/>
        <v>0</v>
      </c>
      <c r="AX27" s="18">
        <f t="shared" si="5"/>
        <v>0</v>
      </c>
      <c r="AY27" s="18">
        <f t="shared" si="8"/>
        <v>0</v>
      </c>
      <c r="AZ27" s="20"/>
      <c r="BA27" s="18">
        <f t="shared" si="6"/>
        <v>0</v>
      </c>
      <c r="BB27" s="18">
        <f t="shared" si="6"/>
        <v>0</v>
      </c>
      <c r="BC27" s="18">
        <f t="shared" si="6"/>
        <v>0</v>
      </c>
      <c r="BD27" s="18">
        <f t="shared" si="6"/>
        <v>0</v>
      </c>
      <c r="BE27" s="18">
        <f t="shared" si="6"/>
        <v>0</v>
      </c>
      <c r="BF27" s="18">
        <f t="shared" si="6"/>
        <v>0</v>
      </c>
      <c r="BG27" s="18">
        <f t="shared" si="9"/>
        <v>0</v>
      </c>
      <c r="BH27" s="20"/>
      <c r="BI27" s="18">
        <f t="shared" si="10"/>
        <v>637.94803598086901</v>
      </c>
      <c r="BJ27" s="18">
        <f t="shared" si="13"/>
        <v>3772.5076456671923</v>
      </c>
    </row>
    <row r="28" spans="2:62" ht="15" x14ac:dyDescent="0.2">
      <c r="B28" s="22">
        <v>2033</v>
      </c>
      <c r="C28" s="14">
        <v>0</v>
      </c>
      <c r="D28" s="14">
        <f t="shared" si="15"/>
        <v>0</v>
      </c>
      <c r="E28" s="14">
        <f t="shared" si="16"/>
        <v>0</v>
      </c>
      <c r="G28" s="32">
        <v>15</v>
      </c>
      <c r="H28" s="32" t="str">
        <f>Mango!H28</f>
        <v>2033-2034</v>
      </c>
      <c r="I28" s="39">
        <v>20.95</v>
      </c>
      <c r="J28" s="279"/>
      <c r="K28" s="28">
        <f t="shared" si="17"/>
        <v>192.76555725</v>
      </c>
      <c r="L28" s="31">
        <f>K28-K27</f>
        <v>25.097856250000007</v>
      </c>
      <c r="M28" s="17"/>
      <c r="N28" s="14">
        <f t="shared" si="1"/>
        <v>15</v>
      </c>
      <c r="O28" s="14" t="str">
        <f t="shared" si="1"/>
        <v>2033-2034</v>
      </c>
      <c r="P28" s="18">
        <f t="shared" si="11"/>
        <v>0.67764211875000024</v>
      </c>
      <c r="Q28" s="18">
        <f t="shared" si="12"/>
        <v>163.54753897499998</v>
      </c>
      <c r="R28" s="18">
        <f t="shared" si="14"/>
        <v>21.166481193750013</v>
      </c>
      <c r="S28" s="18">
        <f t="shared" si="19"/>
        <v>112.75272250312503</v>
      </c>
      <c r="T28" s="18">
        <f t="shared" si="20"/>
        <v>0</v>
      </c>
      <c r="U28" s="18">
        <f t="shared" si="21"/>
        <v>21.25632889106998</v>
      </c>
      <c r="V28" s="20"/>
      <c r="W28" s="18">
        <f t="shared" si="2"/>
        <v>0.16941052968750006</v>
      </c>
      <c r="X28" s="18">
        <f t="shared" si="2"/>
        <v>40.886884743749995</v>
      </c>
      <c r="Y28" s="18">
        <f t="shared" si="2"/>
        <v>5.2916202984375031</v>
      </c>
      <c r="Z28" s="18">
        <f t="shared" si="2"/>
        <v>28.188180625781257</v>
      </c>
      <c r="AA28" s="18">
        <f t="shared" si="2"/>
        <v>0</v>
      </c>
      <c r="AB28" s="18">
        <f t="shared" si="2"/>
        <v>5.3140822227674951</v>
      </c>
      <c r="AC28" s="20"/>
      <c r="AD28" s="18">
        <f t="shared" si="3"/>
        <v>0.84705264843750028</v>
      </c>
      <c r="AE28" s="18">
        <f t="shared" si="3"/>
        <v>204.43442371874997</v>
      </c>
      <c r="AF28" s="18">
        <f t="shared" si="3"/>
        <v>26.458101492187517</v>
      </c>
      <c r="AG28" s="18">
        <f t="shared" si="3"/>
        <v>140.94090312890629</v>
      </c>
      <c r="AH28" s="18">
        <f t="shared" si="3"/>
        <v>0</v>
      </c>
      <c r="AI28" s="18">
        <f t="shared" si="3"/>
        <v>26.570411113837476</v>
      </c>
      <c r="AJ28" s="20"/>
      <c r="AK28" s="18">
        <f t="shared" si="4"/>
        <v>1.4597540641406255</v>
      </c>
      <c r="AL28" s="18">
        <f t="shared" si="4"/>
        <v>352.30865687531241</v>
      </c>
      <c r="AM28" s="18">
        <f t="shared" si="4"/>
        <v>45.59612823820315</v>
      </c>
      <c r="AN28" s="18">
        <f t="shared" si="4"/>
        <v>242.88815639214846</v>
      </c>
      <c r="AO28" s="18">
        <f t="shared" si="4"/>
        <v>0</v>
      </c>
      <c r="AP28" s="18">
        <f t="shared" si="4"/>
        <v>45.789675152846577</v>
      </c>
      <c r="AQ28" s="18">
        <f t="shared" si="7"/>
        <v>688.0423707226513</v>
      </c>
      <c r="AR28" s="20"/>
      <c r="AS28" s="18">
        <f t="shared" si="5"/>
        <v>0</v>
      </c>
      <c r="AT28" s="18">
        <f t="shared" si="5"/>
        <v>0</v>
      </c>
      <c r="AU28" s="18">
        <f t="shared" si="5"/>
        <v>0</v>
      </c>
      <c r="AV28" s="18">
        <f t="shared" si="5"/>
        <v>0</v>
      </c>
      <c r="AW28" s="18">
        <f t="shared" si="5"/>
        <v>0</v>
      </c>
      <c r="AX28" s="18">
        <f t="shared" si="5"/>
        <v>0</v>
      </c>
      <c r="AY28" s="18">
        <f t="shared" si="8"/>
        <v>0</v>
      </c>
      <c r="AZ28" s="20"/>
      <c r="BA28" s="18">
        <f t="shared" si="6"/>
        <v>0</v>
      </c>
      <c r="BB28" s="18">
        <f t="shared" si="6"/>
        <v>0</v>
      </c>
      <c r="BC28" s="18">
        <f t="shared" si="6"/>
        <v>0</v>
      </c>
      <c r="BD28" s="18">
        <f t="shared" si="6"/>
        <v>0</v>
      </c>
      <c r="BE28" s="18">
        <f t="shared" si="6"/>
        <v>0</v>
      </c>
      <c r="BF28" s="18">
        <f t="shared" si="6"/>
        <v>0</v>
      </c>
      <c r="BG28" s="18">
        <f t="shared" si="9"/>
        <v>0</v>
      </c>
      <c r="BH28" s="20"/>
      <c r="BI28" s="18">
        <f t="shared" si="10"/>
        <v>688.0423707226513</v>
      </c>
      <c r="BJ28" s="18">
        <f t="shared" si="13"/>
        <v>4460.5500163898432</v>
      </c>
    </row>
    <row r="29" spans="2:62" ht="15" x14ac:dyDescent="0.2">
      <c r="B29" s="22">
        <v>2034</v>
      </c>
      <c r="C29" s="14">
        <v>0</v>
      </c>
      <c r="D29" s="14">
        <f t="shared" si="15"/>
        <v>0</v>
      </c>
      <c r="E29" s="14">
        <f t="shared" si="16"/>
        <v>0</v>
      </c>
      <c r="G29" s="34">
        <v>16</v>
      </c>
      <c r="H29" s="34" t="str">
        <f>Mango!H29</f>
        <v>2034-2035</v>
      </c>
      <c r="I29" s="35">
        <f>I14</f>
        <v>1.47</v>
      </c>
      <c r="J29" s="181"/>
      <c r="K29" s="28"/>
      <c r="L29" s="28">
        <f t="shared" si="18"/>
        <v>-192.76555725</v>
      </c>
      <c r="M29" s="17"/>
      <c r="N29" s="14">
        <f t="shared" si="1"/>
        <v>16</v>
      </c>
      <c r="O29" s="14" t="str">
        <f t="shared" si="1"/>
        <v>2034-2035</v>
      </c>
      <c r="P29" s="18">
        <f t="shared" si="11"/>
        <v>-5.2046700457500004</v>
      </c>
      <c r="Q29" s="18">
        <f t="shared" si="12"/>
        <v>174.37990522500004</v>
      </c>
      <c r="R29" s="18">
        <f t="shared" si="14"/>
        <v>22.667858381249996</v>
      </c>
      <c r="S29" s="18">
        <f t="shared" si="19"/>
        <v>121.36108609687508</v>
      </c>
      <c r="T29" s="18">
        <f t="shared" si="20"/>
        <v>0</v>
      </c>
      <c r="U29" s="18">
        <f t="shared" si="21"/>
        <v>19.861271381249992</v>
      </c>
      <c r="V29" s="20"/>
      <c r="W29" s="18">
        <f t="shared" si="2"/>
        <v>-1.3011675114375001</v>
      </c>
      <c r="X29" s="18">
        <f t="shared" si="2"/>
        <v>43.594976306250011</v>
      </c>
      <c r="Y29" s="18">
        <f t="shared" si="2"/>
        <v>5.666964595312499</v>
      </c>
      <c r="Z29" s="18">
        <f t="shared" si="2"/>
        <v>30.340271524218771</v>
      </c>
      <c r="AA29" s="18">
        <f t="shared" si="2"/>
        <v>0</v>
      </c>
      <c r="AB29" s="18">
        <f t="shared" si="2"/>
        <v>4.965317845312498</v>
      </c>
      <c r="AC29" s="20"/>
      <c r="AD29" s="18">
        <f t="shared" si="3"/>
        <v>-6.5058375571875002</v>
      </c>
      <c r="AE29" s="18">
        <f t="shared" si="3"/>
        <v>217.97488153125005</v>
      </c>
      <c r="AF29" s="18">
        <f t="shared" si="3"/>
        <v>28.334822976562496</v>
      </c>
      <c r="AG29" s="18">
        <f t="shared" si="3"/>
        <v>151.70135762109385</v>
      </c>
      <c r="AH29" s="18">
        <f t="shared" si="3"/>
        <v>0</v>
      </c>
      <c r="AI29" s="18">
        <f t="shared" si="3"/>
        <v>24.82658922656249</v>
      </c>
      <c r="AJ29" s="20"/>
      <c r="AK29" s="18">
        <f t="shared" si="4"/>
        <v>-11.211726723553124</v>
      </c>
      <c r="AL29" s="18">
        <f t="shared" si="4"/>
        <v>375.64337917218757</v>
      </c>
      <c r="AM29" s="18">
        <f t="shared" si="4"/>
        <v>48.830344929609367</v>
      </c>
      <c r="AN29" s="18">
        <f t="shared" si="4"/>
        <v>261.4320063003517</v>
      </c>
      <c r="AO29" s="18">
        <f t="shared" si="4"/>
        <v>0</v>
      </c>
      <c r="AP29" s="18">
        <f t="shared" si="4"/>
        <v>42.784488767109352</v>
      </c>
      <c r="AQ29" s="18">
        <f t="shared" si="7"/>
        <v>717.47849244570477</v>
      </c>
      <c r="AR29" s="20"/>
      <c r="AS29" s="18">
        <f t="shared" si="5"/>
        <v>0</v>
      </c>
      <c r="AT29" s="18">
        <f t="shared" si="5"/>
        <v>0</v>
      </c>
      <c r="AU29" s="18">
        <f t="shared" si="5"/>
        <v>0</v>
      </c>
      <c r="AV29" s="18">
        <f t="shared" si="5"/>
        <v>0</v>
      </c>
      <c r="AW29" s="18">
        <f t="shared" si="5"/>
        <v>0</v>
      </c>
      <c r="AX29" s="18">
        <f t="shared" si="5"/>
        <v>0</v>
      </c>
      <c r="AY29" s="18">
        <f t="shared" si="8"/>
        <v>0</v>
      </c>
      <c r="AZ29" s="20"/>
      <c r="BA29" s="18">
        <f t="shared" si="6"/>
        <v>0</v>
      </c>
      <c r="BB29" s="18">
        <f t="shared" si="6"/>
        <v>0</v>
      </c>
      <c r="BC29" s="18">
        <f t="shared" si="6"/>
        <v>0</v>
      </c>
      <c r="BD29" s="18">
        <f t="shared" si="6"/>
        <v>0</v>
      </c>
      <c r="BE29" s="18">
        <f t="shared" si="6"/>
        <v>0</v>
      </c>
      <c r="BF29" s="18">
        <f t="shared" si="6"/>
        <v>0</v>
      </c>
      <c r="BG29" s="18">
        <f t="shared" si="9"/>
        <v>0</v>
      </c>
      <c r="BH29" s="20"/>
      <c r="BI29" s="18">
        <f t="shared" si="10"/>
        <v>717.47849244570477</v>
      </c>
      <c r="BJ29" s="18">
        <f t="shared" si="13"/>
        <v>5178.0285088355477</v>
      </c>
    </row>
    <row r="30" spans="2:62" ht="15" x14ac:dyDescent="0.2">
      <c r="B30" s="22">
        <v>2035</v>
      </c>
      <c r="C30" s="14">
        <v>0</v>
      </c>
      <c r="D30" s="14">
        <f t="shared" si="15"/>
        <v>0</v>
      </c>
      <c r="E30" s="14">
        <f t="shared" si="16"/>
        <v>0</v>
      </c>
      <c r="G30" s="26">
        <v>17</v>
      </c>
      <c r="H30" s="26" t="str">
        <f>Mango!H30</f>
        <v>2035-2036</v>
      </c>
      <c r="I30" s="35">
        <f t="shared" ref="I30:I43" si="22">I15</f>
        <v>2.94</v>
      </c>
      <c r="J30" s="181"/>
      <c r="K30" s="28"/>
      <c r="L30" s="28">
        <f t="shared" si="18"/>
        <v>0</v>
      </c>
      <c r="M30" s="17"/>
      <c r="N30" s="14">
        <f t="shared" si="1"/>
        <v>17</v>
      </c>
      <c r="O30" s="14" t="str">
        <f t="shared" si="1"/>
        <v>2035-2036</v>
      </c>
      <c r="P30" s="18">
        <f t="shared" si="11"/>
        <v>0</v>
      </c>
      <c r="Q30" s="18">
        <f t="shared" si="12"/>
        <v>-1339.3350917730002</v>
      </c>
      <c r="R30" s="18">
        <f t="shared" si="14"/>
        <v>24.169235568750004</v>
      </c>
      <c r="S30" s="18">
        <f t="shared" si="19"/>
        <v>129.969449690625</v>
      </c>
      <c r="T30" s="18">
        <f t="shared" si="20"/>
        <v>0</v>
      </c>
      <c r="U30" s="18">
        <f t="shared" si="21"/>
        <v>21.502964193750007</v>
      </c>
      <c r="V30" s="20"/>
      <c r="W30" s="18">
        <f t="shared" si="2"/>
        <v>0</v>
      </c>
      <c r="X30" s="18">
        <f t="shared" si="2"/>
        <v>-334.83377294325004</v>
      </c>
      <c r="Y30" s="18">
        <f t="shared" si="2"/>
        <v>6.042308892187501</v>
      </c>
      <c r="Z30" s="18">
        <f t="shared" si="2"/>
        <v>32.49236242265625</v>
      </c>
      <c r="AA30" s="18">
        <f t="shared" si="2"/>
        <v>0</v>
      </c>
      <c r="AB30" s="18">
        <f t="shared" si="2"/>
        <v>5.3757410484375017</v>
      </c>
      <c r="AC30" s="20"/>
      <c r="AD30" s="18">
        <f t="shared" si="3"/>
        <v>0</v>
      </c>
      <c r="AE30" s="18">
        <f t="shared" si="3"/>
        <v>-1674.1688647162503</v>
      </c>
      <c r="AF30" s="18">
        <f t="shared" si="3"/>
        <v>30.211544460937503</v>
      </c>
      <c r="AG30" s="18">
        <f t="shared" si="3"/>
        <v>162.46181211328124</v>
      </c>
      <c r="AH30" s="18">
        <f t="shared" si="3"/>
        <v>0</v>
      </c>
      <c r="AI30" s="18">
        <f t="shared" si="3"/>
        <v>26.878705242187507</v>
      </c>
      <c r="AJ30" s="20"/>
      <c r="AK30" s="18">
        <f t="shared" si="4"/>
        <v>0</v>
      </c>
      <c r="AL30" s="18">
        <f t="shared" si="4"/>
        <v>-2885.1510101943377</v>
      </c>
      <c r="AM30" s="18">
        <f t="shared" si="4"/>
        <v>52.064561621015621</v>
      </c>
      <c r="AN30" s="18">
        <f t="shared" si="4"/>
        <v>279.97585620855466</v>
      </c>
      <c r="AO30" s="18">
        <f t="shared" si="4"/>
        <v>0</v>
      </c>
      <c r="AP30" s="18">
        <f t="shared" si="4"/>
        <v>46.320968700703133</v>
      </c>
      <c r="AQ30" s="18">
        <f t="shared" si="7"/>
        <v>-2506.7896236640645</v>
      </c>
      <c r="AR30" s="20"/>
      <c r="AS30" s="18">
        <f t="shared" si="5"/>
        <v>0</v>
      </c>
      <c r="AT30" s="18">
        <f t="shared" si="5"/>
        <v>0</v>
      </c>
      <c r="AU30" s="18">
        <f t="shared" si="5"/>
        <v>0</v>
      </c>
      <c r="AV30" s="18">
        <f t="shared" si="5"/>
        <v>0</v>
      </c>
      <c r="AW30" s="18">
        <f t="shared" si="5"/>
        <v>0</v>
      </c>
      <c r="AX30" s="18">
        <f t="shared" si="5"/>
        <v>0</v>
      </c>
      <c r="AY30" s="18">
        <f t="shared" si="8"/>
        <v>0</v>
      </c>
      <c r="AZ30" s="20"/>
      <c r="BA30" s="18">
        <f t="shared" si="6"/>
        <v>0</v>
      </c>
      <c r="BB30" s="18">
        <f t="shared" si="6"/>
        <v>0</v>
      </c>
      <c r="BC30" s="18">
        <f t="shared" si="6"/>
        <v>0</v>
      </c>
      <c r="BD30" s="18">
        <f t="shared" si="6"/>
        <v>0</v>
      </c>
      <c r="BE30" s="18">
        <f t="shared" si="6"/>
        <v>0</v>
      </c>
      <c r="BF30" s="18">
        <f t="shared" si="6"/>
        <v>0</v>
      </c>
      <c r="BG30" s="18">
        <f t="shared" si="9"/>
        <v>0</v>
      </c>
      <c r="BH30" s="20"/>
      <c r="BI30" s="18">
        <f t="shared" si="10"/>
        <v>-2506.7896236640645</v>
      </c>
      <c r="BJ30" s="18">
        <f t="shared" si="13"/>
        <v>2671.2388851714832</v>
      </c>
    </row>
    <row r="31" spans="2:62" ht="15" x14ac:dyDescent="0.2">
      <c r="B31" s="22">
        <v>2036</v>
      </c>
      <c r="C31" s="14">
        <v>0</v>
      </c>
      <c r="D31" s="14">
        <f t="shared" si="15"/>
        <v>0</v>
      </c>
      <c r="E31" s="14">
        <f t="shared" si="16"/>
        <v>0</v>
      </c>
      <c r="G31" s="26">
        <v>18</v>
      </c>
      <c r="H31" s="26" t="str">
        <f>Mango!H31</f>
        <v>2036-2037</v>
      </c>
      <c r="I31" s="35">
        <f t="shared" si="22"/>
        <v>4.41</v>
      </c>
      <c r="J31" s="181"/>
      <c r="K31" s="28"/>
      <c r="L31" s="28">
        <f t="shared" si="18"/>
        <v>0</v>
      </c>
      <c r="M31" s="17"/>
      <c r="N31" s="14">
        <f t="shared" si="1"/>
        <v>18</v>
      </c>
      <c r="O31" s="14" t="str">
        <f t="shared" si="1"/>
        <v>2036-2037</v>
      </c>
      <c r="P31" s="18">
        <f t="shared" si="11"/>
        <v>0</v>
      </c>
      <c r="Q31" s="18">
        <f t="shared" si="12"/>
        <v>0</v>
      </c>
      <c r="R31" s="18">
        <f t="shared" si="14"/>
        <v>-185.63323163175002</v>
      </c>
      <c r="S31" s="18">
        <f t="shared" si="19"/>
        <v>138.57781328437503</v>
      </c>
      <c r="T31" s="18">
        <f t="shared" si="20"/>
        <v>0</v>
      </c>
      <c r="U31" s="18">
        <f t="shared" si="21"/>
        <v>23.144657006250014</v>
      </c>
      <c r="V31" s="20"/>
      <c r="W31" s="18">
        <f t="shared" si="2"/>
        <v>0</v>
      </c>
      <c r="X31" s="18">
        <f t="shared" si="2"/>
        <v>0</v>
      </c>
      <c r="Y31" s="18">
        <f t="shared" si="2"/>
        <v>-46.408307907937505</v>
      </c>
      <c r="Z31" s="18">
        <f t="shared" si="2"/>
        <v>34.644453321093756</v>
      </c>
      <c r="AA31" s="18">
        <f t="shared" si="2"/>
        <v>0</v>
      </c>
      <c r="AB31" s="18">
        <f t="shared" si="2"/>
        <v>5.7861642515625036</v>
      </c>
      <c r="AC31" s="20"/>
      <c r="AD31" s="18">
        <f t="shared" si="3"/>
        <v>0</v>
      </c>
      <c r="AE31" s="18">
        <f t="shared" si="3"/>
        <v>0</v>
      </c>
      <c r="AF31" s="18">
        <f t="shared" si="3"/>
        <v>-232.04153953968753</v>
      </c>
      <c r="AG31" s="18">
        <f t="shared" si="3"/>
        <v>173.22226660546877</v>
      </c>
      <c r="AH31" s="18">
        <f t="shared" si="3"/>
        <v>0</v>
      </c>
      <c r="AI31" s="18">
        <f t="shared" si="3"/>
        <v>28.930821257812518</v>
      </c>
      <c r="AJ31" s="20"/>
      <c r="AK31" s="18">
        <f t="shared" si="4"/>
        <v>0</v>
      </c>
      <c r="AL31" s="18">
        <f t="shared" si="4"/>
        <v>0</v>
      </c>
      <c r="AM31" s="18">
        <f t="shared" si="4"/>
        <v>-399.88491980672813</v>
      </c>
      <c r="AN31" s="18">
        <f t="shared" si="4"/>
        <v>298.51970611675785</v>
      </c>
      <c r="AO31" s="18">
        <f t="shared" si="4"/>
        <v>0</v>
      </c>
      <c r="AP31" s="18">
        <f t="shared" si="4"/>
        <v>49.857448634296901</v>
      </c>
      <c r="AQ31" s="18">
        <f t="shared" si="7"/>
        <v>-51.507765055673389</v>
      </c>
      <c r="AR31" s="20"/>
      <c r="AS31" s="18">
        <f t="shared" si="5"/>
        <v>0</v>
      </c>
      <c r="AT31" s="18">
        <f t="shared" si="5"/>
        <v>0</v>
      </c>
      <c r="AU31" s="18">
        <f t="shared" si="5"/>
        <v>0</v>
      </c>
      <c r="AV31" s="18">
        <f t="shared" si="5"/>
        <v>0</v>
      </c>
      <c r="AW31" s="18">
        <f t="shared" si="5"/>
        <v>0</v>
      </c>
      <c r="AX31" s="18">
        <f t="shared" si="5"/>
        <v>0</v>
      </c>
      <c r="AY31" s="18">
        <f t="shared" si="8"/>
        <v>0</v>
      </c>
      <c r="AZ31" s="20"/>
      <c r="BA31" s="18">
        <f t="shared" si="6"/>
        <v>0</v>
      </c>
      <c r="BB31" s="18">
        <f t="shared" si="6"/>
        <v>0</v>
      </c>
      <c r="BC31" s="18">
        <f t="shared" si="6"/>
        <v>0</v>
      </c>
      <c r="BD31" s="18">
        <f t="shared" si="6"/>
        <v>0</v>
      </c>
      <c r="BE31" s="18">
        <f t="shared" si="6"/>
        <v>0</v>
      </c>
      <c r="BF31" s="18">
        <f t="shared" si="6"/>
        <v>0</v>
      </c>
      <c r="BG31" s="18">
        <f t="shared" si="9"/>
        <v>0</v>
      </c>
      <c r="BH31" s="20"/>
      <c r="BI31" s="18">
        <f t="shared" si="10"/>
        <v>-51.507765055673389</v>
      </c>
      <c r="BJ31" s="18">
        <f t="shared" si="13"/>
        <v>2619.73112011581</v>
      </c>
    </row>
    <row r="32" spans="2:62" ht="15" x14ac:dyDescent="0.2">
      <c r="B32" s="22">
        <v>2037</v>
      </c>
      <c r="C32" s="14">
        <v>0</v>
      </c>
      <c r="D32" s="14">
        <f t="shared" si="15"/>
        <v>0</v>
      </c>
      <c r="E32" s="14">
        <f t="shared" si="16"/>
        <v>0</v>
      </c>
      <c r="G32" s="26">
        <v>19</v>
      </c>
      <c r="H32" s="26" t="str">
        <f>Mango!H32</f>
        <v>2037-2038</v>
      </c>
      <c r="I32" s="35">
        <f t="shared" si="22"/>
        <v>5.88</v>
      </c>
      <c r="J32" s="181"/>
      <c r="K32" s="28"/>
      <c r="L32" s="28">
        <f t="shared" si="18"/>
        <v>0</v>
      </c>
      <c r="M32" s="17"/>
      <c r="N32" s="14">
        <f t="shared" si="1"/>
        <v>19</v>
      </c>
      <c r="O32" s="14" t="str">
        <f t="shared" si="1"/>
        <v>2037-2038</v>
      </c>
      <c r="P32" s="18">
        <f t="shared" si="11"/>
        <v>0</v>
      </c>
      <c r="Q32" s="18">
        <f t="shared" si="12"/>
        <v>0</v>
      </c>
      <c r="R32" s="18">
        <f t="shared" si="14"/>
        <v>0</v>
      </c>
      <c r="S32" s="18">
        <f t="shared" si="19"/>
        <v>-1064.355024355875</v>
      </c>
      <c r="T32" s="18">
        <f t="shared" si="20"/>
        <v>0</v>
      </c>
      <c r="U32" s="18">
        <f t="shared" si="21"/>
        <v>24.786349818749997</v>
      </c>
      <c r="V32" s="20"/>
      <c r="W32" s="18">
        <f t="shared" si="2"/>
        <v>0</v>
      </c>
      <c r="X32" s="18">
        <f t="shared" si="2"/>
        <v>0</v>
      </c>
      <c r="Y32" s="18">
        <f t="shared" si="2"/>
        <v>0</v>
      </c>
      <c r="Z32" s="18">
        <f t="shared" si="2"/>
        <v>-266.08875608896875</v>
      </c>
      <c r="AA32" s="18">
        <f t="shared" si="2"/>
        <v>0</v>
      </c>
      <c r="AB32" s="18">
        <f t="shared" si="2"/>
        <v>6.1965874546874993</v>
      </c>
      <c r="AC32" s="20"/>
      <c r="AD32" s="18">
        <f t="shared" si="3"/>
        <v>0</v>
      </c>
      <c r="AE32" s="18">
        <f t="shared" si="3"/>
        <v>0</v>
      </c>
      <c r="AF32" s="18">
        <f t="shared" si="3"/>
        <v>0</v>
      </c>
      <c r="AG32" s="18">
        <f t="shared" si="3"/>
        <v>-1330.4437804448437</v>
      </c>
      <c r="AH32" s="18">
        <f t="shared" si="3"/>
        <v>0</v>
      </c>
      <c r="AI32" s="18">
        <f t="shared" si="3"/>
        <v>30.982937273437496</v>
      </c>
      <c r="AJ32" s="20"/>
      <c r="AK32" s="18">
        <f t="shared" si="4"/>
        <v>0</v>
      </c>
      <c r="AL32" s="18">
        <f t="shared" si="4"/>
        <v>0</v>
      </c>
      <c r="AM32" s="18">
        <f t="shared" si="4"/>
        <v>0</v>
      </c>
      <c r="AN32" s="18">
        <f t="shared" si="4"/>
        <v>-2292.7981149666134</v>
      </c>
      <c r="AO32" s="18">
        <f t="shared" si="4"/>
        <v>0</v>
      </c>
      <c r="AP32" s="18">
        <f t="shared" si="4"/>
        <v>53.393928567890612</v>
      </c>
      <c r="AQ32" s="18">
        <f t="shared" si="7"/>
        <v>-2239.4041863987227</v>
      </c>
      <c r="AR32" s="20"/>
      <c r="AS32" s="18">
        <f t="shared" si="5"/>
        <v>0</v>
      </c>
      <c r="AT32" s="18">
        <f t="shared" si="5"/>
        <v>0</v>
      </c>
      <c r="AU32" s="18">
        <f t="shared" si="5"/>
        <v>0</v>
      </c>
      <c r="AV32" s="18">
        <f t="shared" si="5"/>
        <v>0</v>
      </c>
      <c r="AW32" s="18">
        <f t="shared" si="5"/>
        <v>0</v>
      </c>
      <c r="AX32" s="18">
        <f t="shared" si="5"/>
        <v>0</v>
      </c>
      <c r="AY32" s="18">
        <f t="shared" si="8"/>
        <v>0</v>
      </c>
      <c r="AZ32" s="20"/>
      <c r="BA32" s="18">
        <f t="shared" si="6"/>
        <v>0</v>
      </c>
      <c r="BB32" s="18">
        <f t="shared" si="6"/>
        <v>0</v>
      </c>
      <c r="BC32" s="18">
        <f t="shared" si="6"/>
        <v>0</v>
      </c>
      <c r="BD32" s="18">
        <f t="shared" si="6"/>
        <v>0</v>
      </c>
      <c r="BE32" s="18">
        <f t="shared" si="6"/>
        <v>0</v>
      </c>
      <c r="BF32" s="18">
        <f t="shared" si="6"/>
        <v>0</v>
      </c>
      <c r="BG32" s="18">
        <f t="shared" si="9"/>
        <v>0</v>
      </c>
      <c r="BH32" s="20"/>
      <c r="BI32" s="18">
        <f t="shared" si="10"/>
        <v>-2239.4041863987227</v>
      </c>
      <c r="BJ32" s="18">
        <f t="shared" si="13"/>
        <v>380.32693371708729</v>
      </c>
    </row>
    <row r="33" spans="2:62" ht="15" x14ac:dyDescent="0.2">
      <c r="B33" s="22">
        <v>2038</v>
      </c>
      <c r="C33" s="14">
        <v>0</v>
      </c>
      <c r="D33" s="14">
        <f t="shared" si="15"/>
        <v>0</v>
      </c>
      <c r="E33" s="14">
        <f t="shared" si="16"/>
        <v>0</v>
      </c>
      <c r="G33" s="26">
        <v>20</v>
      </c>
      <c r="H33" s="26" t="str">
        <f>Mango!H33</f>
        <v>2038-2039</v>
      </c>
      <c r="I33" s="35">
        <f t="shared" si="22"/>
        <v>7.35</v>
      </c>
      <c r="J33" s="181"/>
      <c r="K33" s="28">
        <f t="shared" si="17"/>
        <v>3.4961252499999986</v>
      </c>
      <c r="L33" s="28">
        <f t="shared" si="18"/>
        <v>3.4961252499999986</v>
      </c>
      <c r="M33" s="17"/>
      <c r="N33" s="14">
        <f t="shared" si="1"/>
        <v>20</v>
      </c>
      <c r="O33" s="14" t="str">
        <f t="shared" si="1"/>
        <v>2038-2039</v>
      </c>
      <c r="P33" s="18">
        <f t="shared" si="11"/>
        <v>9.4395381749999951E-2</v>
      </c>
      <c r="Q33" s="18">
        <f t="shared" si="12"/>
        <v>0</v>
      </c>
      <c r="R33" s="18">
        <f t="shared" si="14"/>
        <v>0</v>
      </c>
      <c r="S33" s="18">
        <f t="shared" si="19"/>
        <v>0</v>
      </c>
      <c r="T33" s="18">
        <f t="shared" si="20"/>
        <v>0</v>
      </c>
      <c r="U33" s="18">
        <f t="shared" si="21"/>
        <v>26.428042631250005</v>
      </c>
      <c r="V33" s="20"/>
      <c r="W33" s="18">
        <f t="shared" si="2"/>
        <v>2.3598845437499988E-2</v>
      </c>
      <c r="X33" s="18">
        <f t="shared" si="2"/>
        <v>0</v>
      </c>
      <c r="Y33" s="18">
        <f t="shared" si="2"/>
        <v>0</v>
      </c>
      <c r="Z33" s="18">
        <f t="shared" si="2"/>
        <v>0</v>
      </c>
      <c r="AA33" s="18">
        <f t="shared" si="2"/>
        <v>0</v>
      </c>
      <c r="AB33" s="18">
        <f t="shared" si="2"/>
        <v>6.6070106578125012</v>
      </c>
      <c r="AC33" s="20"/>
      <c r="AD33" s="18">
        <f t="shared" si="3"/>
        <v>0.11799422718749994</v>
      </c>
      <c r="AE33" s="18">
        <f t="shared" si="3"/>
        <v>0</v>
      </c>
      <c r="AF33" s="18">
        <f t="shared" si="3"/>
        <v>0</v>
      </c>
      <c r="AG33" s="18">
        <f t="shared" si="3"/>
        <v>0</v>
      </c>
      <c r="AH33" s="18">
        <f t="shared" si="3"/>
        <v>0</v>
      </c>
      <c r="AI33" s="18">
        <f t="shared" si="3"/>
        <v>33.035053289062503</v>
      </c>
      <c r="AJ33" s="20"/>
      <c r="AK33" s="18">
        <f t="shared" si="4"/>
        <v>0.20334338485312489</v>
      </c>
      <c r="AL33" s="18">
        <f t="shared" si="4"/>
        <v>0</v>
      </c>
      <c r="AM33" s="18">
        <f t="shared" si="4"/>
        <v>0</v>
      </c>
      <c r="AN33" s="18">
        <f t="shared" si="4"/>
        <v>0</v>
      </c>
      <c r="AO33" s="18">
        <f t="shared" si="4"/>
        <v>0</v>
      </c>
      <c r="AP33" s="18">
        <f t="shared" si="4"/>
        <v>56.930408501484372</v>
      </c>
      <c r="AQ33" s="18">
        <f t="shared" si="7"/>
        <v>57.1337518863375</v>
      </c>
      <c r="AR33" s="20"/>
      <c r="AS33" s="18">
        <f t="shared" si="5"/>
        <v>0</v>
      </c>
      <c r="AT33" s="18">
        <f t="shared" si="5"/>
        <v>0</v>
      </c>
      <c r="AU33" s="18">
        <f t="shared" si="5"/>
        <v>0</v>
      </c>
      <c r="AV33" s="18">
        <f t="shared" si="5"/>
        <v>0</v>
      </c>
      <c r="AW33" s="18">
        <f t="shared" si="5"/>
        <v>0</v>
      </c>
      <c r="AX33" s="18">
        <f t="shared" si="5"/>
        <v>0</v>
      </c>
      <c r="AY33" s="18">
        <f t="shared" si="8"/>
        <v>0</v>
      </c>
      <c r="AZ33" s="20"/>
      <c r="BA33" s="18">
        <f t="shared" si="6"/>
        <v>0</v>
      </c>
      <c r="BB33" s="18">
        <f t="shared" si="6"/>
        <v>0</v>
      </c>
      <c r="BC33" s="18">
        <f t="shared" si="6"/>
        <v>0</v>
      </c>
      <c r="BD33" s="18">
        <f t="shared" si="6"/>
        <v>0</v>
      </c>
      <c r="BE33" s="18">
        <f t="shared" si="6"/>
        <v>0</v>
      </c>
      <c r="BF33" s="18">
        <f t="shared" si="6"/>
        <v>0</v>
      </c>
      <c r="BG33" s="18">
        <f t="shared" si="9"/>
        <v>0</v>
      </c>
      <c r="BH33" s="20"/>
      <c r="BI33" s="18">
        <f t="shared" si="10"/>
        <v>57.1337518863375</v>
      </c>
      <c r="BJ33" s="18">
        <f t="shared" si="13"/>
        <v>437.46068560342479</v>
      </c>
    </row>
    <row r="34" spans="2:62" ht="15" x14ac:dyDescent="0.2">
      <c r="B34" s="22">
        <v>2039</v>
      </c>
      <c r="C34" s="14">
        <v>0</v>
      </c>
      <c r="D34" s="14">
        <f t="shared" si="15"/>
        <v>0</v>
      </c>
      <c r="E34" s="14">
        <f t="shared" si="16"/>
        <v>0</v>
      </c>
      <c r="G34" s="26">
        <v>21</v>
      </c>
      <c r="H34" s="26" t="str">
        <f>Mango!H34</f>
        <v>2039-2040</v>
      </c>
      <c r="I34" s="35">
        <f t="shared" si="22"/>
        <v>8.82</v>
      </c>
      <c r="J34" s="181"/>
      <c r="K34" s="28">
        <f t="shared" si="17"/>
        <v>15.05798836</v>
      </c>
      <c r="L34" s="28">
        <f t="shared" si="18"/>
        <v>11.561863110000001</v>
      </c>
      <c r="M34" s="17"/>
      <c r="N34" s="14">
        <f t="shared" si="1"/>
        <v>21</v>
      </c>
      <c r="O34" s="14" t="str">
        <f t="shared" si="1"/>
        <v>2039-2040</v>
      </c>
      <c r="P34" s="18">
        <f t="shared" si="11"/>
        <v>0.31217030397000001</v>
      </c>
      <c r="Q34" s="18">
        <f t="shared" si="12"/>
        <v>24.29107823699999</v>
      </c>
      <c r="R34" s="18">
        <f t="shared" si="14"/>
        <v>0</v>
      </c>
      <c r="S34" s="18">
        <f t="shared" si="19"/>
        <v>0</v>
      </c>
      <c r="T34" s="18">
        <f t="shared" si="20"/>
        <v>0</v>
      </c>
      <c r="U34" s="18">
        <f t="shared" si="21"/>
        <v>-202.98213178424999</v>
      </c>
      <c r="V34" s="20"/>
      <c r="W34" s="18">
        <f t="shared" si="2"/>
        <v>7.8042575992500002E-2</v>
      </c>
      <c r="X34" s="18">
        <f t="shared" si="2"/>
        <v>6.0727695592499975</v>
      </c>
      <c r="Y34" s="18">
        <f t="shared" si="2"/>
        <v>0</v>
      </c>
      <c r="Z34" s="18">
        <f t="shared" si="2"/>
        <v>0</v>
      </c>
      <c r="AA34" s="18">
        <f t="shared" si="2"/>
        <v>0</v>
      </c>
      <c r="AB34" s="18">
        <f t="shared" si="2"/>
        <v>-50.745532946062497</v>
      </c>
      <c r="AC34" s="20"/>
      <c r="AD34" s="18">
        <f t="shared" si="3"/>
        <v>0.39021287996249998</v>
      </c>
      <c r="AE34" s="18">
        <f t="shared" si="3"/>
        <v>30.363847796249988</v>
      </c>
      <c r="AF34" s="18">
        <f t="shared" si="3"/>
        <v>0</v>
      </c>
      <c r="AG34" s="18">
        <f t="shared" si="3"/>
        <v>0</v>
      </c>
      <c r="AH34" s="18">
        <f t="shared" si="3"/>
        <v>0</v>
      </c>
      <c r="AI34" s="18">
        <f t="shared" si="3"/>
        <v>-253.72766473031248</v>
      </c>
      <c r="AJ34" s="20"/>
      <c r="AK34" s="18">
        <f t="shared" si="4"/>
        <v>0.67246686313537485</v>
      </c>
      <c r="AL34" s="18">
        <f t="shared" si="4"/>
        <v>52.327031035537473</v>
      </c>
      <c r="AM34" s="18">
        <f t="shared" si="4"/>
        <v>0</v>
      </c>
      <c r="AN34" s="18">
        <f t="shared" si="4"/>
        <v>0</v>
      </c>
      <c r="AO34" s="18">
        <f t="shared" si="4"/>
        <v>0</v>
      </c>
      <c r="AP34" s="18">
        <f t="shared" si="4"/>
        <v>-437.25734221857181</v>
      </c>
      <c r="AQ34" s="18">
        <f t="shared" si="7"/>
        <v>-384.25784431989894</v>
      </c>
      <c r="AR34" s="20"/>
      <c r="AS34" s="18">
        <f t="shared" si="5"/>
        <v>0</v>
      </c>
      <c r="AT34" s="18">
        <f t="shared" si="5"/>
        <v>0</v>
      </c>
      <c r="AU34" s="18">
        <f t="shared" si="5"/>
        <v>0</v>
      </c>
      <c r="AV34" s="18">
        <f t="shared" si="5"/>
        <v>0</v>
      </c>
      <c r="AW34" s="18">
        <f t="shared" si="5"/>
        <v>0</v>
      </c>
      <c r="AX34" s="18">
        <f t="shared" si="5"/>
        <v>0</v>
      </c>
      <c r="AY34" s="18">
        <f t="shared" si="8"/>
        <v>0</v>
      </c>
      <c r="AZ34" s="20"/>
      <c r="BA34" s="18">
        <f t="shared" si="6"/>
        <v>0</v>
      </c>
      <c r="BB34" s="18">
        <f t="shared" si="6"/>
        <v>0</v>
      </c>
      <c r="BC34" s="18">
        <f t="shared" si="6"/>
        <v>0</v>
      </c>
      <c r="BD34" s="18">
        <f t="shared" si="6"/>
        <v>0</v>
      </c>
      <c r="BE34" s="18">
        <f t="shared" si="6"/>
        <v>0</v>
      </c>
      <c r="BF34" s="18">
        <f t="shared" si="6"/>
        <v>0</v>
      </c>
      <c r="BG34" s="18">
        <f t="shared" si="9"/>
        <v>0</v>
      </c>
      <c r="BH34" s="20"/>
      <c r="BI34" s="18">
        <f t="shared" si="10"/>
        <v>-384.25784431989894</v>
      </c>
      <c r="BJ34" s="18">
        <f t="shared" si="13"/>
        <v>53.202841283525856</v>
      </c>
    </row>
    <row r="35" spans="2:62" ht="15" x14ac:dyDescent="0.2">
      <c r="B35" s="22">
        <v>2040</v>
      </c>
      <c r="C35" s="14">
        <v>0</v>
      </c>
      <c r="D35" s="14">
        <f t="shared" si="15"/>
        <v>0</v>
      </c>
      <c r="E35" s="14">
        <f t="shared" si="16"/>
        <v>0</v>
      </c>
      <c r="G35" s="26">
        <v>22</v>
      </c>
      <c r="H35" s="26" t="str">
        <f>Mango!H35</f>
        <v>2040-2041</v>
      </c>
      <c r="I35" s="35">
        <f t="shared" si="22"/>
        <v>10.29</v>
      </c>
      <c r="J35" s="181"/>
      <c r="K35" s="28">
        <f t="shared" si="17"/>
        <v>28.775997489999991</v>
      </c>
      <c r="L35" s="28">
        <f t="shared" si="18"/>
        <v>13.718009129999992</v>
      </c>
      <c r="M35" s="17"/>
      <c r="N35" s="14">
        <f t="shared" si="1"/>
        <v>22</v>
      </c>
      <c r="O35" s="14" t="str">
        <f t="shared" si="1"/>
        <v>2040-2041</v>
      </c>
      <c r="P35" s="18">
        <f t="shared" si="11"/>
        <v>0.37038624650999974</v>
      </c>
      <c r="Q35" s="18">
        <f t="shared" si="12"/>
        <v>80.331824888280011</v>
      </c>
      <c r="R35" s="18">
        <f t="shared" si="14"/>
        <v>3.366768615749999</v>
      </c>
      <c r="S35" s="18">
        <f t="shared" si="19"/>
        <v>0</v>
      </c>
      <c r="T35" s="18">
        <f t="shared" si="20"/>
        <v>0</v>
      </c>
      <c r="U35" s="18">
        <f t="shared" si="21"/>
        <v>0</v>
      </c>
      <c r="V35" s="20"/>
      <c r="W35" s="18">
        <f t="shared" si="2"/>
        <v>9.2596561627499935E-2</v>
      </c>
      <c r="X35" s="18">
        <f t="shared" si="2"/>
        <v>20.082956222070003</v>
      </c>
      <c r="Y35" s="18">
        <f t="shared" si="2"/>
        <v>0.84169215393749974</v>
      </c>
      <c r="Z35" s="18">
        <f t="shared" si="2"/>
        <v>0</v>
      </c>
      <c r="AA35" s="18">
        <f t="shared" si="2"/>
        <v>0</v>
      </c>
      <c r="AB35" s="18">
        <f t="shared" si="2"/>
        <v>0</v>
      </c>
      <c r="AC35" s="20"/>
      <c r="AD35" s="18">
        <f t="shared" si="3"/>
        <v>0.4629828081374997</v>
      </c>
      <c r="AE35" s="18">
        <f t="shared" si="3"/>
        <v>100.41478111035002</v>
      </c>
      <c r="AF35" s="18">
        <f t="shared" si="3"/>
        <v>4.2084607696874983</v>
      </c>
      <c r="AG35" s="18">
        <f t="shared" si="3"/>
        <v>0</v>
      </c>
      <c r="AH35" s="18">
        <f t="shared" si="3"/>
        <v>0</v>
      </c>
      <c r="AI35" s="18">
        <f t="shared" si="3"/>
        <v>0</v>
      </c>
      <c r="AJ35" s="20"/>
      <c r="AK35" s="18">
        <f t="shared" si="4"/>
        <v>0.7978737060236244</v>
      </c>
      <c r="AL35" s="18">
        <f t="shared" si="4"/>
        <v>173.04813944683653</v>
      </c>
      <c r="AM35" s="18">
        <f t="shared" si="4"/>
        <v>7.2525807264281212</v>
      </c>
      <c r="AN35" s="18">
        <f t="shared" si="4"/>
        <v>0</v>
      </c>
      <c r="AO35" s="18">
        <f t="shared" si="4"/>
        <v>0</v>
      </c>
      <c r="AP35" s="18">
        <f t="shared" si="4"/>
        <v>0</v>
      </c>
      <c r="AQ35" s="18">
        <f t="shared" si="7"/>
        <v>181.09859387928827</v>
      </c>
      <c r="AR35" s="20"/>
      <c r="AS35" s="18">
        <f t="shared" si="5"/>
        <v>0</v>
      </c>
      <c r="AT35" s="18">
        <f t="shared" si="5"/>
        <v>0</v>
      </c>
      <c r="AU35" s="18">
        <f t="shared" si="5"/>
        <v>0</v>
      </c>
      <c r="AV35" s="18">
        <f t="shared" si="5"/>
        <v>0</v>
      </c>
      <c r="AW35" s="18">
        <f t="shared" si="5"/>
        <v>0</v>
      </c>
      <c r="AX35" s="18">
        <f t="shared" si="5"/>
        <v>0</v>
      </c>
      <c r="AY35" s="18">
        <f t="shared" si="8"/>
        <v>0</v>
      </c>
      <c r="AZ35" s="20"/>
      <c r="BA35" s="18">
        <f t="shared" si="6"/>
        <v>0</v>
      </c>
      <c r="BB35" s="18">
        <f t="shared" si="6"/>
        <v>0</v>
      </c>
      <c r="BC35" s="18">
        <f t="shared" si="6"/>
        <v>0</v>
      </c>
      <c r="BD35" s="18">
        <f t="shared" si="6"/>
        <v>0</v>
      </c>
      <c r="BE35" s="18">
        <f t="shared" si="6"/>
        <v>0</v>
      </c>
      <c r="BF35" s="18">
        <f t="shared" si="6"/>
        <v>0</v>
      </c>
      <c r="BG35" s="18">
        <f t="shared" si="9"/>
        <v>0</v>
      </c>
      <c r="BH35" s="20"/>
      <c r="BI35" s="18">
        <f t="shared" si="10"/>
        <v>181.09859387928827</v>
      </c>
      <c r="BJ35" s="18">
        <f t="shared" si="13"/>
        <v>234.30143516281413</v>
      </c>
    </row>
    <row r="36" spans="2:62" ht="15" x14ac:dyDescent="0.2">
      <c r="B36" s="22">
        <v>2041</v>
      </c>
      <c r="C36" s="14">
        <v>0</v>
      </c>
      <c r="D36" s="14">
        <f t="shared" si="15"/>
        <v>0</v>
      </c>
      <c r="E36" s="14">
        <f t="shared" si="16"/>
        <v>0</v>
      </c>
      <c r="G36" s="26">
        <v>23</v>
      </c>
      <c r="H36" s="26" t="str">
        <f>Mango!H36</f>
        <v>2041-2042</v>
      </c>
      <c r="I36" s="35">
        <f t="shared" si="22"/>
        <v>11.76</v>
      </c>
      <c r="J36" s="181"/>
      <c r="K36" s="28">
        <f t="shared" si="17"/>
        <v>44.650152640000002</v>
      </c>
      <c r="L36" s="28">
        <f t="shared" si="18"/>
        <v>15.874155150000011</v>
      </c>
      <c r="M36" s="17"/>
      <c r="N36" s="14">
        <f t="shared" si="1"/>
        <v>23</v>
      </c>
      <c r="O36" s="14" t="str">
        <f t="shared" si="1"/>
        <v>2041-2042</v>
      </c>
      <c r="P36" s="18">
        <f t="shared" si="11"/>
        <v>0.4286021890500003</v>
      </c>
      <c r="Q36" s="18">
        <f t="shared" si="12"/>
        <v>95.312727435239935</v>
      </c>
      <c r="R36" s="18">
        <f t="shared" si="14"/>
        <v>11.134074174930001</v>
      </c>
      <c r="S36" s="18">
        <f t="shared" si="19"/>
        <v>19.30385556787499</v>
      </c>
      <c r="T36" s="18">
        <f t="shared" si="20"/>
        <v>0</v>
      </c>
      <c r="U36" s="18">
        <f t="shared" si="21"/>
        <v>0</v>
      </c>
      <c r="V36" s="20"/>
      <c r="W36" s="18">
        <f t="shared" si="2"/>
        <v>0.10715054726250008</v>
      </c>
      <c r="X36" s="18">
        <f t="shared" si="2"/>
        <v>23.828181858809984</v>
      </c>
      <c r="Y36" s="18">
        <f t="shared" si="2"/>
        <v>2.7835185437325003</v>
      </c>
      <c r="Z36" s="18">
        <f t="shared" si="2"/>
        <v>4.8259638919687475</v>
      </c>
      <c r="AA36" s="18">
        <f t="shared" si="2"/>
        <v>0</v>
      </c>
      <c r="AB36" s="18">
        <f t="shared" si="2"/>
        <v>0</v>
      </c>
      <c r="AC36" s="20"/>
      <c r="AD36" s="18">
        <f t="shared" si="3"/>
        <v>0.53575273631250042</v>
      </c>
      <c r="AE36" s="18">
        <f t="shared" si="3"/>
        <v>119.14090929404992</v>
      </c>
      <c r="AF36" s="18">
        <f t="shared" si="3"/>
        <v>13.917592718662501</v>
      </c>
      <c r="AG36" s="18">
        <f t="shared" si="3"/>
        <v>24.129819459843738</v>
      </c>
      <c r="AH36" s="18">
        <f t="shared" si="3"/>
        <v>0</v>
      </c>
      <c r="AI36" s="18">
        <f t="shared" si="3"/>
        <v>0</v>
      </c>
      <c r="AJ36" s="20"/>
      <c r="AK36" s="18">
        <f t="shared" si="4"/>
        <v>0.92328054891187561</v>
      </c>
      <c r="AL36" s="18">
        <f t="shared" si="4"/>
        <v>205.31950035007935</v>
      </c>
      <c r="AM36" s="18">
        <f t="shared" si="4"/>
        <v>23.984651451828373</v>
      </c>
      <c r="AN36" s="18">
        <f t="shared" si="4"/>
        <v>41.583722202464038</v>
      </c>
      <c r="AO36" s="18">
        <f t="shared" si="4"/>
        <v>0</v>
      </c>
      <c r="AP36" s="18">
        <f t="shared" si="4"/>
        <v>0</v>
      </c>
      <c r="AQ36" s="18">
        <f t="shared" si="7"/>
        <v>271.81115455328364</v>
      </c>
      <c r="AR36" s="20"/>
      <c r="AS36" s="18">
        <f t="shared" si="5"/>
        <v>0</v>
      </c>
      <c r="AT36" s="18">
        <f t="shared" si="5"/>
        <v>0</v>
      </c>
      <c r="AU36" s="18">
        <f t="shared" si="5"/>
        <v>0</v>
      </c>
      <c r="AV36" s="18">
        <f t="shared" si="5"/>
        <v>0</v>
      </c>
      <c r="AW36" s="18">
        <f t="shared" si="5"/>
        <v>0</v>
      </c>
      <c r="AX36" s="18">
        <f t="shared" si="5"/>
        <v>0</v>
      </c>
      <c r="AY36" s="18">
        <f t="shared" si="8"/>
        <v>0</v>
      </c>
      <c r="AZ36" s="20"/>
      <c r="BA36" s="18">
        <f t="shared" si="6"/>
        <v>0</v>
      </c>
      <c r="BB36" s="18">
        <f t="shared" si="6"/>
        <v>0</v>
      </c>
      <c r="BC36" s="18">
        <f t="shared" si="6"/>
        <v>0</v>
      </c>
      <c r="BD36" s="18">
        <f t="shared" si="6"/>
        <v>0</v>
      </c>
      <c r="BE36" s="18">
        <f t="shared" si="6"/>
        <v>0</v>
      </c>
      <c r="BF36" s="18">
        <f t="shared" si="6"/>
        <v>0</v>
      </c>
      <c r="BG36" s="18">
        <f t="shared" si="9"/>
        <v>0</v>
      </c>
      <c r="BH36" s="20"/>
      <c r="BI36" s="18">
        <f t="shared" si="10"/>
        <v>271.81115455328364</v>
      </c>
      <c r="BJ36" s="18">
        <f t="shared" si="13"/>
        <v>506.11258971609777</v>
      </c>
    </row>
    <row r="37" spans="2:62" ht="15" x14ac:dyDescent="0.2">
      <c r="B37" s="22">
        <v>2042</v>
      </c>
      <c r="C37" s="14">
        <v>0</v>
      </c>
      <c r="D37" s="14">
        <f t="shared" si="15"/>
        <v>0</v>
      </c>
      <c r="E37" s="14">
        <f t="shared" si="16"/>
        <v>0</v>
      </c>
      <c r="G37" s="26">
        <v>24</v>
      </c>
      <c r="H37" s="26" t="str">
        <f>Mango!H37</f>
        <v>2042-2043</v>
      </c>
      <c r="I37" s="35">
        <f t="shared" si="22"/>
        <v>13.23</v>
      </c>
      <c r="J37" s="181"/>
      <c r="K37" s="28">
        <f t="shared" si="17"/>
        <v>62.680453810000003</v>
      </c>
      <c r="L37" s="28">
        <f t="shared" si="18"/>
        <v>18.030301170000001</v>
      </c>
      <c r="M37" s="17"/>
      <c r="N37" s="14">
        <f t="shared" si="1"/>
        <v>24</v>
      </c>
      <c r="O37" s="14" t="str">
        <f t="shared" si="1"/>
        <v>2042-2043</v>
      </c>
      <c r="P37" s="18">
        <f t="shared" si="11"/>
        <v>0.48681813158999998</v>
      </c>
      <c r="Q37" s="18">
        <f t="shared" si="12"/>
        <v>110.29362998220007</v>
      </c>
      <c r="R37" s="18">
        <f t="shared" si="14"/>
        <v>13.210442792189992</v>
      </c>
      <c r="S37" s="18">
        <f t="shared" si="19"/>
        <v>63.838827161865005</v>
      </c>
      <c r="T37" s="18">
        <f t="shared" si="20"/>
        <v>0</v>
      </c>
      <c r="U37" s="18">
        <f t="shared" si="21"/>
        <v>0</v>
      </c>
      <c r="V37" s="20"/>
      <c r="W37" s="18">
        <f t="shared" si="2"/>
        <v>0.1217045328975</v>
      </c>
      <c r="X37" s="18">
        <f t="shared" si="2"/>
        <v>27.573407495550018</v>
      </c>
      <c r="Y37" s="18">
        <f t="shared" si="2"/>
        <v>3.3026106980474981</v>
      </c>
      <c r="Z37" s="18">
        <f t="shared" si="2"/>
        <v>15.959706790466251</v>
      </c>
      <c r="AA37" s="18">
        <f t="shared" si="2"/>
        <v>0</v>
      </c>
      <c r="AB37" s="18">
        <f t="shared" si="2"/>
        <v>0</v>
      </c>
      <c r="AC37" s="20"/>
      <c r="AD37" s="18">
        <f t="shared" si="3"/>
        <v>0.60852266448749992</v>
      </c>
      <c r="AE37" s="18">
        <f t="shared" si="3"/>
        <v>137.8670374777501</v>
      </c>
      <c r="AF37" s="18">
        <f t="shared" si="3"/>
        <v>16.513053490237489</v>
      </c>
      <c r="AG37" s="18">
        <f t="shared" si="3"/>
        <v>79.798533952331255</v>
      </c>
      <c r="AH37" s="18">
        <f t="shared" si="3"/>
        <v>0</v>
      </c>
      <c r="AI37" s="18">
        <f t="shared" si="3"/>
        <v>0</v>
      </c>
      <c r="AJ37" s="20"/>
      <c r="AK37" s="18">
        <f t="shared" si="4"/>
        <v>1.0486873918001247</v>
      </c>
      <c r="AL37" s="18">
        <f t="shared" si="4"/>
        <v>237.59086125332266</v>
      </c>
      <c r="AM37" s="18">
        <f t="shared" si="4"/>
        <v>28.457495514842602</v>
      </c>
      <c r="AN37" s="18">
        <f t="shared" si="4"/>
        <v>137.51947351118417</v>
      </c>
      <c r="AO37" s="18">
        <f t="shared" si="4"/>
        <v>0</v>
      </c>
      <c r="AP37" s="18">
        <f t="shared" si="4"/>
        <v>0</v>
      </c>
      <c r="AQ37" s="18">
        <f>SUM(AK37:AP37)</f>
        <v>404.61651767114955</v>
      </c>
      <c r="AR37" s="20"/>
      <c r="AS37" s="18">
        <f t="shared" si="5"/>
        <v>0</v>
      </c>
      <c r="AT37" s="18">
        <f t="shared" si="5"/>
        <v>0</v>
      </c>
      <c r="AU37" s="18">
        <f t="shared" si="5"/>
        <v>0</v>
      </c>
      <c r="AV37" s="18">
        <f t="shared" si="5"/>
        <v>0</v>
      </c>
      <c r="AW37" s="18">
        <f t="shared" si="5"/>
        <v>0</v>
      </c>
      <c r="AX37" s="18">
        <f t="shared" si="5"/>
        <v>0</v>
      </c>
      <c r="AY37" s="18">
        <f t="shared" si="8"/>
        <v>0</v>
      </c>
      <c r="AZ37" s="20"/>
      <c r="BA37" s="18">
        <f t="shared" si="6"/>
        <v>0</v>
      </c>
      <c r="BB37" s="18">
        <f t="shared" si="6"/>
        <v>0</v>
      </c>
      <c r="BC37" s="18">
        <f t="shared" si="6"/>
        <v>0</v>
      </c>
      <c r="BD37" s="18">
        <f t="shared" si="6"/>
        <v>0</v>
      </c>
      <c r="BE37" s="18">
        <f t="shared" si="6"/>
        <v>0</v>
      </c>
      <c r="BF37" s="18">
        <f t="shared" si="6"/>
        <v>0</v>
      </c>
      <c r="BG37" s="18">
        <f t="shared" si="9"/>
        <v>0</v>
      </c>
      <c r="BH37" s="20"/>
      <c r="BI37" s="18">
        <f t="shared" si="10"/>
        <v>404.61651767114955</v>
      </c>
      <c r="BJ37" s="18">
        <f t="shared" si="13"/>
        <v>910.72910738724727</v>
      </c>
    </row>
    <row r="38" spans="2:62" ht="15" x14ac:dyDescent="0.2">
      <c r="B38" s="22">
        <v>2043</v>
      </c>
      <c r="C38" s="14">
        <v>0</v>
      </c>
      <c r="D38" s="14">
        <f t="shared" si="15"/>
        <v>0</v>
      </c>
      <c r="E38" s="14">
        <f t="shared" si="16"/>
        <v>0</v>
      </c>
      <c r="G38" s="26">
        <v>25</v>
      </c>
      <c r="H38" s="26" t="str">
        <f>Mango!H38</f>
        <v>2043-2044</v>
      </c>
      <c r="I38" s="35">
        <f t="shared" si="22"/>
        <v>14.7</v>
      </c>
      <c r="J38" s="181"/>
      <c r="K38" s="28">
        <f t="shared" si="17"/>
        <v>82.866900999999984</v>
      </c>
      <c r="L38" s="28">
        <f t="shared" si="18"/>
        <v>20.186447189999981</v>
      </c>
      <c r="M38" s="17"/>
      <c r="N38" s="14">
        <f t="shared" si="1"/>
        <v>25</v>
      </c>
      <c r="O38" s="14" t="str">
        <f t="shared" si="1"/>
        <v>2043-2044</v>
      </c>
      <c r="P38" s="18">
        <f t="shared" si="11"/>
        <v>0.54503407412999949</v>
      </c>
      <c r="Q38" s="18">
        <f t="shared" si="12"/>
        <v>125.27453252916</v>
      </c>
      <c r="R38" s="18">
        <f t="shared" si="14"/>
        <v>15.28681140945001</v>
      </c>
      <c r="S38" s="18">
        <f t="shared" si="19"/>
        <v>75.743987411294952</v>
      </c>
      <c r="T38" s="18">
        <f t="shared" si="20"/>
        <v>0</v>
      </c>
      <c r="U38" s="18">
        <f t="shared" si="21"/>
        <v>3.6814198882499984</v>
      </c>
      <c r="V38" s="20"/>
      <c r="W38" s="18">
        <f t="shared" si="2"/>
        <v>0.13625851853249987</v>
      </c>
      <c r="X38" s="18">
        <f t="shared" si="2"/>
        <v>31.31863313229</v>
      </c>
      <c r="Y38" s="18">
        <f t="shared" si="2"/>
        <v>3.8217028523625025</v>
      </c>
      <c r="Z38" s="18">
        <f t="shared" si="2"/>
        <v>18.935996852823738</v>
      </c>
      <c r="AA38" s="18">
        <f t="shared" si="2"/>
        <v>0</v>
      </c>
      <c r="AB38" s="18">
        <f t="shared" si="2"/>
        <v>0.92035497206249961</v>
      </c>
      <c r="AC38" s="20"/>
      <c r="AD38" s="18">
        <f t="shared" si="3"/>
        <v>0.68129259266249931</v>
      </c>
      <c r="AE38" s="18">
        <f t="shared" si="3"/>
        <v>156.59316566145</v>
      </c>
      <c r="AF38" s="18">
        <f t="shared" si="3"/>
        <v>19.108514261812513</v>
      </c>
      <c r="AG38" s="18">
        <f t="shared" si="3"/>
        <v>94.679984264118687</v>
      </c>
      <c r="AH38" s="18">
        <f t="shared" si="3"/>
        <v>0</v>
      </c>
      <c r="AI38" s="18">
        <f t="shared" si="3"/>
        <v>4.6017748603124984</v>
      </c>
      <c r="AJ38" s="20"/>
      <c r="AK38" s="18">
        <f t="shared" si="4"/>
        <v>1.1740942346883738</v>
      </c>
      <c r="AL38" s="18">
        <f t="shared" si="4"/>
        <v>269.86222215656551</v>
      </c>
      <c r="AM38" s="18">
        <f t="shared" si="4"/>
        <v>32.930339577856891</v>
      </c>
      <c r="AN38" s="18">
        <f t="shared" si="4"/>
        <v>163.16517288183121</v>
      </c>
      <c r="AO38" s="18">
        <f t="shared" si="4"/>
        <v>0</v>
      </c>
      <c r="AP38" s="18">
        <f t="shared" si="4"/>
        <v>7.9303920092718725</v>
      </c>
      <c r="AQ38" s="18">
        <f t="shared" ref="AQ38:AQ49" si="23">SUM(AK38:AP38)</f>
        <v>475.06222086021387</v>
      </c>
      <c r="AR38" s="20"/>
      <c r="AS38" s="18">
        <f t="shared" si="5"/>
        <v>0</v>
      </c>
      <c r="AT38" s="18">
        <f t="shared" si="5"/>
        <v>0</v>
      </c>
      <c r="AU38" s="18">
        <f t="shared" si="5"/>
        <v>0</v>
      </c>
      <c r="AV38" s="18">
        <f t="shared" si="5"/>
        <v>0</v>
      </c>
      <c r="AW38" s="18">
        <f t="shared" si="5"/>
        <v>0</v>
      </c>
      <c r="AX38" s="18">
        <f t="shared" si="5"/>
        <v>0</v>
      </c>
      <c r="AY38" s="18">
        <f t="shared" si="8"/>
        <v>0</v>
      </c>
      <c r="AZ38" s="20"/>
      <c r="BA38" s="18">
        <f t="shared" si="6"/>
        <v>0</v>
      </c>
      <c r="BB38" s="18">
        <f t="shared" si="6"/>
        <v>0</v>
      </c>
      <c r="BC38" s="18">
        <f t="shared" si="6"/>
        <v>0</v>
      </c>
      <c r="BD38" s="18">
        <f t="shared" si="6"/>
        <v>0</v>
      </c>
      <c r="BE38" s="18">
        <f t="shared" si="6"/>
        <v>0</v>
      </c>
      <c r="BF38" s="18">
        <f t="shared" si="6"/>
        <v>0</v>
      </c>
      <c r="BG38" s="18">
        <f t="shared" si="9"/>
        <v>0</v>
      </c>
      <c r="BH38" s="20"/>
      <c r="BI38" s="18">
        <f t="shared" si="10"/>
        <v>475.06222086021387</v>
      </c>
      <c r="BJ38" s="18">
        <f t="shared" si="13"/>
        <v>1385.791328247461</v>
      </c>
    </row>
    <row r="39" spans="2:62" ht="15" x14ac:dyDescent="0.2">
      <c r="B39" s="22">
        <v>2044</v>
      </c>
      <c r="C39" s="14">
        <v>0</v>
      </c>
      <c r="D39" s="14">
        <f t="shared" si="15"/>
        <v>0</v>
      </c>
      <c r="E39" s="14">
        <f t="shared" si="16"/>
        <v>0</v>
      </c>
      <c r="G39" s="26">
        <v>26</v>
      </c>
      <c r="H39" s="26" t="str">
        <f>Mango!H39</f>
        <v>2044-2045</v>
      </c>
      <c r="I39" s="35">
        <f t="shared" si="22"/>
        <v>15.95</v>
      </c>
      <c r="J39" s="181"/>
      <c r="K39" s="28">
        <f t="shared" si="17"/>
        <v>101.72850724999998</v>
      </c>
      <c r="L39" s="28">
        <f t="shared" si="18"/>
        <v>18.861606249999994</v>
      </c>
      <c r="M39" s="17"/>
      <c r="N39" s="14">
        <f t="shared" si="1"/>
        <v>26</v>
      </c>
      <c r="O39" s="14" t="str">
        <f t="shared" si="1"/>
        <v>2044-2045</v>
      </c>
      <c r="P39" s="18">
        <f t="shared" si="11"/>
        <v>0.50926336874999978</v>
      </c>
      <c r="Q39" s="18">
        <f t="shared" si="12"/>
        <v>140.25543507611988</v>
      </c>
      <c r="R39" s="18">
        <f t="shared" si="14"/>
        <v>17.363180026710001</v>
      </c>
      <c r="S39" s="18">
        <f t="shared" si="19"/>
        <v>87.649147660725049</v>
      </c>
      <c r="T39" s="18">
        <f t="shared" si="20"/>
        <v>0</v>
      </c>
      <c r="U39" s="18">
        <f t="shared" si="21"/>
        <v>12.17464185483</v>
      </c>
      <c r="V39" s="20"/>
      <c r="W39" s="18">
        <f t="shared" si="2"/>
        <v>0.12731584218749994</v>
      </c>
      <c r="X39" s="18">
        <f t="shared" si="2"/>
        <v>35.06385876902997</v>
      </c>
      <c r="Y39" s="18">
        <f t="shared" si="2"/>
        <v>4.3407950066775003</v>
      </c>
      <c r="Z39" s="18">
        <f t="shared" si="2"/>
        <v>21.912286915181262</v>
      </c>
      <c r="AA39" s="18">
        <f t="shared" si="2"/>
        <v>0</v>
      </c>
      <c r="AB39" s="18">
        <f t="shared" si="2"/>
        <v>3.0436604637075</v>
      </c>
      <c r="AC39" s="20"/>
      <c r="AD39" s="18">
        <f t="shared" si="3"/>
        <v>0.6365792109374997</v>
      </c>
      <c r="AE39" s="18">
        <f t="shared" si="3"/>
        <v>175.31929384514984</v>
      </c>
      <c r="AF39" s="18">
        <f t="shared" si="3"/>
        <v>21.703975033387501</v>
      </c>
      <c r="AG39" s="18">
        <f t="shared" si="3"/>
        <v>109.5614345759063</v>
      </c>
      <c r="AH39" s="18">
        <f t="shared" si="3"/>
        <v>0</v>
      </c>
      <c r="AI39" s="18">
        <f t="shared" si="3"/>
        <v>15.2183023185375</v>
      </c>
      <c r="AJ39" s="20"/>
      <c r="AK39" s="18">
        <f t="shared" si="4"/>
        <v>1.0970381735156245</v>
      </c>
      <c r="AL39" s="18">
        <f t="shared" si="4"/>
        <v>302.13358305980819</v>
      </c>
      <c r="AM39" s="18">
        <f t="shared" si="4"/>
        <v>37.40318364087112</v>
      </c>
      <c r="AN39" s="18">
        <f t="shared" si="4"/>
        <v>188.8108722524785</v>
      </c>
      <c r="AO39" s="18">
        <f t="shared" si="4"/>
        <v>0</v>
      </c>
      <c r="AP39" s="18">
        <f t="shared" si="4"/>
        <v>26.22620766227962</v>
      </c>
      <c r="AQ39" s="18">
        <f t="shared" si="23"/>
        <v>555.67088478895312</v>
      </c>
      <c r="AR39" s="20"/>
      <c r="AS39" s="18">
        <f t="shared" si="5"/>
        <v>0</v>
      </c>
      <c r="AT39" s="18">
        <f t="shared" si="5"/>
        <v>0</v>
      </c>
      <c r="AU39" s="18">
        <f t="shared" si="5"/>
        <v>0</v>
      </c>
      <c r="AV39" s="18">
        <f t="shared" si="5"/>
        <v>0</v>
      </c>
      <c r="AW39" s="18">
        <f t="shared" si="5"/>
        <v>0</v>
      </c>
      <c r="AX39" s="18">
        <f t="shared" si="5"/>
        <v>0</v>
      </c>
      <c r="AY39" s="18">
        <f t="shared" si="8"/>
        <v>0</v>
      </c>
      <c r="AZ39" s="20"/>
      <c r="BA39" s="18">
        <f t="shared" si="6"/>
        <v>0</v>
      </c>
      <c r="BB39" s="18">
        <f t="shared" si="6"/>
        <v>0</v>
      </c>
      <c r="BC39" s="18">
        <f t="shared" si="6"/>
        <v>0</v>
      </c>
      <c r="BD39" s="18">
        <f t="shared" si="6"/>
        <v>0</v>
      </c>
      <c r="BE39" s="18">
        <f t="shared" si="6"/>
        <v>0</v>
      </c>
      <c r="BF39" s="18">
        <f t="shared" si="6"/>
        <v>0</v>
      </c>
      <c r="BG39" s="18">
        <f t="shared" si="9"/>
        <v>0</v>
      </c>
      <c r="BH39" s="20"/>
      <c r="BI39" s="18">
        <f t="shared" si="10"/>
        <v>555.67088478895312</v>
      </c>
      <c r="BJ39" s="18">
        <f t="shared" si="13"/>
        <v>1941.4622130364141</v>
      </c>
    </row>
    <row r="40" spans="2:62" ht="15" x14ac:dyDescent="0.2">
      <c r="B40" s="22">
        <v>2045</v>
      </c>
      <c r="C40" s="14">
        <v>0</v>
      </c>
      <c r="D40" s="14">
        <f t="shared" si="15"/>
        <v>0</v>
      </c>
      <c r="E40" s="14">
        <f t="shared" si="16"/>
        <v>0</v>
      </c>
      <c r="G40" s="26">
        <v>27</v>
      </c>
      <c r="H40" s="26" t="str">
        <f>Mango!H40</f>
        <v>2045-2046</v>
      </c>
      <c r="I40" s="35">
        <f t="shared" si="22"/>
        <v>17.2</v>
      </c>
      <c r="J40" s="181"/>
      <c r="K40" s="28">
        <f t="shared" si="17"/>
        <v>122.14917599999998</v>
      </c>
      <c r="L40" s="28">
        <f t="shared" si="18"/>
        <v>20.420668750000004</v>
      </c>
      <c r="M40" s="17"/>
      <c r="N40" s="14">
        <f t="shared" si="1"/>
        <v>27</v>
      </c>
      <c r="O40" s="14" t="str">
        <f t="shared" si="1"/>
        <v>2045-2046</v>
      </c>
      <c r="P40" s="18">
        <f t="shared" si="11"/>
        <v>0.55135805625000012</v>
      </c>
      <c r="Q40" s="18">
        <f t="shared" si="12"/>
        <v>131.05044022499996</v>
      </c>
      <c r="R40" s="18">
        <f t="shared" si="14"/>
        <v>19.439548643969982</v>
      </c>
      <c r="S40" s="18">
        <f t="shared" si="19"/>
        <v>99.554307910155003</v>
      </c>
      <c r="T40" s="18">
        <f t="shared" si="20"/>
        <v>0</v>
      </c>
      <c r="U40" s="18">
        <f t="shared" si="21"/>
        <v>14.445063613889992</v>
      </c>
      <c r="V40" s="20"/>
      <c r="W40" s="18">
        <f t="shared" si="2"/>
        <v>0.13783951406250003</v>
      </c>
      <c r="X40" s="18">
        <f t="shared" si="2"/>
        <v>32.76261005624999</v>
      </c>
      <c r="Y40" s="18">
        <f t="shared" si="2"/>
        <v>4.8598871609924954</v>
      </c>
      <c r="Z40" s="18">
        <f t="shared" si="2"/>
        <v>24.888576977538751</v>
      </c>
      <c r="AA40" s="18">
        <f t="shared" si="2"/>
        <v>0</v>
      </c>
      <c r="AB40" s="18">
        <f t="shared" si="2"/>
        <v>3.6112659034724981</v>
      </c>
      <c r="AC40" s="20"/>
      <c r="AD40" s="18">
        <f t="shared" si="3"/>
        <v>0.68919757031250017</v>
      </c>
      <c r="AE40" s="18">
        <f t="shared" si="3"/>
        <v>163.81305028124996</v>
      </c>
      <c r="AF40" s="18">
        <f t="shared" si="3"/>
        <v>24.299435804962478</v>
      </c>
      <c r="AG40" s="18">
        <f t="shared" si="3"/>
        <v>124.44288488769375</v>
      </c>
      <c r="AH40" s="18">
        <f t="shared" si="3"/>
        <v>0</v>
      </c>
      <c r="AI40" s="18">
        <f t="shared" si="3"/>
        <v>18.056329517362492</v>
      </c>
      <c r="AJ40" s="20"/>
      <c r="AK40" s="18">
        <f t="shared" si="4"/>
        <v>1.1877171461718752</v>
      </c>
      <c r="AL40" s="18">
        <f t="shared" si="4"/>
        <v>282.30448998468739</v>
      </c>
      <c r="AM40" s="18">
        <f t="shared" si="4"/>
        <v>41.876027703885335</v>
      </c>
      <c r="AN40" s="18">
        <f t="shared" si="4"/>
        <v>214.45657162312554</v>
      </c>
      <c r="AO40" s="18">
        <f t="shared" si="4"/>
        <v>0</v>
      </c>
      <c r="AP40" s="18">
        <f t="shared" si="4"/>
        <v>31.117074534921358</v>
      </c>
      <c r="AQ40" s="18">
        <f t="shared" si="23"/>
        <v>570.94188099279143</v>
      </c>
      <c r="AR40" s="20"/>
      <c r="AS40" s="18">
        <f t="shared" si="5"/>
        <v>0</v>
      </c>
      <c r="AT40" s="18">
        <f t="shared" si="5"/>
        <v>0</v>
      </c>
      <c r="AU40" s="18">
        <f t="shared" si="5"/>
        <v>0</v>
      </c>
      <c r="AV40" s="18">
        <f t="shared" si="5"/>
        <v>0</v>
      </c>
      <c r="AW40" s="18">
        <f t="shared" si="5"/>
        <v>0</v>
      </c>
      <c r="AX40" s="18">
        <f t="shared" si="5"/>
        <v>0</v>
      </c>
      <c r="AY40" s="18">
        <f t="shared" si="8"/>
        <v>0</v>
      </c>
      <c r="AZ40" s="20"/>
      <c r="BA40" s="18">
        <f t="shared" si="6"/>
        <v>0</v>
      </c>
      <c r="BB40" s="18">
        <f t="shared" si="6"/>
        <v>0</v>
      </c>
      <c r="BC40" s="18">
        <f t="shared" si="6"/>
        <v>0</v>
      </c>
      <c r="BD40" s="18">
        <f t="shared" si="6"/>
        <v>0</v>
      </c>
      <c r="BE40" s="18">
        <f t="shared" si="6"/>
        <v>0</v>
      </c>
      <c r="BF40" s="18">
        <f t="shared" si="6"/>
        <v>0</v>
      </c>
      <c r="BG40" s="18">
        <f t="shared" si="9"/>
        <v>0</v>
      </c>
      <c r="BH40" s="20"/>
      <c r="BI40" s="18">
        <f t="shared" si="10"/>
        <v>570.94188099279143</v>
      </c>
      <c r="BJ40" s="18">
        <f t="shared" si="13"/>
        <v>2512.4040940292057</v>
      </c>
    </row>
    <row r="41" spans="2:62" ht="15" x14ac:dyDescent="0.2">
      <c r="B41" s="22">
        <v>2046</v>
      </c>
      <c r="C41" s="14">
        <v>0</v>
      </c>
      <c r="D41" s="14">
        <f t="shared" si="15"/>
        <v>0</v>
      </c>
      <c r="E41" s="14">
        <f t="shared" si="16"/>
        <v>0</v>
      </c>
      <c r="G41" s="26">
        <v>28</v>
      </c>
      <c r="H41" s="26" t="str">
        <f>Mango!H41</f>
        <v>2046-2047</v>
      </c>
      <c r="I41" s="35">
        <f t="shared" si="22"/>
        <v>18.45</v>
      </c>
      <c r="J41" s="181"/>
      <c r="K41" s="28">
        <f t="shared" si="17"/>
        <v>144.12890725</v>
      </c>
      <c r="L41" s="28">
        <f t="shared" si="18"/>
        <v>21.979731250000015</v>
      </c>
      <c r="M41" s="17"/>
      <c r="N41" s="14">
        <f t="shared" si="1"/>
        <v>28</v>
      </c>
      <c r="O41" s="14" t="str">
        <f t="shared" si="1"/>
        <v>2046-2047</v>
      </c>
      <c r="P41" s="18">
        <f t="shared" si="11"/>
        <v>0.59345274375000046</v>
      </c>
      <c r="Q41" s="18">
        <f t="shared" si="12"/>
        <v>141.88280647500002</v>
      </c>
      <c r="R41" s="18">
        <f t="shared" si="14"/>
        <v>18.163726818749993</v>
      </c>
      <c r="S41" s="18">
        <f t="shared" si="19"/>
        <v>111.4594681595849</v>
      </c>
      <c r="T41" s="18">
        <f t="shared" si="20"/>
        <v>0</v>
      </c>
      <c r="U41" s="18">
        <f t="shared" si="21"/>
        <v>16.71548537295001</v>
      </c>
      <c r="V41" s="20"/>
      <c r="W41" s="18">
        <f t="shared" si="2"/>
        <v>0.14836318593750011</v>
      </c>
      <c r="X41" s="18">
        <f t="shared" si="2"/>
        <v>35.470701618750006</v>
      </c>
      <c r="Y41" s="18">
        <f t="shared" si="2"/>
        <v>4.5409317046874982</v>
      </c>
      <c r="Z41" s="18">
        <f t="shared" si="2"/>
        <v>27.864867039896225</v>
      </c>
      <c r="AA41" s="18">
        <f t="shared" si="2"/>
        <v>0</v>
      </c>
      <c r="AB41" s="18">
        <f t="shared" si="2"/>
        <v>4.1788713432375024</v>
      </c>
      <c r="AC41" s="20"/>
      <c r="AD41" s="18">
        <f t="shared" si="3"/>
        <v>0.74181592968750054</v>
      </c>
      <c r="AE41" s="18">
        <f t="shared" si="3"/>
        <v>177.35350809375004</v>
      </c>
      <c r="AF41" s="18">
        <f t="shared" si="3"/>
        <v>22.704658523437491</v>
      </c>
      <c r="AG41" s="18">
        <f t="shared" si="3"/>
        <v>139.32433519948114</v>
      </c>
      <c r="AH41" s="18">
        <f t="shared" si="3"/>
        <v>0</v>
      </c>
      <c r="AI41" s="18">
        <f t="shared" si="3"/>
        <v>20.894356716187513</v>
      </c>
      <c r="AJ41" s="20"/>
      <c r="AK41" s="18">
        <f t="shared" si="4"/>
        <v>1.2783961188281259</v>
      </c>
      <c r="AL41" s="18">
        <f t="shared" si="4"/>
        <v>305.63921228156255</v>
      </c>
      <c r="AM41" s="18">
        <f t="shared" si="4"/>
        <v>39.127694855390608</v>
      </c>
      <c r="AN41" s="18">
        <f t="shared" si="4"/>
        <v>240.10227099377249</v>
      </c>
      <c r="AO41" s="18">
        <f t="shared" si="4"/>
        <v>0</v>
      </c>
      <c r="AP41" s="18">
        <f t="shared" si="4"/>
        <v>36.007941407563145</v>
      </c>
      <c r="AQ41" s="18">
        <f t="shared" si="23"/>
        <v>622.15551565711701</v>
      </c>
      <c r="AR41" s="20"/>
      <c r="AS41" s="18">
        <f t="shared" si="5"/>
        <v>0</v>
      </c>
      <c r="AT41" s="18">
        <f t="shared" si="5"/>
        <v>0</v>
      </c>
      <c r="AU41" s="18">
        <f t="shared" si="5"/>
        <v>0</v>
      </c>
      <c r="AV41" s="18">
        <f t="shared" si="5"/>
        <v>0</v>
      </c>
      <c r="AW41" s="18">
        <f t="shared" si="5"/>
        <v>0</v>
      </c>
      <c r="AX41" s="18">
        <f t="shared" si="5"/>
        <v>0</v>
      </c>
      <c r="AY41" s="18">
        <f t="shared" si="8"/>
        <v>0</v>
      </c>
      <c r="AZ41" s="20"/>
      <c r="BA41" s="18">
        <f t="shared" si="6"/>
        <v>0</v>
      </c>
      <c r="BB41" s="18">
        <f t="shared" si="6"/>
        <v>0</v>
      </c>
      <c r="BC41" s="18">
        <f t="shared" si="6"/>
        <v>0</v>
      </c>
      <c r="BD41" s="18">
        <f t="shared" si="6"/>
        <v>0</v>
      </c>
      <c r="BE41" s="18">
        <f t="shared" si="6"/>
        <v>0</v>
      </c>
      <c r="BF41" s="18">
        <f t="shared" si="6"/>
        <v>0</v>
      </c>
      <c r="BG41" s="18">
        <f t="shared" si="9"/>
        <v>0</v>
      </c>
      <c r="BH41" s="20"/>
      <c r="BI41" s="18">
        <f t="shared" si="10"/>
        <v>622.15551565711701</v>
      </c>
      <c r="BJ41" s="18">
        <f t="shared" si="13"/>
        <v>3134.5596096863228</v>
      </c>
    </row>
    <row r="42" spans="2:62" ht="15" x14ac:dyDescent="0.2">
      <c r="B42" s="22">
        <v>2047</v>
      </c>
      <c r="C42" s="14">
        <v>0</v>
      </c>
      <c r="D42" s="14">
        <f t="shared" si="15"/>
        <v>0</v>
      </c>
      <c r="E42" s="14">
        <f t="shared" si="16"/>
        <v>0</v>
      </c>
      <c r="G42" s="26">
        <v>29</v>
      </c>
      <c r="H42" s="26" t="str">
        <f>Mango!H42</f>
        <v>2047-2048</v>
      </c>
      <c r="I42" s="35">
        <f t="shared" si="22"/>
        <v>19.7</v>
      </c>
      <c r="J42" s="181"/>
      <c r="K42" s="28">
        <f t="shared" si="17"/>
        <v>167.66770099999999</v>
      </c>
      <c r="L42" s="28">
        <f t="shared" si="18"/>
        <v>23.538793749999996</v>
      </c>
      <c r="M42" s="17"/>
      <c r="N42" s="14">
        <f t="shared" si="1"/>
        <v>29</v>
      </c>
      <c r="O42" s="14" t="str">
        <f t="shared" si="1"/>
        <v>2047-2048</v>
      </c>
      <c r="P42" s="18">
        <f t="shared" si="11"/>
        <v>0.63554743124999991</v>
      </c>
      <c r="Q42" s="18">
        <f t="shared" si="12"/>
        <v>152.71517272500009</v>
      </c>
      <c r="R42" s="18">
        <f t="shared" si="14"/>
        <v>19.665104006250004</v>
      </c>
      <c r="S42" s="18">
        <f t="shared" si="19"/>
        <v>104.14435890937496</v>
      </c>
      <c r="T42" s="18">
        <f t="shared" si="20"/>
        <v>0</v>
      </c>
      <c r="U42" s="18">
        <f t="shared" si="21"/>
        <v>18.985907132010002</v>
      </c>
      <c r="V42" s="20"/>
      <c r="W42" s="18">
        <f t="shared" si="2"/>
        <v>0.15888685781249998</v>
      </c>
      <c r="X42" s="18">
        <f t="shared" si="2"/>
        <v>38.178793181250022</v>
      </c>
      <c r="Y42" s="18">
        <f t="shared" si="2"/>
        <v>4.9162760015625011</v>
      </c>
      <c r="Z42" s="18">
        <f t="shared" si="2"/>
        <v>26.036089727343739</v>
      </c>
      <c r="AA42" s="18">
        <f t="shared" si="2"/>
        <v>0</v>
      </c>
      <c r="AB42" s="18">
        <f t="shared" si="2"/>
        <v>4.7464767830025005</v>
      </c>
      <c r="AC42" s="20"/>
      <c r="AD42" s="18">
        <f t="shared" si="3"/>
        <v>0.79443428906249991</v>
      </c>
      <c r="AE42" s="18">
        <f t="shared" si="3"/>
        <v>190.89396590625012</v>
      </c>
      <c r="AF42" s="18">
        <f t="shared" si="3"/>
        <v>24.581380007812506</v>
      </c>
      <c r="AG42" s="18">
        <f t="shared" si="3"/>
        <v>130.18044863671869</v>
      </c>
      <c r="AH42" s="18">
        <f t="shared" si="3"/>
        <v>0</v>
      </c>
      <c r="AI42" s="18">
        <f t="shared" si="3"/>
        <v>23.732383915012502</v>
      </c>
      <c r="AJ42" s="20"/>
      <c r="AK42" s="18">
        <f t="shared" si="4"/>
        <v>1.3690750914843748</v>
      </c>
      <c r="AL42" s="18">
        <f t="shared" si="4"/>
        <v>328.97393457843765</v>
      </c>
      <c r="AM42" s="18">
        <f t="shared" si="4"/>
        <v>42.361911546796883</v>
      </c>
      <c r="AN42" s="18">
        <f t="shared" si="4"/>
        <v>224.34430648394519</v>
      </c>
      <c r="AO42" s="18">
        <f t="shared" si="4"/>
        <v>0</v>
      </c>
      <c r="AP42" s="18">
        <f t="shared" si="4"/>
        <v>40.898808280204875</v>
      </c>
      <c r="AQ42" s="18">
        <f t="shared" si="23"/>
        <v>637.94803598086901</v>
      </c>
      <c r="AR42" s="20"/>
      <c r="AS42" s="18">
        <f t="shared" si="5"/>
        <v>0</v>
      </c>
      <c r="AT42" s="18">
        <f t="shared" si="5"/>
        <v>0</v>
      </c>
      <c r="AU42" s="18">
        <f t="shared" si="5"/>
        <v>0</v>
      </c>
      <c r="AV42" s="18">
        <f t="shared" si="5"/>
        <v>0</v>
      </c>
      <c r="AW42" s="18">
        <f t="shared" si="5"/>
        <v>0</v>
      </c>
      <c r="AX42" s="18">
        <f t="shared" si="5"/>
        <v>0</v>
      </c>
      <c r="AY42" s="18">
        <f t="shared" si="8"/>
        <v>0</v>
      </c>
      <c r="AZ42" s="20"/>
      <c r="BA42" s="18">
        <f t="shared" si="6"/>
        <v>0</v>
      </c>
      <c r="BB42" s="18">
        <f t="shared" si="6"/>
        <v>0</v>
      </c>
      <c r="BC42" s="18">
        <f t="shared" si="6"/>
        <v>0</v>
      </c>
      <c r="BD42" s="18">
        <f t="shared" si="6"/>
        <v>0</v>
      </c>
      <c r="BE42" s="18">
        <f t="shared" si="6"/>
        <v>0</v>
      </c>
      <c r="BF42" s="18">
        <f t="shared" si="6"/>
        <v>0</v>
      </c>
      <c r="BG42" s="18">
        <f t="shared" si="9"/>
        <v>0</v>
      </c>
      <c r="BH42" s="20"/>
      <c r="BI42" s="18">
        <f t="shared" si="10"/>
        <v>637.94803598086901</v>
      </c>
      <c r="BJ42" s="18">
        <f t="shared" si="13"/>
        <v>3772.5076456671918</v>
      </c>
    </row>
    <row r="43" spans="2:62" ht="15" x14ac:dyDescent="0.2">
      <c r="B43" s="22">
        <v>2048</v>
      </c>
      <c r="C43" s="14">
        <v>0</v>
      </c>
      <c r="D43" s="14">
        <f>C43*10%</f>
        <v>0</v>
      </c>
      <c r="E43" s="14">
        <f>C43-D43</f>
        <v>0</v>
      </c>
      <c r="G43" s="26">
        <v>30</v>
      </c>
      <c r="H43" s="26" t="str">
        <f>Mango!H43</f>
        <v>2048-2049</v>
      </c>
      <c r="I43" s="35">
        <f t="shared" si="22"/>
        <v>20.95</v>
      </c>
      <c r="J43" s="181"/>
      <c r="K43" s="28">
        <f t="shared" si="17"/>
        <v>192.76555725</v>
      </c>
      <c r="L43" s="28">
        <f t="shared" si="18"/>
        <v>25.097856250000007</v>
      </c>
      <c r="M43" s="17"/>
      <c r="N43" s="14">
        <f t="shared" si="1"/>
        <v>30</v>
      </c>
      <c r="O43" s="14" t="str">
        <f t="shared" si="1"/>
        <v>2048-2049</v>
      </c>
      <c r="P43" s="18">
        <f t="shared" si="11"/>
        <v>0.67764211875000024</v>
      </c>
      <c r="Q43" s="18">
        <f t="shared" si="12"/>
        <v>163.54753897499998</v>
      </c>
      <c r="R43" s="18">
        <f t="shared" si="14"/>
        <v>21.166481193750013</v>
      </c>
      <c r="S43" s="18">
        <f t="shared" si="19"/>
        <v>112.75272250312503</v>
      </c>
      <c r="T43" s="18">
        <f t="shared" si="20"/>
        <v>0</v>
      </c>
      <c r="U43" s="18">
        <f t="shared" si="21"/>
        <v>21.25632889106998</v>
      </c>
      <c r="V43" s="20"/>
      <c r="W43" s="18">
        <f t="shared" si="2"/>
        <v>0.16941052968750006</v>
      </c>
      <c r="X43" s="18">
        <f t="shared" si="2"/>
        <v>40.886884743749995</v>
      </c>
      <c r="Y43" s="18">
        <f t="shared" si="2"/>
        <v>5.2916202984375031</v>
      </c>
      <c r="Z43" s="18">
        <f t="shared" si="2"/>
        <v>28.188180625781257</v>
      </c>
      <c r="AA43" s="18">
        <f t="shared" si="2"/>
        <v>0</v>
      </c>
      <c r="AB43" s="18">
        <f t="shared" si="2"/>
        <v>5.3140822227674951</v>
      </c>
      <c r="AC43" s="20"/>
      <c r="AD43" s="18">
        <f t="shared" si="3"/>
        <v>0.84705264843750028</v>
      </c>
      <c r="AE43" s="18">
        <f t="shared" si="3"/>
        <v>204.43442371874997</v>
      </c>
      <c r="AF43" s="18">
        <f t="shared" si="3"/>
        <v>26.458101492187517</v>
      </c>
      <c r="AG43" s="18">
        <f t="shared" si="3"/>
        <v>140.94090312890629</v>
      </c>
      <c r="AH43" s="18">
        <f t="shared" si="3"/>
        <v>0</v>
      </c>
      <c r="AI43" s="18">
        <f t="shared" si="3"/>
        <v>26.570411113837476</v>
      </c>
      <c r="AJ43" s="20"/>
      <c r="AK43" s="18">
        <f t="shared" si="4"/>
        <v>1.4597540641406255</v>
      </c>
      <c r="AL43" s="18">
        <f t="shared" si="4"/>
        <v>352.30865687531241</v>
      </c>
      <c r="AM43" s="18">
        <f t="shared" si="4"/>
        <v>45.59612823820315</v>
      </c>
      <c r="AN43" s="18">
        <f t="shared" si="4"/>
        <v>242.88815639214846</v>
      </c>
      <c r="AO43" s="18">
        <f t="shared" si="4"/>
        <v>0</v>
      </c>
      <c r="AP43" s="18">
        <f t="shared" si="4"/>
        <v>45.789675152846577</v>
      </c>
      <c r="AQ43" s="18">
        <f t="shared" si="23"/>
        <v>688.0423707226513</v>
      </c>
      <c r="AR43" s="20"/>
      <c r="AS43" s="18">
        <f t="shared" si="5"/>
        <v>0</v>
      </c>
      <c r="AT43" s="18">
        <f t="shared" si="5"/>
        <v>0</v>
      </c>
      <c r="AU43" s="18">
        <f t="shared" si="5"/>
        <v>0</v>
      </c>
      <c r="AV43" s="18">
        <f t="shared" si="5"/>
        <v>0</v>
      </c>
      <c r="AW43" s="18">
        <f t="shared" si="5"/>
        <v>0</v>
      </c>
      <c r="AX43" s="18">
        <f t="shared" si="5"/>
        <v>0</v>
      </c>
      <c r="AY43" s="18">
        <f t="shared" si="8"/>
        <v>0</v>
      </c>
      <c r="AZ43" s="20"/>
      <c r="BA43" s="18">
        <f t="shared" si="6"/>
        <v>0</v>
      </c>
      <c r="BB43" s="18">
        <f t="shared" si="6"/>
        <v>0</v>
      </c>
      <c r="BC43" s="18">
        <f t="shared" si="6"/>
        <v>0</v>
      </c>
      <c r="BD43" s="18">
        <f t="shared" si="6"/>
        <v>0</v>
      </c>
      <c r="BE43" s="18">
        <f t="shared" si="6"/>
        <v>0</v>
      </c>
      <c r="BF43" s="18">
        <f t="shared" si="6"/>
        <v>0</v>
      </c>
      <c r="BG43" s="18">
        <f t="shared" si="9"/>
        <v>0</v>
      </c>
      <c r="BH43" s="20"/>
      <c r="BI43" s="18">
        <f t="shared" si="10"/>
        <v>688.0423707226513</v>
      </c>
      <c r="BJ43" s="18">
        <f t="shared" si="13"/>
        <v>4460.5500163898432</v>
      </c>
    </row>
    <row r="44" spans="2:62" ht="14" x14ac:dyDescent="0.15">
      <c r="G44" s="26">
        <f>Guava!G44</f>
        <v>31</v>
      </c>
      <c r="H44" s="28" t="str">
        <f>Guava!H44</f>
        <v>2049-2050</v>
      </c>
      <c r="I44" s="31">
        <v>0</v>
      </c>
      <c r="J44" s="181"/>
      <c r="K44" s="31">
        <v>0</v>
      </c>
      <c r="L44" s="31">
        <v>0</v>
      </c>
      <c r="N44" s="14">
        <f t="shared" ref="N44:O49" si="24">G44</f>
        <v>31</v>
      </c>
      <c r="O44" s="14" t="str">
        <f t="shared" si="24"/>
        <v>2049-2050</v>
      </c>
      <c r="P44" s="18">
        <f t="shared" si="11"/>
        <v>0</v>
      </c>
      <c r="Q44" s="18">
        <f t="shared" si="12"/>
        <v>174.37990522500004</v>
      </c>
      <c r="R44" s="18">
        <f t="shared" si="14"/>
        <v>22.667858381249996</v>
      </c>
      <c r="S44" s="18">
        <f t="shared" si="19"/>
        <v>121.36108609687508</v>
      </c>
      <c r="T44" s="18">
        <f t="shared" si="20"/>
        <v>0</v>
      </c>
      <c r="U44" s="18">
        <f t="shared" si="21"/>
        <v>19.861271381249992</v>
      </c>
      <c r="W44" s="18">
        <f t="shared" ref="W44:AB49" si="25">(P44*$K$4)</f>
        <v>0</v>
      </c>
      <c r="X44" s="18">
        <f t="shared" si="25"/>
        <v>43.594976306250011</v>
      </c>
      <c r="Y44" s="18">
        <f t="shared" si="25"/>
        <v>5.666964595312499</v>
      </c>
      <c r="Z44" s="18">
        <f t="shared" si="25"/>
        <v>30.340271524218771</v>
      </c>
      <c r="AA44" s="18">
        <f t="shared" si="25"/>
        <v>0</v>
      </c>
      <c r="AB44" s="18">
        <f t="shared" si="25"/>
        <v>4.965317845312498</v>
      </c>
      <c r="AD44" s="18">
        <f t="shared" ref="AD44:AI49" si="26">W44+P44</f>
        <v>0</v>
      </c>
      <c r="AE44" s="18">
        <f t="shared" si="26"/>
        <v>217.97488153125005</v>
      </c>
      <c r="AF44" s="18">
        <f t="shared" si="26"/>
        <v>28.334822976562496</v>
      </c>
      <c r="AG44" s="18">
        <f t="shared" si="26"/>
        <v>151.70135762109385</v>
      </c>
      <c r="AH44" s="18">
        <f t="shared" si="26"/>
        <v>0</v>
      </c>
      <c r="AI44" s="18">
        <f t="shared" si="26"/>
        <v>24.82658922656249</v>
      </c>
      <c r="AK44" s="18">
        <f t="shared" ref="AK44:AP49" si="27">AD44*$K$7*$I$7</f>
        <v>0</v>
      </c>
      <c r="AL44" s="18">
        <f t="shared" si="27"/>
        <v>375.64337917218757</v>
      </c>
      <c r="AM44" s="18">
        <f t="shared" si="27"/>
        <v>48.830344929609367</v>
      </c>
      <c r="AN44" s="18">
        <f t="shared" si="27"/>
        <v>261.4320063003517</v>
      </c>
      <c r="AO44" s="18">
        <f t="shared" si="27"/>
        <v>0</v>
      </c>
      <c r="AP44" s="18">
        <f t="shared" si="27"/>
        <v>42.784488767109352</v>
      </c>
      <c r="AQ44" s="18">
        <f t="shared" si="23"/>
        <v>728.69021916925806</v>
      </c>
      <c r="AS44" s="18">
        <f t="shared" ref="AS44:AX49" si="28">AK44*$K$5</f>
        <v>0</v>
      </c>
      <c r="AT44" s="18">
        <f t="shared" si="28"/>
        <v>0</v>
      </c>
      <c r="AU44" s="18">
        <f t="shared" si="28"/>
        <v>0</v>
      </c>
      <c r="AV44" s="18">
        <f t="shared" si="28"/>
        <v>0</v>
      </c>
      <c r="AW44" s="18">
        <f t="shared" si="28"/>
        <v>0</v>
      </c>
      <c r="AX44" s="18">
        <f t="shared" si="28"/>
        <v>0</v>
      </c>
      <c r="AY44" s="18">
        <f t="shared" si="8"/>
        <v>0</v>
      </c>
      <c r="BA44" s="18">
        <f t="shared" ref="BA44:BF49" si="29">AK44*$K$6</f>
        <v>0</v>
      </c>
      <c r="BB44" s="18">
        <f t="shared" si="29"/>
        <v>0</v>
      </c>
      <c r="BC44" s="18">
        <f t="shared" si="29"/>
        <v>0</v>
      </c>
      <c r="BD44" s="18">
        <f t="shared" si="29"/>
        <v>0</v>
      </c>
      <c r="BE44" s="18">
        <f t="shared" si="29"/>
        <v>0</v>
      </c>
      <c r="BF44" s="18">
        <f t="shared" si="29"/>
        <v>0</v>
      </c>
      <c r="BG44" s="18">
        <f t="shared" si="9"/>
        <v>0</v>
      </c>
      <c r="BI44" s="18">
        <f t="shared" si="10"/>
        <v>728.69021916925806</v>
      </c>
      <c r="BJ44" s="18">
        <f t="shared" si="13"/>
        <v>5189.2402355591012</v>
      </c>
    </row>
    <row r="45" spans="2:62" ht="14" x14ac:dyDescent="0.15">
      <c r="G45" s="26">
        <f>Guava!G45</f>
        <v>32</v>
      </c>
      <c r="H45" s="28" t="str">
        <f>Guava!H45</f>
        <v>2050-2051</v>
      </c>
      <c r="I45" s="31">
        <v>0</v>
      </c>
      <c r="J45" s="181"/>
      <c r="K45" s="31">
        <v>0</v>
      </c>
      <c r="L45" s="31">
        <v>0</v>
      </c>
      <c r="N45" s="14">
        <f t="shared" si="24"/>
        <v>32</v>
      </c>
      <c r="O45" s="14" t="str">
        <f t="shared" si="24"/>
        <v>2050-2051</v>
      </c>
      <c r="P45" s="18">
        <f t="shared" si="11"/>
        <v>0</v>
      </c>
      <c r="Q45" s="18">
        <f t="shared" si="12"/>
        <v>0</v>
      </c>
      <c r="R45" s="18">
        <f t="shared" si="14"/>
        <v>24.169235568750004</v>
      </c>
      <c r="S45" s="18">
        <f t="shared" si="19"/>
        <v>129.969449690625</v>
      </c>
      <c r="T45" s="18">
        <f t="shared" si="20"/>
        <v>0</v>
      </c>
      <c r="U45" s="18">
        <f t="shared" si="21"/>
        <v>21.502964193750007</v>
      </c>
      <c r="W45" s="18">
        <f t="shared" si="25"/>
        <v>0</v>
      </c>
      <c r="X45" s="18">
        <f t="shared" si="25"/>
        <v>0</v>
      </c>
      <c r="Y45" s="18">
        <f t="shared" si="25"/>
        <v>6.042308892187501</v>
      </c>
      <c r="Z45" s="18">
        <f t="shared" si="25"/>
        <v>32.49236242265625</v>
      </c>
      <c r="AA45" s="18">
        <f t="shared" si="25"/>
        <v>0</v>
      </c>
      <c r="AB45" s="18">
        <f t="shared" si="25"/>
        <v>5.3757410484375017</v>
      </c>
      <c r="AD45" s="18">
        <f t="shared" si="26"/>
        <v>0</v>
      </c>
      <c r="AE45" s="18">
        <f t="shared" si="26"/>
        <v>0</v>
      </c>
      <c r="AF45" s="18">
        <f t="shared" si="26"/>
        <v>30.211544460937503</v>
      </c>
      <c r="AG45" s="18">
        <f t="shared" si="26"/>
        <v>162.46181211328124</v>
      </c>
      <c r="AH45" s="18">
        <f t="shared" si="26"/>
        <v>0</v>
      </c>
      <c r="AI45" s="18">
        <f t="shared" si="26"/>
        <v>26.878705242187507</v>
      </c>
      <c r="AK45" s="18">
        <f t="shared" si="27"/>
        <v>0</v>
      </c>
      <c r="AL45" s="18">
        <f t="shared" si="27"/>
        <v>0</v>
      </c>
      <c r="AM45" s="18">
        <f t="shared" si="27"/>
        <v>52.064561621015621</v>
      </c>
      <c r="AN45" s="18">
        <f t="shared" si="27"/>
        <v>279.97585620855466</v>
      </c>
      <c r="AO45" s="18">
        <f t="shared" si="27"/>
        <v>0</v>
      </c>
      <c r="AP45" s="18">
        <f t="shared" si="27"/>
        <v>46.320968700703133</v>
      </c>
      <c r="AQ45" s="18">
        <f t="shared" si="23"/>
        <v>378.36138653027342</v>
      </c>
      <c r="AS45" s="18">
        <f t="shared" si="28"/>
        <v>0</v>
      </c>
      <c r="AT45" s="18">
        <f t="shared" si="28"/>
        <v>0</v>
      </c>
      <c r="AU45" s="18">
        <f t="shared" si="28"/>
        <v>0</v>
      </c>
      <c r="AV45" s="18">
        <f t="shared" si="28"/>
        <v>0</v>
      </c>
      <c r="AW45" s="18">
        <f t="shared" si="28"/>
        <v>0</v>
      </c>
      <c r="AX45" s="18">
        <f t="shared" si="28"/>
        <v>0</v>
      </c>
      <c r="AY45" s="18">
        <f t="shared" si="8"/>
        <v>0</v>
      </c>
      <c r="BA45" s="18">
        <f t="shared" si="29"/>
        <v>0</v>
      </c>
      <c r="BB45" s="18">
        <f t="shared" si="29"/>
        <v>0</v>
      </c>
      <c r="BC45" s="18">
        <f t="shared" si="29"/>
        <v>0</v>
      </c>
      <c r="BD45" s="18">
        <f t="shared" si="29"/>
        <v>0</v>
      </c>
      <c r="BE45" s="18">
        <f t="shared" si="29"/>
        <v>0</v>
      </c>
      <c r="BF45" s="18">
        <f t="shared" si="29"/>
        <v>0</v>
      </c>
      <c r="BG45" s="18">
        <f t="shared" si="9"/>
        <v>0</v>
      </c>
      <c r="BI45" s="18">
        <f t="shared" si="10"/>
        <v>378.36138653027342</v>
      </c>
      <c r="BJ45" s="18">
        <f t="shared" si="13"/>
        <v>5567.6016220893744</v>
      </c>
    </row>
    <row r="46" spans="2:62" ht="14" x14ac:dyDescent="0.15">
      <c r="G46" s="26">
        <f>Guava!G46</f>
        <v>33</v>
      </c>
      <c r="H46" s="28" t="str">
        <f>Guava!H46</f>
        <v>2051-2052</v>
      </c>
      <c r="I46" s="31">
        <v>0</v>
      </c>
      <c r="J46" s="181"/>
      <c r="K46" s="31">
        <v>0</v>
      </c>
      <c r="L46" s="31">
        <v>0</v>
      </c>
      <c r="N46" s="14">
        <f t="shared" si="24"/>
        <v>33</v>
      </c>
      <c r="O46" s="14" t="str">
        <f t="shared" si="24"/>
        <v>2051-2052</v>
      </c>
      <c r="P46" s="18">
        <f t="shared" si="11"/>
        <v>0</v>
      </c>
      <c r="Q46" s="18">
        <f t="shared" si="12"/>
        <v>0</v>
      </c>
      <c r="R46" s="18">
        <f t="shared" si="14"/>
        <v>0</v>
      </c>
      <c r="S46" s="18">
        <f t="shared" si="19"/>
        <v>138.57781328437503</v>
      </c>
      <c r="T46" s="18">
        <f t="shared" si="20"/>
        <v>0</v>
      </c>
      <c r="U46" s="18">
        <f t="shared" si="21"/>
        <v>23.144657006250014</v>
      </c>
      <c r="W46" s="18">
        <f t="shared" si="25"/>
        <v>0</v>
      </c>
      <c r="X46" s="18">
        <f t="shared" si="25"/>
        <v>0</v>
      </c>
      <c r="Y46" s="18">
        <f t="shared" si="25"/>
        <v>0</v>
      </c>
      <c r="Z46" s="18">
        <f t="shared" si="25"/>
        <v>34.644453321093756</v>
      </c>
      <c r="AA46" s="18">
        <f t="shared" si="25"/>
        <v>0</v>
      </c>
      <c r="AB46" s="18">
        <f t="shared" si="25"/>
        <v>5.7861642515625036</v>
      </c>
      <c r="AD46" s="18">
        <f t="shared" si="26"/>
        <v>0</v>
      </c>
      <c r="AE46" s="18">
        <f t="shared" si="26"/>
        <v>0</v>
      </c>
      <c r="AF46" s="18">
        <f t="shared" si="26"/>
        <v>0</v>
      </c>
      <c r="AG46" s="18">
        <f t="shared" si="26"/>
        <v>173.22226660546877</v>
      </c>
      <c r="AH46" s="18">
        <f t="shared" si="26"/>
        <v>0</v>
      </c>
      <c r="AI46" s="18">
        <f t="shared" si="26"/>
        <v>28.930821257812518</v>
      </c>
      <c r="AK46" s="18">
        <f t="shared" si="27"/>
        <v>0</v>
      </c>
      <c r="AL46" s="18">
        <f t="shared" si="27"/>
        <v>0</v>
      </c>
      <c r="AM46" s="18">
        <f t="shared" si="27"/>
        <v>0</v>
      </c>
      <c r="AN46" s="18">
        <f t="shared" si="27"/>
        <v>298.51970611675785</v>
      </c>
      <c r="AO46" s="18">
        <f t="shared" si="27"/>
        <v>0</v>
      </c>
      <c r="AP46" s="18">
        <f t="shared" si="27"/>
        <v>49.857448634296901</v>
      </c>
      <c r="AQ46" s="18">
        <f t="shared" si="23"/>
        <v>348.37715475105472</v>
      </c>
      <c r="AS46" s="18">
        <f t="shared" si="28"/>
        <v>0</v>
      </c>
      <c r="AT46" s="18">
        <f t="shared" si="28"/>
        <v>0</v>
      </c>
      <c r="AU46" s="18">
        <f t="shared" si="28"/>
        <v>0</v>
      </c>
      <c r="AV46" s="18">
        <f t="shared" si="28"/>
        <v>0</v>
      </c>
      <c r="AW46" s="18">
        <f t="shared" si="28"/>
        <v>0</v>
      </c>
      <c r="AX46" s="18">
        <f t="shared" si="28"/>
        <v>0</v>
      </c>
      <c r="AY46" s="18">
        <f t="shared" si="8"/>
        <v>0</v>
      </c>
      <c r="BA46" s="18">
        <f t="shared" si="29"/>
        <v>0</v>
      </c>
      <c r="BB46" s="18">
        <f t="shared" si="29"/>
        <v>0</v>
      </c>
      <c r="BC46" s="18">
        <f t="shared" si="29"/>
        <v>0</v>
      </c>
      <c r="BD46" s="18">
        <f t="shared" si="29"/>
        <v>0</v>
      </c>
      <c r="BE46" s="18">
        <f t="shared" si="29"/>
        <v>0</v>
      </c>
      <c r="BF46" s="18">
        <f t="shared" si="29"/>
        <v>0</v>
      </c>
      <c r="BG46" s="18">
        <f t="shared" si="9"/>
        <v>0</v>
      </c>
      <c r="BI46" s="18">
        <f t="shared" si="10"/>
        <v>348.37715475105472</v>
      </c>
      <c r="BJ46" s="18">
        <f t="shared" si="13"/>
        <v>5915.9787768404294</v>
      </c>
    </row>
    <row r="47" spans="2:62" ht="14" x14ac:dyDescent="0.15">
      <c r="G47" s="26">
        <f>Guava!G47</f>
        <v>34</v>
      </c>
      <c r="H47" s="28" t="str">
        <f>Guava!H47</f>
        <v>2052-2053</v>
      </c>
      <c r="I47" s="31">
        <v>0</v>
      </c>
      <c r="J47" s="181"/>
      <c r="K47" s="31">
        <v>0</v>
      </c>
      <c r="L47" s="31">
        <v>0</v>
      </c>
      <c r="N47" s="14">
        <f t="shared" si="24"/>
        <v>34</v>
      </c>
      <c r="O47" s="14" t="str">
        <f t="shared" si="24"/>
        <v>2052-2053</v>
      </c>
      <c r="P47" s="18">
        <f t="shared" si="11"/>
        <v>0</v>
      </c>
      <c r="Q47" s="18">
        <f t="shared" si="12"/>
        <v>0</v>
      </c>
      <c r="R47" s="18">
        <f t="shared" si="14"/>
        <v>0</v>
      </c>
      <c r="S47" s="18">
        <f t="shared" si="19"/>
        <v>0</v>
      </c>
      <c r="T47" s="18">
        <f t="shared" si="20"/>
        <v>0</v>
      </c>
      <c r="U47" s="18">
        <f>(L42*$E$19)/1000</f>
        <v>24.786349818749997</v>
      </c>
      <c r="W47" s="18">
        <f t="shared" si="25"/>
        <v>0</v>
      </c>
      <c r="X47" s="18">
        <f t="shared" si="25"/>
        <v>0</v>
      </c>
      <c r="Y47" s="18">
        <f t="shared" si="25"/>
        <v>0</v>
      </c>
      <c r="Z47" s="18">
        <f t="shared" si="25"/>
        <v>0</v>
      </c>
      <c r="AA47" s="18">
        <f t="shared" si="25"/>
        <v>0</v>
      </c>
      <c r="AB47" s="18">
        <f t="shared" si="25"/>
        <v>6.1965874546874993</v>
      </c>
      <c r="AD47" s="18">
        <f t="shared" si="26"/>
        <v>0</v>
      </c>
      <c r="AE47" s="18">
        <f t="shared" si="26"/>
        <v>0</v>
      </c>
      <c r="AF47" s="18">
        <f t="shared" si="26"/>
        <v>0</v>
      </c>
      <c r="AG47" s="18">
        <f t="shared" si="26"/>
        <v>0</v>
      </c>
      <c r="AH47" s="18">
        <f t="shared" si="26"/>
        <v>0</v>
      </c>
      <c r="AI47" s="18">
        <f t="shared" si="26"/>
        <v>30.982937273437496</v>
      </c>
      <c r="AK47" s="18">
        <f t="shared" si="27"/>
        <v>0</v>
      </c>
      <c r="AL47" s="18">
        <f t="shared" si="27"/>
        <v>0</v>
      </c>
      <c r="AM47" s="18">
        <f t="shared" si="27"/>
        <v>0</v>
      </c>
      <c r="AN47" s="18">
        <f t="shared" si="27"/>
        <v>0</v>
      </c>
      <c r="AO47" s="18">
        <f t="shared" si="27"/>
        <v>0</v>
      </c>
      <c r="AP47" s="18">
        <f t="shared" si="27"/>
        <v>53.393928567890612</v>
      </c>
      <c r="AQ47" s="18">
        <f t="shared" si="23"/>
        <v>53.393928567890612</v>
      </c>
      <c r="AS47" s="18">
        <f t="shared" si="28"/>
        <v>0</v>
      </c>
      <c r="AT47" s="18">
        <f t="shared" si="28"/>
        <v>0</v>
      </c>
      <c r="AU47" s="18">
        <f t="shared" si="28"/>
        <v>0</v>
      </c>
      <c r="AV47" s="18">
        <f t="shared" si="28"/>
        <v>0</v>
      </c>
      <c r="AW47" s="18">
        <f t="shared" si="28"/>
        <v>0</v>
      </c>
      <c r="AX47" s="18">
        <f t="shared" si="28"/>
        <v>0</v>
      </c>
      <c r="AY47" s="18">
        <f t="shared" si="8"/>
        <v>0</v>
      </c>
      <c r="BA47" s="18">
        <f t="shared" si="29"/>
        <v>0</v>
      </c>
      <c r="BB47" s="18">
        <f t="shared" si="29"/>
        <v>0</v>
      </c>
      <c r="BC47" s="18">
        <f t="shared" si="29"/>
        <v>0</v>
      </c>
      <c r="BD47" s="18">
        <f t="shared" si="29"/>
        <v>0</v>
      </c>
      <c r="BE47" s="18">
        <f t="shared" si="29"/>
        <v>0</v>
      </c>
      <c r="BF47" s="18">
        <f t="shared" si="29"/>
        <v>0</v>
      </c>
      <c r="BG47" s="18">
        <f t="shared" si="9"/>
        <v>0</v>
      </c>
      <c r="BI47" s="18">
        <f t="shared" si="10"/>
        <v>53.393928567890612</v>
      </c>
      <c r="BJ47" s="18">
        <f t="shared" si="13"/>
        <v>5969.3727054083201</v>
      </c>
    </row>
    <row r="48" spans="2:62" ht="14" x14ac:dyDescent="0.15">
      <c r="G48" s="26">
        <f>Guava!G48</f>
        <v>35</v>
      </c>
      <c r="H48" s="28" t="str">
        <f>Guava!H48</f>
        <v>2053-2054</v>
      </c>
      <c r="I48" s="31">
        <v>0</v>
      </c>
      <c r="J48" s="181"/>
      <c r="K48" s="31">
        <v>0</v>
      </c>
      <c r="L48" s="31">
        <v>0</v>
      </c>
      <c r="N48" s="14">
        <f t="shared" si="24"/>
        <v>35</v>
      </c>
      <c r="O48" s="14" t="str">
        <f t="shared" si="24"/>
        <v>2053-2054</v>
      </c>
      <c r="P48" s="18">
        <f t="shared" si="11"/>
        <v>0</v>
      </c>
      <c r="Q48" s="18">
        <f t="shared" si="12"/>
        <v>0</v>
      </c>
      <c r="R48" s="18">
        <f t="shared" si="14"/>
        <v>0</v>
      </c>
      <c r="S48" s="18">
        <f t="shared" si="19"/>
        <v>0</v>
      </c>
      <c r="T48" s="18">
        <f t="shared" si="20"/>
        <v>0</v>
      </c>
      <c r="U48" s="18">
        <f t="shared" si="21"/>
        <v>26.428042631250005</v>
      </c>
      <c r="W48" s="18">
        <f t="shared" si="25"/>
        <v>0</v>
      </c>
      <c r="X48" s="18">
        <f t="shared" si="25"/>
        <v>0</v>
      </c>
      <c r="Y48" s="18">
        <f t="shared" si="25"/>
        <v>0</v>
      </c>
      <c r="Z48" s="18">
        <f t="shared" si="25"/>
        <v>0</v>
      </c>
      <c r="AA48" s="18">
        <f t="shared" si="25"/>
        <v>0</v>
      </c>
      <c r="AB48" s="18">
        <f t="shared" si="25"/>
        <v>6.6070106578125012</v>
      </c>
      <c r="AD48" s="18">
        <f t="shared" si="26"/>
        <v>0</v>
      </c>
      <c r="AE48" s="18">
        <f t="shared" si="26"/>
        <v>0</v>
      </c>
      <c r="AF48" s="18">
        <f t="shared" si="26"/>
        <v>0</v>
      </c>
      <c r="AG48" s="18">
        <f t="shared" si="26"/>
        <v>0</v>
      </c>
      <c r="AH48" s="18">
        <f t="shared" si="26"/>
        <v>0</v>
      </c>
      <c r="AI48" s="18">
        <f t="shared" si="26"/>
        <v>33.035053289062503</v>
      </c>
      <c r="AK48" s="18">
        <f t="shared" si="27"/>
        <v>0</v>
      </c>
      <c r="AL48" s="18">
        <f t="shared" si="27"/>
        <v>0</v>
      </c>
      <c r="AM48" s="18">
        <f t="shared" si="27"/>
        <v>0</v>
      </c>
      <c r="AN48" s="18">
        <f t="shared" si="27"/>
        <v>0</v>
      </c>
      <c r="AO48" s="18">
        <f t="shared" si="27"/>
        <v>0</v>
      </c>
      <c r="AP48" s="18">
        <f t="shared" si="27"/>
        <v>56.930408501484372</v>
      </c>
      <c r="AQ48" s="18">
        <f t="shared" si="23"/>
        <v>56.930408501484372</v>
      </c>
      <c r="AS48" s="18">
        <f t="shared" si="28"/>
        <v>0</v>
      </c>
      <c r="AT48" s="18">
        <f t="shared" si="28"/>
        <v>0</v>
      </c>
      <c r="AU48" s="18">
        <f t="shared" si="28"/>
        <v>0</v>
      </c>
      <c r="AV48" s="18">
        <f t="shared" si="28"/>
        <v>0</v>
      </c>
      <c r="AW48" s="18">
        <f t="shared" si="28"/>
        <v>0</v>
      </c>
      <c r="AX48" s="18">
        <f t="shared" si="28"/>
        <v>0</v>
      </c>
      <c r="AY48" s="18">
        <f t="shared" si="8"/>
        <v>0</v>
      </c>
      <c r="BA48" s="18">
        <f t="shared" si="29"/>
        <v>0</v>
      </c>
      <c r="BB48" s="18">
        <f t="shared" si="29"/>
        <v>0</v>
      </c>
      <c r="BC48" s="18">
        <f t="shared" si="29"/>
        <v>0</v>
      </c>
      <c r="BD48" s="18">
        <f t="shared" si="29"/>
        <v>0</v>
      </c>
      <c r="BE48" s="18">
        <f t="shared" si="29"/>
        <v>0</v>
      </c>
      <c r="BF48" s="18">
        <f t="shared" si="29"/>
        <v>0</v>
      </c>
      <c r="BG48" s="18">
        <f t="shared" si="9"/>
        <v>0</v>
      </c>
      <c r="BI48" s="18">
        <f t="shared" si="10"/>
        <v>56.930408501484372</v>
      </c>
      <c r="BJ48" s="18">
        <f t="shared" si="13"/>
        <v>6026.3031139098048</v>
      </c>
    </row>
    <row r="49" spans="7:62" ht="14" x14ac:dyDescent="0.15">
      <c r="G49" s="26">
        <f>Guava!G49</f>
        <v>36</v>
      </c>
      <c r="H49" s="28" t="str">
        <f>Guava!H49</f>
        <v>2054-2055</v>
      </c>
      <c r="I49" s="31">
        <v>0</v>
      </c>
      <c r="J49" s="181"/>
      <c r="K49" s="31">
        <v>0</v>
      </c>
      <c r="L49" s="31">
        <v>0</v>
      </c>
      <c r="N49" s="14">
        <f t="shared" si="24"/>
        <v>36</v>
      </c>
      <c r="O49" s="14" t="str">
        <f t="shared" si="24"/>
        <v>2054-2055</v>
      </c>
      <c r="P49" s="18">
        <f t="shared" si="11"/>
        <v>0</v>
      </c>
      <c r="Q49" s="18">
        <f t="shared" si="12"/>
        <v>0</v>
      </c>
      <c r="R49" s="18">
        <f t="shared" si="14"/>
        <v>0</v>
      </c>
      <c r="S49" s="18">
        <f t="shared" si="19"/>
        <v>0</v>
      </c>
      <c r="T49" s="18">
        <f t="shared" si="20"/>
        <v>0</v>
      </c>
      <c r="U49" s="18">
        <f t="shared" si="21"/>
        <v>0</v>
      </c>
      <c r="W49" s="18">
        <f t="shared" si="25"/>
        <v>0</v>
      </c>
      <c r="X49" s="18">
        <f t="shared" si="25"/>
        <v>0</v>
      </c>
      <c r="Y49" s="18">
        <f t="shared" si="25"/>
        <v>0</v>
      </c>
      <c r="Z49" s="18">
        <f t="shared" si="25"/>
        <v>0</v>
      </c>
      <c r="AA49" s="18">
        <f t="shared" si="25"/>
        <v>0</v>
      </c>
      <c r="AB49" s="18">
        <f t="shared" si="25"/>
        <v>0</v>
      </c>
      <c r="AD49" s="18">
        <f t="shared" si="26"/>
        <v>0</v>
      </c>
      <c r="AE49" s="18">
        <f t="shared" si="26"/>
        <v>0</v>
      </c>
      <c r="AF49" s="18">
        <f t="shared" si="26"/>
        <v>0</v>
      </c>
      <c r="AG49" s="18">
        <f t="shared" si="26"/>
        <v>0</v>
      </c>
      <c r="AH49" s="18">
        <f t="shared" si="26"/>
        <v>0</v>
      </c>
      <c r="AI49" s="18">
        <f t="shared" si="26"/>
        <v>0</v>
      </c>
      <c r="AK49" s="18">
        <f t="shared" si="27"/>
        <v>0</v>
      </c>
      <c r="AL49" s="18">
        <f t="shared" si="27"/>
        <v>0</v>
      </c>
      <c r="AM49" s="18">
        <f t="shared" si="27"/>
        <v>0</v>
      </c>
      <c r="AN49" s="18">
        <f t="shared" si="27"/>
        <v>0</v>
      </c>
      <c r="AO49" s="18">
        <f t="shared" si="27"/>
        <v>0</v>
      </c>
      <c r="AP49" s="18">
        <f t="shared" si="27"/>
        <v>0</v>
      </c>
      <c r="AQ49" s="18">
        <f t="shared" si="23"/>
        <v>0</v>
      </c>
      <c r="AS49" s="18">
        <f t="shared" si="28"/>
        <v>0</v>
      </c>
      <c r="AT49" s="18">
        <f t="shared" si="28"/>
        <v>0</v>
      </c>
      <c r="AU49" s="18">
        <f t="shared" si="28"/>
        <v>0</v>
      </c>
      <c r="AV49" s="18">
        <f t="shared" si="28"/>
        <v>0</v>
      </c>
      <c r="AW49" s="18">
        <f t="shared" si="28"/>
        <v>0</v>
      </c>
      <c r="AX49" s="18">
        <f t="shared" si="28"/>
        <v>0</v>
      </c>
      <c r="AY49" s="18">
        <f t="shared" si="8"/>
        <v>0</v>
      </c>
      <c r="BA49" s="18">
        <f t="shared" si="29"/>
        <v>0</v>
      </c>
      <c r="BB49" s="18">
        <f t="shared" si="29"/>
        <v>0</v>
      </c>
      <c r="BC49" s="18">
        <f t="shared" si="29"/>
        <v>0</v>
      </c>
      <c r="BD49" s="18">
        <f t="shared" si="29"/>
        <v>0</v>
      </c>
      <c r="BE49" s="18">
        <f t="shared" si="29"/>
        <v>0</v>
      </c>
      <c r="BF49" s="18">
        <f t="shared" si="29"/>
        <v>0</v>
      </c>
      <c r="BG49" s="18">
        <f t="shared" si="9"/>
        <v>0</v>
      </c>
      <c r="BI49" s="18">
        <f t="shared" si="10"/>
        <v>0</v>
      </c>
      <c r="BJ49" s="18">
        <f t="shared" si="13"/>
        <v>6026.3031139098048</v>
      </c>
    </row>
  </sheetData>
  <mergeCells count="58">
    <mergeCell ref="H3:K3"/>
    <mergeCell ref="G10:L10"/>
    <mergeCell ref="G11:G13"/>
    <mergeCell ref="H11:H13"/>
    <mergeCell ref="I11:I13"/>
    <mergeCell ref="J11:J13"/>
    <mergeCell ref="K11:K13"/>
    <mergeCell ref="L11:L13"/>
    <mergeCell ref="N11:N13"/>
    <mergeCell ref="O11:O13"/>
    <mergeCell ref="P11:U11"/>
    <mergeCell ref="W11:AB11"/>
    <mergeCell ref="AD11:AI11"/>
    <mergeCell ref="P12:P13"/>
    <mergeCell ref="Q12:Q13"/>
    <mergeCell ref="R12:R13"/>
    <mergeCell ref="S12:S13"/>
    <mergeCell ref="Z12:Z13"/>
    <mergeCell ref="BI11:BI13"/>
    <mergeCell ref="BJ11:BJ13"/>
    <mergeCell ref="AV12:AV13"/>
    <mergeCell ref="AW12:AW13"/>
    <mergeCell ref="AX12:AX13"/>
    <mergeCell ref="BA12:BA13"/>
    <mergeCell ref="AS11:AX11"/>
    <mergeCell ref="AY11:AY13"/>
    <mergeCell ref="BA11:BF11"/>
    <mergeCell ref="BG11:BG13"/>
    <mergeCell ref="BB12:BB13"/>
    <mergeCell ref="BC12:BC13"/>
    <mergeCell ref="BD12:BD13"/>
    <mergeCell ref="BE12:BE13"/>
    <mergeCell ref="BF12:BF13"/>
    <mergeCell ref="AK11:AQ11"/>
    <mergeCell ref="AT12:AT13"/>
    <mergeCell ref="AU12:AU13"/>
    <mergeCell ref="AH12:AH13"/>
    <mergeCell ref="AI12:AI13"/>
    <mergeCell ref="AK12:AK13"/>
    <mergeCell ref="AL12:AL13"/>
    <mergeCell ref="AM12:AM13"/>
    <mergeCell ref="AN12:AN13"/>
    <mergeCell ref="J14:J28"/>
    <mergeCell ref="AO12:AO13"/>
    <mergeCell ref="AP12:AP13"/>
    <mergeCell ref="AQ12:AQ13"/>
    <mergeCell ref="AS12:AS13"/>
    <mergeCell ref="AA12:AA13"/>
    <mergeCell ref="AB12:AB13"/>
    <mergeCell ref="AD12:AD13"/>
    <mergeCell ref="AE12:AE13"/>
    <mergeCell ref="AF12:AF13"/>
    <mergeCell ref="AG12:AG13"/>
    <mergeCell ref="T12:T13"/>
    <mergeCell ref="U12:U13"/>
    <mergeCell ref="W12:W13"/>
    <mergeCell ref="X12:X13"/>
    <mergeCell ref="Y12:Y13"/>
  </mergeCells>
  <hyperlinks>
    <hyperlink ref="J14" r:id="rId1" xr:uid="{B4447CEE-CA6E-4130-93AA-7B57971AC6B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890D-51E0-4C05-9F35-4296BB457DCF}">
  <dimension ref="B3:AW49"/>
  <sheetViews>
    <sheetView topLeftCell="A23" zoomScaleNormal="100" workbookViewId="0">
      <selection activeCell="G14" sqref="G14:L49"/>
    </sheetView>
  </sheetViews>
  <sheetFormatPr baseColWidth="10" defaultColWidth="9.1640625" defaultRowHeight="13" x14ac:dyDescent="0.15"/>
  <cols>
    <col min="1" max="1" width="9.1640625" style="3"/>
    <col min="2" max="2" width="9.1640625" style="2"/>
    <col min="3" max="3" width="16.33203125" style="3" customWidth="1"/>
    <col min="4" max="4" width="10.6640625" style="3" customWidth="1"/>
    <col min="5" max="5" width="20.6640625" style="3" customWidth="1"/>
    <col min="6" max="6" width="9.1640625" style="3"/>
    <col min="7" max="7" width="24.5" style="3" customWidth="1"/>
    <col min="8" max="8" width="19.6640625" style="3" customWidth="1"/>
    <col min="9" max="10" width="19" style="3" customWidth="1"/>
    <col min="11" max="11" width="23.6640625" style="3" customWidth="1"/>
    <col min="12" max="12" width="10.6640625" style="3" customWidth="1"/>
    <col min="13" max="13" width="30.5" style="3" customWidth="1"/>
    <col min="14" max="14" width="5.1640625" style="3" bestFit="1" customWidth="1"/>
    <col min="15" max="15" width="14.1640625" style="3" customWidth="1"/>
    <col min="16" max="16" width="16.83203125" style="3" customWidth="1"/>
    <col min="17" max="17" width="13.33203125" style="3" customWidth="1"/>
    <col min="18" max="21" width="9.33203125" style="3" customWidth="1"/>
    <col min="22" max="23" width="9.1640625" style="3"/>
    <col min="24" max="24" width="11" style="3" bestFit="1" customWidth="1"/>
    <col min="25" max="25" width="10.6640625" style="3" bestFit="1" customWidth="1"/>
    <col min="26" max="26" width="11" style="3" bestFit="1" customWidth="1"/>
    <col min="27" max="29" width="11" style="3" customWidth="1"/>
    <col min="30" max="30" width="17" style="3" customWidth="1"/>
    <col min="31" max="33" width="9.1640625" style="3"/>
    <col min="34" max="37" width="12.6640625" style="3" customWidth="1"/>
    <col min="38" max="38" width="18" style="4" customWidth="1"/>
    <col min="39" max="41" width="9.1640625" style="3"/>
    <col min="42" max="45" width="18.33203125" style="3" customWidth="1"/>
    <col min="46" max="46" width="12.5" style="4" customWidth="1"/>
    <col min="47" max="47" width="9.1640625" style="3"/>
    <col min="48" max="48" width="14.5" style="3" customWidth="1"/>
    <col min="49" max="49" width="14.1640625" style="3" customWidth="1"/>
    <col min="50" max="16384" width="9.1640625" style="3"/>
  </cols>
  <sheetData>
    <row r="3" spans="2:49" ht="15" customHeight="1" x14ac:dyDescent="0.15">
      <c r="H3" s="248" t="s">
        <v>78</v>
      </c>
      <c r="I3" s="249"/>
      <c r="J3" s="249"/>
      <c r="K3" s="250"/>
    </row>
    <row r="4" spans="2:49" x14ac:dyDescent="0.15">
      <c r="H4" s="74" t="s">
        <v>79</v>
      </c>
      <c r="I4" s="6" t="str">
        <f>Overview!C14</f>
        <v>Sissoo</v>
      </c>
      <c r="J4" s="74"/>
      <c r="K4" s="7"/>
    </row>
    <row r="5" spans="2:49" x14ac:dyDescent="0.15">
      <c r="H5" s="74" t="s">
        <v>81</v>
      </c>
      <c r="I5" s="6" t="str">
        <f>Overview!D14</f>
        <v>Dalbergia sissoo</v>
      </c>
      <c r="J5" s="74" t="s">
        <v>7</v>
      </c>
      <c r="K5" s="8">
        <f>Overview!I14</f>
        <v>0</v>
      </c>
    </row>
    <row r="6" spans="2:49" x14ac:dyDescent="0.15">
      <c r="H6" s="74" t="s">
        <v>82</v>
      </c>
      <c r="I6" s="7" t="str">
        <f>Overview!E14</f>
        <v>TB=0.904*DBH^1.760</v>
      </c>
      <c r="J6" s="74" t="s">
        <v>8</v>
      </c>
      <c r="K6" s="8">
        <f>Overview!J14</f>
        <v>0</v>
      </c>
    </row>
    <row r="7" spans="2:49" ht="18" x14ac:dyDescent="0.25">
      <c r="H7" s="74" t="s">
        <v>55</v>
      </c>
      <c r="I7" s="7">
        <f>Overview!H14</f>
        <v>0.47</v>
      </c>
      <c r="J7" s="64" t="s">
        <v>83</v>
      </c>
      <c r="K7" s="23">
        <f>Overview!K14</f>
        <v>3.6666666666666665</v>
      </c>
    </row>
    <row r="10" spans="2:49" ht="15.75" customHeight="1" x14ac:dyDescent="0.15">
      <c r="G10" s="243" t="s">
        <v>146</v>
      </c>
      <c r="H10" s="243"/>
      <c r="I10" s="243"/>
      <c r="J10" s="243"/>
      <c r="K10" s="243"/>
      <c r="L10" s="243"/>
      <c r="N10" s="9"/>
    </row>
    <row r="11" spans="2:49" ht="15.75" customHeight="1" x14ac:dyDescent="0.15">
      <c r="G11" s="251" t="s">
        <v>85</v>
      </c>
      <c r="H11" s="251" t="s">
        <v>13</v>
      </c>
      <c r="I11" s="251" t="s">
        <v>143</v>
      </c>
      <c r="J11" s="251" t="s">
        <v>4</v>
      </c>
      <c r="K11" s="252" t="s">
        <v>145</v>
      </c>
      <c r="L11" s="252" t="s">
        <v>142</v>
      </c>
      <c r="N11" s="243" t="s">
        <v>85</v>
      </c>
      <c r="O11" s="243" t="s">
        <v>13</v>
      </c>
      <c r="P11" s="240" t="s">
        <v>91</v>
      </c>
      <c r="Q11" s="241"/>
      <c r="R11" s="241"/>
      <c r="S11" s="241"/>
      <c r="T11" s="241"/>
      <c r="U11" s="242"/>
      <c r="W11" s="42"/>
      <c r="X11" s="237" t="s">
        <v>92</v>
      </c>
      <c r="Y11" s="237"/>
      <c r="Z11" s="237"/>
      <c r="AA11" s="237"/>
      <c r="AB11" s="237"/>
      <c r="AC11" s="237"/>
      <c r="AD11" s="237"/>
      <c r="AF11" s="240" t="s">
        <v>93</v>
      </c>
      <c r="AG11" s="241"/>
      <c r="AH11" s="241"/>
      <c r="AI11" s="241"/>
      <c r="AJ11" s="241"/>
      <c r="AK11" s="242"/>
      <c r="AL11" s="237" t="s">
        <v>94</v>
      </c>
      <c r="AN11" s="240" t="s">
        <v>95</v>
      </c>
      <c r="AO11" s="241"/>
      <c r="AP11" s="241"/>
      <c r="AQ11" s="241"/>
      <c r="AR11" s="241"/>
      <c r="AS11" s="242"/>
      <c r="AT11" s="237" t="s">
        <v>96</v>
      </c>
      <c r="AV11" s="237" t="s">
        <v>97</v>
      </c>
      <c r="AW11" s="239" t="s">
        <v>98</v>
      </c>
    </row>
    <row r="12" spans="2:49" ht="15.75" customHeight="1" x14ac:dyDescent="0.15">
      <c r="G12" s="251"/>
      <c r="H12" s="251"/>
      <c r="I12" s="251"/>
      <c r="J12" s="251"/>
      <c r="K12" s="252"/>
      <c r="L12" s="252"/>
      <c r="N12" s="243"/>
      <c r="O12" s="243"/>
      <c r="P12" s="283">
        <v>2019</v>
      </c>
      <c r="Q12" s="283">
        <v>2020</v>
      </c>
      <c r="R12" s="283">
        <v>2021</v>
      </c>
      <c r="S12" s="283">
        <v>2022</v>
      </c>
      <c r="T12" s="283">
        <v>2023</v>
      </c>
      <c r="U12" s="283">
        <v>2024</v>
      </c>
      <c r="W12" s="285"/>
      <c r="X12" s="236">
        <f>Q12</f>
        <v>2020</v>
      </c>
      <c r="Y12" s="236">
        <f>R12</f>
        <v>2021</v>
      </c>
      <c r="Z12" s="236">
        <f>S12</f>
        <v>2022</v>
      </c>
      <c r="AA12" s="236">
        <v>2022</v>
      </c>
      <c r="AB12" s="236">
        <v>2023</v>
      </c>
      <c r="AC12" s="236">
        <v>2024</v>
      </c>
      <c r="AD12" s="238" t="s">
        <v>99</v>
      </c>
      <c r="AF12" s="236">
        <f>X12</f>
        <v>2020</v>
      </c>
      <c r="AG12" s="236">
        <f>Y12</f>
        <v>2021</v>
      </c>
      <c r="AH12" s="236">
        <f>Z12</f>
        <v>2022</v>
      </c>
      <c r="AI12" s="236">
        <v>2022</v>
      </c>
      <c r="AJ12" s="236">
        <v>2023</v>
      </c>
      <c r="AK12" s="236">
        <v>2024</v>
      </c>
      <c r="AL12" s="237"/>
      <c r="AN12" s="236">
        <f>AF12</f>
        <v>2020</v>
      </c>
      <c r="AO12" s="236">
        <f>AG12</f>
        <v>2021</v>
      </c>
      <c r="AP12" s="236">
        <f>AH12</f>
        <v>2022</v>
      </c>
      <c r="AQ12" s="236">
        <v>2022</v>
      </c>
      <c r="AR12" s="236">
        <v>2023</v>
      </c>
      <c r="AS12" s="236">
        <v>2024</v>
      </c>
      <c r="AT12" s="237"/>
      <c r="AV12" s="237"/>
      <c r="AW12" s="239"/>
    </row>
    <row r="13" spans="2:49" ht="33" customHeight="1" x14ac:dyDescent="0.15">
      <c r="B13" s="10" t="s">
        <v>100</v>
      </c>
      <c r="C13" s="11" t="s">
        <v>101</v>
      </c>
      <c r="D13" s="10" t="s">
        <v>102</v>
      </c>
      <c r="E13" s="10" t="s">
        <v>103</v>
      </c>
      <c r="G13" s="251"/>
      <c r="H13" s="251"/>
      <c r="I13" s="251"/>
      <c r="J13" s="251"/>
      <c r="K13" s="252"/>
      <c r="L13" s="252"/>
      <c r="N13" s="243"/>
      <c r="O13" s="243"/>
      <c r="P13" s="284"/>
      <c r="Q13" s="284"/>
      <c r="R13" s="284"/>
      <c r="S13" s="284"/>
      <c r="T13" s="284"/>
      <c r="U13" s="284"/>
      <c r="W13" s="285"/>
      <c r="X13" s="236"/>
      <c r="Y13" s="236"/>
      <c r="Z13" s="236"/>
      <c r="AA13" s="236"/>
      <c r="AB13" s="236"/>
      <c r="AC13" s="236"/>
      <c r="AD13" s="238"/>
      <c r="AF13" s="236"/>
      <c r="AG13" s="236"/>
      <c r="AH13" s="236"/>
      <c r="AI13" s="236"/>
      <c r="AJ13" s="236"/>
      <c r="AK13" s="236"/>
      <c r="AL13" s="237"/>
      <c r="AN13" s="236"/>
      <c r="AO13" s="236"/>
      <c r="AP13" s="236"/>
      <c r="AQ13" s="236"/>
      <c r="AR13" s="236"/>
      <c r="AS13" s="236"/>
      <c r="AT13" s="237"/>
      <c r="AV13" s="237"/>
      <c r="AW13" s="239"/>
    </row>
    <row r="14" spans="2:49" ht="14.25" customHeight="1" x14ac:dyDescent="0.2">
      <c r="B14" s="22">
        <v>2019</v>
      </c>
      <c r="C14" s="12">
        <f>Overview!O28</f>
        <v>450</v>
      </c>
      <c r="D14" s="13">
        <f>C14*10%</f>
        <v>45</v>
      </c>
      <c r="E14" s="13">
        <f>C14-D14</f>
        <v>405</v>
      </c>
      <c r="G14" s="26">
        <v>1</v>
      </c>
      <c r="H14" s="26" t="str">
        <f>Mango!H14</f>
        <v>2019-2020</v>
      </c>
      <c r="I14" s="35">
        <v>1.4988235294117644</v>
      </c>
      <c r="J14" s="280" t="s">
        <v>22</v>
      </c>
      <c r="K14" s="28">
        <f>0.904*I14^1.76</f>
        <v>1.8428471464858411</v>
      </c>
      <c r="L14" s="28"/>
      <c r="M14" s="17"/>
      <c r="N14" s="14">
        <f t="shared" ref="N14:N43" si="0">G14</f>
        <v>1</v>
      </c>
      <c r="O14" s="14" t="str">
        <f t="shared" ref="O14:O43" si="1">H14</f>
        <v>2019-2020</v>
      </c>
      <c r="P14" s="18">
        <f>(L14*$E$14)/1000</f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20"/>
      <c r="W14" s="20"/>
      <c r="X14" s="18">
        <f t="shared" ref="X14:X49" si="2">P14*$I$7*$K$7</f>
        <v>0</v>
      </c>
      <c r="Y14" s="25">
        <v>0</v>
      </c>
      <c r="Z14" s="19">
        <v>0</v>
      </c>
      <c r="AA14" s="19">
        <v>0</v>
      </c>
      <c r="AB14" s="19">
        <v>0</v>
      </c>
      <c r="AC14" s="19">
        <v>0</v>
      </c>
      <c r="AD14" s="18">
        <f>SUM(X14:AC14)</f>
        <v>0</v>
      </c>
      <c r="AE14" s="20"/>
      <c r="AF14" s="18">
        <f t="shared" ref="AF14:AF49" si="3">X14*$K$5</f>
        <v>0</v>
      </c>
      <c r="AG14" s="25">
        <v>0</v>
      </c>
      <c r="AH14" s="19">
        <v>0</v>
      </c>
      <c r="AI14" s="19">
        <v>0</v>
      </c>
      <c r="AJ14" s="19">
        <v>0</v>
      </c>
      <c r="AK14" s="19">
        <v>0</v>
      </c>
      <c r="AL14" s="18">
        <f>SUM(AF14:AK14)</f>
        <v>0</v>
      </c>
      <c r="AM14" s="20"/>
      <c r="AN14" s="18">
        <f t="shared" ref="AN14:AN49" si="4">X14*$K$6</f>
        <v>0</v>
      </c>
      <c r="AO14" s="25">
        <v>0</v>
      </c>
      <c r="AP14" s="19">
        <v>0</v>
      </c>
      <c r="AQ14" s="19">
        <v>0</v>
      </c>
      <c r="AR14" s="19">
        <v>0</v>
      </c>
      <c r="AS14" s="19">
        <v>0</v>
      </c>
      <c r="AT14" s="18">
        <f>SUM(AN14:AS14)</f>
        <v>0</v>
      </c>
      <c r="AU14" s="20"/>
      <c r="AV14" s="18">
        <f>AT14+AL14+AD14</f>
        <v>0</v>
      </c>
      <c r="AW14" s="18">
        <f>AV14</f>
        <v>0</v>
      </c>
    </row>
    <row r="15" spans="2:49" ht="15" x14ac:dyDescent="0.2">
      <c r="B15" s="22">
        <v>2020</v>
      </c>
      <c r="C15" s="12">
        <f>Overview!O29</f>
        <v>0</v>
      </c>
      <c r="D15" s="13">
        <f>C15*10%</f>
        <v>0</v>
      </c>
      <c r="E15" s="13">
        <f>C15-D15</f>
        <v>0</v>
      </c>
      <c r="G15" s="26">
        <v>2</v>
      </c>
      <c r="H15" s="26" t="str">
        <f>Mango!H15</f>
        <v>2020-2021</v>
      </c>
      <c r="I15" s="35">
        <v>2.9976470588235289</v>
      </c>
      <c r="J15" s="281"/>
      <c r="K15" s="28">
        <f t="shared" ref="K15:K43" si="5">0.904*I15^1.76</f>
        <v>6.241688730750182</v>
      </c>
      <c r="L15" s="28">
        <f>K15-K14</f>
        <v>4.3988415842643409</v>
      </c>
      <c r="M15" s="17"/>
      <c r="N15" s="14">
        <f t="shared" si="0"/>
        <v>2</v>
      </c>
      <c r="O15" s="14" t="str">
        <f t="shared" si="1"/>
        <v>2020-2021</v>
      </c>
      <c r="P15" s="18">
        <f>(L15*$E$14)/1000</f>
        <v>1.7815308416270581</v>
      </c>
      <c r="Q15" s="18">
        <f>(L14*$E$15)/1000</f>
        <v>0</v>
      </c>
      <c r="R15" s="19">
        <v>0</v>
      </c>
      <c r="S15" s="19">
        <v>0</v>
      </c>
      <c r="T15" s="19">
        <v>0</v>
      </c>
      <c r="U15" s="19">
        <v>0</v>
      </c>
      <c r="V15" s="20"/>
      <c r="W15" s="20"/>
      <c r="X15" s="18">
        <f t="shared" si="2"/>
        <v>3.0701714837372966</v>
      </c>
      <c r="Y15" s="18">
        <f t="shared" ref="Y15:Y49" si="6">Q15*$I$7*$K$7</f>
        <v>0</v>
      </c>
      <c r="Z15" s="19">
        <v>0</v>
      </c>
      <c r="AA15" s="19">
        <v>0</v>
      </c>
      <c r="AB15" s="19">
        <v>0</v>
      </c>
      <c r="AC15" s="19">
        <v>0</v>
      </c>
      <c r="AD15" s="18">
        <f t="shared" ref="AD15:AD49" si="7">SUM(X15:AC15)</f>
        <v>3.0701714837372966</v>
      </c>
      <c r="AE15" s="20"/>
      <c r="AF15" s="18">
        <f t="shared" si="3"/>
        <v>0</v>
      </c>
      <c r="AG15" s="18">
        <f t="shared" ref="AG15:AG49" si="8">Y15*$K$5</f>
        <v>0</v>
      </c>
      <c r="AH15" s="19">
        <v>0</v>
      </c>
      <c r="AI15" s="19">
        <v>0</v>
      </c>
      <c r="AJ15" s="19">
        <v>0</v>
      </c>
      <c r="AK15" s="19">
        <v>0</v>
      </c>
      <c r="AL15" s="18">
        <f t="shared" ref="AL15:AL49" si="9">SUM(AF15:AK15)</f>
        <v>0</v>
      </c>
      <c r="AM15" s="20"/>
      <c r="AN15" s="18">
        <f t="shared" si="4"/>
        <v>0</v>
      </c>
      <c r="AO15" s="18">
        <f t="shared" ref="AO15:AO49" si="10">Y15*$K$6</f>
        <v>0</v>
      </c>
      <c r="AP15" s="19">
        <v>0</v>
      </c>
      <c r="AQ15" s="19">
        <v>0</v>
      </c>
      <c r="AR15" s="19">
        <v>0</v>
      </c>
      <c r="AS15" s="19">
        <v>0</v>
      </c>
      <c r="AT15" s="18">
        <f t="shared" ref="AT15:AT49" si="11">SUM(AN15:AS15)</f>
        <v>0</v>
      </c>
      <c r="AU15" s="20"/>
      <c r="AV15" s="18">
        <f t="shared" ref="AV15:AV49" si="12">AT15+AL15+AD15</f>
        <v>3.0701714837372966</v>
      </c>
      <c r="AW15" s="18">
        <f>AV15+AW14</f>
        <v>3.0701714837372966</v>
      </c>
    </row>
    <row r="16" spans="2:49" ht="15" x14ac:dyDescent="0.2">
      <c r="B16" s="22">
        <v>2021</v>
      </c>
      <c r="C16" s="12">
        <f>Overview!O30</f>
        <v>97</v>
      </c>
      <c r="D16" s="13">
        <f>C16*10%</f>
        <v>9.7000000000000011</v>
      </c>
      <c r="E16" s="13">
        <f>C16-D16</f>
        <v>87.3</v>
      </c>
      <c r="G16" s="26">
        <v>3</v>
      </c>
      <c r="H16" s="26" t="str">
        <f>Mango!H16</f>
        <v>2021-2022</v>
      </c>
      <c r="I16" s="35">
        <v>4.4964705882352938</v>
      </c>
      <c r="J16" s="281"/>
      <c r="K16" s="28">
        <f t="shared" si="5"/>
        <v>12.741563495502227</v>
      </c>
      <c r="L16" s="28">
        <f>K16-K15</f>
        <v>6.499874764752045</v>
      </c>
      <c r="M16" s="17"/>
      <c r="N16" s="14">
        <f t="shared" si="0"/>
        <v>3</v>
      </c>
      <c r="O16" s="14" t="str">
        <f t="shared" si="1"/>
        <v>2021-2022</v>
      </c>
      <c r="P16" s="18">
        <f t="shared" ref="P16:P49" si="13">(L16*$E$14)/1000</f>
        <v>2.632449279724578</v>
      </c>
      <c r="Q16" s="18">
        <f t="shared" ref="Q16:Q49" si="14">(L15*$E$15)/1000</f>
        <v>0</v>
      </c>
      <c r="R16" s="18">
        <f>(L14*$E$16)/1000</f>
        <v>0</v>
      </c>
      <c r="S16" s="19">
        <v>0</v>
      </c>
      <c r="T16" s="19">
        <v>0</v>
      </c>
      <c r="U16" s="19">
        <v>0</v>
      </c>
      <c r="V16" s="20"/>
      <c r="W16" s="20"/>
      <c r="X16" s="18">
        <f t="shared" si="2"/>
        <v>4.5365875920586882</v>
      </c>
      <c r="Y16" s="18">
        <f t="shared" si="6"/>
        <v>0</v>
      </c>
      <c r="Z16" s="18">
        <f t="shared" ref="Z16:Z49" si="15">R16*$I$7*$K$7</f>
        <v>0</v>
      </c>
      <c r="AA16" s="19">
        <v>0</v>
      </c>
      <c r="AB16" s="19">
        <v>0</v>
      </c>
      <c r="AC16" s="19">
        <v>0</v>
      </c>
      <c r="AD16" s="18">
        <f t="shared" si="7"/>
        <v>4.5365875920586882</v>
      </c>
      <c r="AE16" s="20"/>
      <c r="AF16" s="18">
        <f t="shared" si="3"/>
        <v>0</v>
      </c>
      <c r="AG16" s="18">
        <f t="shared" si="8"/>
        <v>0</v>
      </c>
      <c r="AH16" s="18">
        <f t="shared" ref="AH16:AH49" si="16">Z16*$K$5</f>
        <v>0</v>
      </c>
      <c r="AI16" s="19">
        <v>0</v>
      </c>
      <c r="AJ16" s="19">
        <v>0</v>
      </c>
      <c r="AK16" s="19">
        <v>0</v>
      </c>
      <c r="AL16" s="18">
        <f t="shared" si="9"/>
        <v>0</v>
      </c>
      <c r="AM16" s="20"/>
      <c r="AN16" s="18">
        <f t="shared" si="4"/>
        <v>0</v>
      </c>
      <c r="AO16" s="18">
        <f t="shared" si="10"/>
        <v>0</v>
      </c>
      <c r="AP16" s="18">
        <f t="shared" ref="AP16:AP49" si="17">Z16*$K$6</f>
        <v>0</v>
      </c>
      <c r="AQ16" s="19">
        <v>0</v>
      </c>
      <c r="AR16" s="19">
        <v>0</v>
      </c>
      <c r="AS16" s="19">
        <v>0</v>
      </c>
      <c r="AT16" s="18">
        <f t="shared" si="11"/>
        <v>0</v>
      </c>
      <c r="AU16" s="20"/>
      <c r="AV16" s="18">
        <f t="shared" si="12"/>
        <v>4.5365875920586882</v>
      </c>
      <c r="AW16" s="18">
        <f t="shared" ref="AW16:AW49" si="18">AV16+AW15</f>
        <v>7.6067590757959849</v>
      </c>
    </row>
    <row r="17" spans="2:49" ht="15" x14ac:dyDescent="0.2">
      <c r="B17" s="22">
        <v>2022</v>
      </c>
      <c r="C17" s="12">
        <f>Overview!O31</f>
        <v>240</v>
      </c>
      <c r="D17" s="13">
        <f>C17*10%</f>
        <v>24</v>
      </c>
      <c r="E17" s="13">
        <f>C17-D17</f>
        <v>216</v>
      </c>
      <c r="G17" s="26">
        <v>4</v>
      </c>
      <c r="H17" s="26" t="str">
        <f>Mango!H17</f>
        <v>2022-2023</v>
      </c>
      <c r="I17" s="35">
        <v>5.9952941176470578</v>
      </c>
      <c r="J17" s="281"/>
      <c r="K17" s="28">
        <f t="shared" si="5"/>
        <v>21.140482695954919</v>
      </c>
      <c r="L17" s="28">
        <f>K17-K16</f>
        <v>8.398919200452692</v>
      </c>
      <c r="M17" s="17"/>
      <c r="N17" s="14">
        <f t="shared" si="0"/>
        <v>4</v>
      </c>
      <c r="O17" s="14" t="str">
        <f t="shared" si="1"/>
        <v>2022-2023</v>
      </c>
      <c r="P17" s="18">
        <f>(L17*$E$14)/1000</f>
        <v>3.40156227618334</v>
      </c>
      <c r="Q17" s="18">
        <f t="shared" si="14"/>
        <v>0</v>
      </c>
      <c r="R17" s="18">
        <f t="shared" ref="R17:R49" si="19">(L15*$E$16)/1000</f>
        <v>0.38401887030627696</v>
      </c>
      <c r="S17" s="18">
        <f>(L14*$E$17)/1000</f>
        <v>0</v>
      </c>
      <c r="T17" s="19">
        <v>0</v>
      </c>
      <c r="U17" s="19">
        <v>0</v>
      </c>
      <c r="V17" s="20"/>
      <c r="W17" s="20"/>
      <c r="X17" s="18">
        <f t="shared" si="2"/>
        <v>5.8620256559559554</v>
      </c>
      <c r="Y17" s="18">
        <f t="shared" si="6"/>
        <v>0</v>
      </c>
      <c r="Z17" s="18">
        <f t="shared" si="15"/>
        <v>0.66179251982781728</v>
      </c>
      <c r="AA17" s="18">
        <f t="shared" ref="AA17:AA49" si="20">S17*$I$7*$K$7</f>
        <v>0</v>
      </c>
      <c r="AB17" s="19">
        <v>0</v>
      </c>
      <c r="AC17" s="19">
        <v>0</v>
      </c>
      <c r="AD17" s="18">
        <f t="shared" si="7"/>
        <v>6.5238181757837728</v>
      </c>
      <c r="AE17" s="20"/>
      <c r="AF17" s="18">
        <f t="shared" si="3"/>
        <v>0</v>
      </c>
      <c r="AG17" s="18">
        <f t="shared" si="8"/>
        <v>0</v>
      </c>
      <c r="AH17" s="18">
        <f t="shared" si="16"/>
        <v>0</v>
      </c>
      <c r="AI17" s="18">
        <f t="shared" ref="AI17:AI49" si="21">AA17*$K$5</f>
        <v>0</v>
      </c>
      <c r="AJ17" s="19">
        <v>0</v>
      </c>
      <c r="AK17" s="19">
        <v>0</v>
      </c>
      <c r="AL17" s="18">
        <f t="shared" si="9"/>
        <v>0</v>
      </c>
      <c r="AM17" s="20"/>
      <c r="AN17" s="18">
        <f t="shared" si="4"/>
        <v>0</v>
      </c>
      <c r="AO17" s="18">
        <f t="shared" si="10"/>
        <v>0</v>
      </c>
      <c r="AP17" s="18">
        <f t="shared" si="17"/>
        <v>0</v>
      </c>
      <c r="AQ17" s="18">
        <f t="shared" ref="AQ17:AQ49" si="22">AA17*$K$6</f>
        <v>0</v>
      </c>
      <c r="AR17" s="19">
        <v>0</v>
      </c>
      <c r="AS17" s="19">
        <v>0</v>
      </c>
      <c r="AT17" s="18">
        <f t="shared" si="11"/>
        <v>0</v>
      </c>
      <c r="AU17" s="20"/>
      <c r="AV17" s="18">
        <f t="shared" si="12"/>
        <v>6.5238181757837728</v>
      </c>
      <c r="AW17" s="18">
        <f t="shared" si="18"/>
        <v>14.130577251579759</v>
      </c>
    </row>
    <row r="18" spans="2:49" ht="15" x14ac:dyDescent="0.2">
      <c r="B18" s="22">
        <v>2023</v>
      </c>
      <c r="C18" s="12">
        <f>Overview!O32</f>
        <v>300</v>
      </c>
      <c r="D18" s="14">
        <f t="shared" ref="D18:D42" si="23">C18*10%</f>
        <v>30</v>
      </c>
      <c r="E18" s="14">
        <f t="shared" ref="E18:E42" si="24">C18-D18</f>
        <v>270</v>
      </c>
      <c r="G18" s="26">
        <v>5</v>
      </c>
      <c r="H18" s="26" t="str">
        <f>Mango!H18</f>
        <v>2023-2024</v>
      </c>
      <c r="I18" s="35">
        <v>7.4941176470588218</v>
      </c>
      <c r="J18" s="281"/>
      <c r="K18" s="28">
        <f t="shared" si="5"/>
        <v>31.309528113506349</v>
      </c>
      <c r="L18" s="28">
        <f t="shared" ref="L18:L43" si="25">K18-K17</f>
        <v>10.16904541755143</v>
      </c>
      <c r="M18" s="17"/>
      <c r="N18" s="14">
        <f t="shared" si="0"/>
        <v>5</v>
      </c>
      <c r="O18" s="14" t="str">
        <f t="shared" si="1"/>
        <v>2023-2024</v>
      </c>
      <c r="P18" s="18">
        <f t="shared" si="13"/>
        <v>4.1184633941083293</v>
      </c>
      <c r="Q18" s="18">
        <f t="shared" si="14"/>
        <v>0</v>
      </c>
      <c r="R18" s="18">
        <f t="shared" si="19"/>
        <v>0.56743906696285351</v>
      </c>
      <c r="S18" s="18">
        <f t="shared" ref="S18:S49" si="26">(L15*$E$17)/1000</f>
        <v>0.95014978220109769</v>
      </c>
      <c r="T18" s="18">
        <f>(L14*$E$18)/1000</f>
        <v>0</v>
      </c>
      <c r="U18" s="19">
        <v>0</v>
      </c>
      <c r="V18" s="20"/>
      <c r="W18" s="20"/>
      <c r="X18" s="18">
        <f t="shared" si="2"/>
        <v>7.0974852491800204</v>
      </c>
      <c r="Y18" s="18">
        <f t="shared" si="6"/>
        <v>0</v>
      </c>
      <c r="Z18" s="18">
        <f t="shared" si="15"/>
        <v>0.97788665873265068</v>
      </c>
      <c r="AA18" s="18">
        <f t="shared" si="20"/>
        <v>1.6374247913265583</v>
      </c>
      <c r="AB18" s="18">
        <f t="shared" ref="AB18:AB49" si="27">T18*$I$7*$K$7</f>
        <v>0</v>
      </c>
      <c r="AC18" s="19">
        <v>0</v>
      </c>
      <c r="AD18" s="18">
        <f t="shared" si="7"/>
        <v>9.7127966992392309</v>
      </c>
      <c r="AE18" s="20"/>
      <c r="AF18" s="18">
        <f t="shared" si="3"/>
        <v>0</v>
      </c>
      <c r="AG18" s="18">
        <f t="shared" si="8"/>
        <v>0</v>
      </c>
      <c r="AH18" s="18">
        <f t="shared" si="16"/>
        <v>0</v>
      </c>
      <c r="AI18" s="18">
        <f t="shared" si="21"/>
        <v>0</v>
      </c>
      <c r="AJ18" s="18">
        <f t="shared" ref="AJ18:AJ49" si="28">AB18*$K$5</f>
        <v>0</v>
      </c>
      <c r="AK18" s="19">
        <v>0</v>
      </c>
      <c r="AL18" s="18">
        <f t="shared" si="9"/>
        <v>0</v>
      </c>
      <c r="AM18" s="20"/>
      <c r="AN18" s="18">
        <f t="shared" si="4"/>
        <v>0</v>
      </c>
      <c r="AO18" s="18">
        <f t="shared" si="10"/>
        <v>0</v>
      </c>
      <c r="AP18" s="18">
        <f t="shared" si="17"/>
        <v>0</v>
      </c>
      <c r="AQ18" s="18">
        <f t="shared" si="22"/>
        <v>0</v>
      </c>
      <c r="AR18" s="18">
        <f t="shared" ref="AR18:AR49" si="29">AB18*$K$6</f>
        <v>0</v>
      </c>
      <c r="AS18" s="19">
        <v>0</v>
      </c>
      <c r="AT18" s="18">
        <f t="shared" si="11"/>
        <v>0</v>
      </c>
      <c r="AU18" s="20"/>
      <c r="AV18" s="18">
        <f t="shared" si="12"/>
        <v>9.7127966992392309</v>
      </c>
      <c r="AW18" s="18">
        <f t="shared" si="18"/>
        <v>23.843373950818989</v>
      </c>
    </row>
    <row r="19" spans="2:49" ht="15" x14ac:dyDescent="0.2">
      <c r="B19" s="22">
        <v>2024</v>
      </c>
      <c r="C19" s="12">
        <f>Overview!O33</f>
        <v>0</v>
      </c>
      <c r="D19" s="14">
        <f t="shared" si="23"/>
        <v>0</v>
      </c>
      <c r="E19" s="14">
        <f t="shared" si="24"/>
        <v>0</v>
      </c>
      <c r="G19" s="26">
        <v>6</v>
      </c>
      <c r="H19" s="26" t="str">
        <f>Mango!H19</f>
        <v>2024-2025</v>
      </c>
      <c r="I19" s="35">
        <v>8.9929411764705875</v>
      </c>
      <c r="J19" s="281"/>
      <c r="K19" s="28">
        <f t="shared" si="5"/>
        <v>43.15543664794405</v>
      </c>
      <c r="L19" s="28">
        <f t="shared" si="25"/>
        <v>11.845908534437701</v>
      </c>
      <c r="M19" s="17"/>
      <c r="N19" s="14">
        <f t="shared" si="0"/>
        <v>6</v>
      </c>
      <c r="O19" s="14" t="str">
        <f t="shared" si="1"/>
        <v>2024-2025</v>
      </c>
      <c r="P19" s="18">
        <f t="shared" si="13"/>
        <v>4.7975929564472688</v>
      </c>
      <c r="Q19" s="18">
        <f t="shared" si="14"/>
        <v>0</v>
      </c>
      <c r="R19" s="18">
        <f t="shared" si="19"/>
        <v>0.73322564619952002</v>
      </c>
      <c r="S19" s="18">
        <f t="shared" si="26"/>
        <v>1.4039729491864417</v>
      </c>
      <c r="T19" s="18">
        <f t="shared" ref="T19:T49" si="30">(L15*$E$18)/1000</f>
        <v>1.1876872277513721</v>
      </c>
      <c r="U19" s="18">
        <f>(L14*$E$19)/1000</f>
        <v>0</v>
      </c>
      <c r="V19" s="20"/>
      <c r="W19" s="20"/>
      <c r="X19" s="18">
        <f t="shared" si="2"/>
        <v>8.2678518616107919</v>
      </c>
      <c r="Y19" s="18">
        <f t="shared" si="6"/>
        <v>0</v>
      </c>
      <c r="Z19" s="18">
        <f t="shared" si="15"/>
        <v>1.2635921969505062</v>
      </c>
      <c r="AA19" s="18">
        <f t="shared" si="20"/>
        <v>2.4195133824313011</v>
      </c>
      <c r="AB19" s="18">
        <f t="shared" si="27"/>
        <v>2.0467809891581976</v>
      </c>
      <c r="AC19" s="18">
        <f t="shared" ref="AC19:AC49" si="31">U19*$I$7*$K$7</f>
        <v>0</v>
      </c>
      <c r="AD19" s="18">
        <f t="shared" si="7"/>
        <v>13.997738430150797</v>
      </c>
      <c r="AE19" s="20"/>
      <c r="AF19" s="18">
        <f t="shared" si="3"/>
        <v>0</v>
      </c>
      <c r="AG19" s="18">
        <f t="shared" si="8"/>
        <v>0</v>
      </c>
      <c r="AH19" s="18">
        <f t="shared" si="16"/>
        <v>0</v>
      </c>
      <c r="AI19" s="18">
        <f t="shared" si="21"/>
        <v>0</v>
      </c>
      <c r="AJ19" s="18">
        <f t="shared" si="28"/>
        <v>0</v>
      </c>
      <c r="AK19" s="18">
        <f t="shared" ref="AK19:AK49" si="32">AC19*$K$5</f>
        <v>0</v>
      </c>
      <c r="AL19" s="18">
        <f t="shared" si="9"/>
        <v>0</v>
      </c>
      <c r="AM19" s="20"/>
      <c r="AN19" s="18">
        <f t="shared" si="4"/>
        <v>0</v>
      </c>
      <c r="AO19" s="18">
        <f t="shared" si="10"/>
        <v>0</v>
      </c>
      <c r="AP19" s="18">
        <f t="shared" si="17"/>
        <v>0</v>
      </c>
      <c r="AQ19" s="18">
        <f t="shared" si="22"/>
        <v>0</v>
      </c>
      <c r="AR19" s="18">
        <f t="shared" si="29"/>
        <v>0</v>
      </c>
      <c r="AS19" s="18">
        <f t="shared" ref="AS19:AS49" si="33">AC19*$K$6</f>
        <v>0</v>
      </c>
      <c r="AT19" s="18">
        <f t="shared" si="11"/>
        <v>0</v>
      </c>
      <c r="AU19" s="20"/>
      <c r="AV19" s="18">
        <f t="shared" si="12"/>
        <v>13.997738430150797</v>
      </c>
      <c r="AW19" s="18">
        <f t="shared" si="18"/>
        <v>37.84111238096979</v>
      </c>
    </row>
    <row r="20" spans="2:49" ht="15" x14ac:dyDescent="0.2">
      <c r="B20" s="22">
        <v>2025</v>
      </c>
      <c r="C20" s="14">
        <v>0</v>
      </c>
      <c r="D20" s="14">
        <f t="shared" si="23"/>
        <v>0</v>
      </c>
      <c r="E20" s="14">
        <f t="shared" si="24"/>
        <v>0</v>
      </c>
      <c r="G20" s="26">
        <v>7</v>
      </c>
      <c r="H20" s="26" t="str">
        <f>Mango!H20</f>
        <v>2025-2026</v>
      </c>
      <c r="I20" s="35">
        <v>10.491764705882352</v>
      </c>
      <c r="J20" s="281"/>
      <c r="K20" s="28">
        <f t="shared" si="5"/>
        <v>56.605921520901688</v>
      </c>
      <c r="L20" s="28">
        <f t="shared" si="25"/>
        <v>13.450484872957638</v>
      </c>
      <c r="M20" s="17"/>
      <c r="N20" s="14">
        <f t="shared" si="0"/>
        <v>7</v>
      </c>
      <c r="O20" s="14" t="str">
        <f t="shared" si="1"/>
        <v>2025-2026</v>
      </c>
      <c r="P20" s="18">
        <f t="shared" si="13"/>
        <v>5.4474463735478427</v>
      </c>
      <c r="Q20" s="18">
        <f t="shared" si="14"/>
        <v>0</v>
      </c>
      <c r="R20" s="18">
        <f t="shared" si="19"/>
        <v>0.88775766495223984</v>
      </c>
      <c r="S20" s="18">
        <f t="shared" si="26"/>
        <v>1.8141665472977815</v>
      </c>
      <c r="T20" s="18">
        <f t="shared" si="30"/>
        <v>1.7549661864830521</v>
      </c>
      <c r="U20" s="18">
        <f t="shared" ref="U20:U49" si="34">(L15*$E$19)/1000</f>
        <v>0</v>
      </c>
      <c r="V20" s="20"/>
      <c r="W20" s="20"/>
      <c r="X20" s="18">
        <f t="shared" si="2"/>
        <v>9.387765917080781</v>
      </c>
      <c r="Y20" s="18">
        <f t="shared" si="6"/>
        <v>0</v>
      </c>
      <c r="Z20" s="18">
        <f t="shared" si="15"/>
        <v>1.5299023759343597</v>
      </c>
      <c r="AA20" s="18">
        <f t="shared" si="20"/>
        <v>3.1264136831765099</v>
      </c>
      <c r="AB20" s="18">
        <f t="shared" si="27"/>
        <v>3.0243917280391264</v>
      </c>
      <c r="AC20" s="18">
        <f t="shared" si="31"/>
        <v>0</v>
      </c>
      <c r="AD20" s="18">
        <f t="shared" si="7"/>
        <v>17.068473704230776</v>
      </c>
      <c r="AE20" s="20"/>
      <c r="AF20" s="18">
        <f t="shared" si="3"/>
        <v>0</v>
      </c>
      <c r="AG20" s="18">
        <f t="shared" si="8"/>
        <v>0</v>
      </c>
      <c r="AH20" s="18">
        <f t="shared" si="16"/>
        <v>0</v>
      </c>
      <c r="AI20" s="18">
        <f t="shared" si="21"/>
        <v>0</v>
      </c>
      <c r="AJ20" s="18">
        <f t="shared" si="28"/>
        <v>0</v>
      </c>
      <c r="AK20" s="18">
        <f t="shared" si="32"/>
        <v>0</v>
      </c>
      <c r="AL20" s="18">
        <f t="shared" si="9"/>
        <v>0</v>
      </c>
      <c r="AM20" s="20"/>
      <c r="AN20" s="18">
        <f t="shared" si="4"/>
        <v>0</v>
      </c>
      <c r="AO20" s="18">
        <f t="shared" si="10"/>
        <v>0</v>
      </c>
      <c r="AP20" s="18">
        <f t="shared" si="17"/>
        <v>0</v>
      </c>
      <c r="AQ20" s="18">
        <f t="shared" si="22"/>
        <v>0</v>
      </c>
      <c r="AR20" s="18">
        <f t="shared" si="29"/>
        <v>0</v>
      </c>
      <c r="AS20" s="18">
        <f t="shared" si="33"/>
        <v>0</v>
      </c>
      <c r="AT20" s="18">
        <f t="shared" si="11"/>
        <v>0</v>
      </c>
      <c r="AU20" s="20"/>
      <c r="AV20" s="18">
        <f t="shared" si="12"/>
        <v>17.068473704230776</v>
      </c>
      <c r="AW20" s="18">
        <f t="shared" si="18"/>
        <v>54.909586085200566</v>
      </c>
    </row>
    <row r="21" spans="2:49" ht="15" x14ac:dyDescent="0.2">
      <c r="B21" s="22">
        <v>2026</v>
      </c>
      <c r="C21" s="14">
        <v>0</v>
      </c>
      <c r="D21" s="14">
        <f t="shared" si="23"/>
        <v>0</v>
      </c>
      <c r="E21" s="14">
        <f t="shared" si="24"/>
        <v>0</v>
      </c>
      <c r="G21" s="26">
        <v>8</v>
      </c>
      <c r="H21" s="26" t="str">
        <f>Mango!H21</f>
        <v>2026-2027</v>
      </c>
      <c r="I21" s="35">
        <v>11.990588235294116</v>
      </c>
      <c r="J21" s="281"/>
      <c r="K21" s="28">
        <f t="shared" si="5"/>
        <v>71.602418495523793</v>
      </c>
      <c r="L21" s="28">
        <f t="shared" si="25"/>
        <v>14.996496974622104</v>
      </c>
      <c r="M21" s="17"/>
      <c r="N21" s="14">
        <f t="shared" si="0"/>
        <v>8</v>
      </c>
      <c r="O21" s="14" t="str">
        <f t="shared" si="1"/>
        <v>2026-2027</v>
      </c>
      <c r="P21" s="18">
        <f t="shared" si="13"/>
        <v>6.0735812747219526</v>
      </c>
      <c r="Q21" s="18">
        <f t="shared" si="14"/>
        <v>0</v>
      </c>
      <c r="R21" s="18">
        <f t="shared" si="19"/>
        <v>1.0341478150564112</v>
      </c>
      <c r="S21" s="18">
        <f t="shared" si="26"/>
        <v>2.1965138101911088</v>
      </c>
      <c r="T21" s="18">
        <f t="shared" si="30"/>
        <v>2.2677081841222271</v>
      </c>
      <c r="U21" s="18">
        <f t="shared" si="34"/>
        <v>0</v>
      </c>
      <c r="V21" s="20"/>
      <c r="W21" s="20"/>
      <c r="X21" s="18">
        <f t="shared" si="2"/>
        <v>10.466805063437498</v>
      </c>
      <c r="Y21" s="18">
        <f t="shared" si="6"/>
        <v>0</v>
      </c>
      <c r="Z21" s="18">
        <f t="shared" si="15"/>
        <v>1.7821814012805486</v>
      </c>
      <c r="AA21" s="18">
        <f t="shared" si="20"/>
        <v>3.7853254662293438</v>
      </c>
      <c r="AB21" s="18">
        <f t="shared" si="27"/>
        <v>3.9080171039706375</v>
      </c>
      <c r="AC21" s="18">
        <f t="shared" si="31"/>
        <v>0</v>
      </c>
      <c r="AD21" s="18">
        <f t="shared" si="7"/>
        <v>19.942329034918025</v>
      </c>
      <c r="AE21" s="20"/>
      <c r="AF21" s="18">
        <f t="shared" si="3"/>
        <v>0</v>
      </c>
      <c r="AG21" s="18">
        <f t="shared" si="8"/>
        <v>0</v>
      </c>
      <c r="AH21" s="18">
        <f t="shared" si="16"/>
        <v>0</v>
      </c>
      <c r="AI21" s="18">
        <f t="shared" si="21"/>
        <v>0</v>
      </c>
      <c r="AJ21" s="18">
        <f t="shared" si="28"/>
        <v>0</v>
      </c>
      <c r="AK21" s="18">
        <f t="shared" si="32"/>
        <v>0</v>
      </c>
      <c r="AL21" s="18">
        <f t="shared" si="9"/>
        <v>0</v>
      </c>
      <c r="AM21" s="20"/>
      <c r="AN21" s="18">
        <f t="shared" si="4"/>
        <v>0</v>
      </c>
      <c r="AO21" s="18">
        <f t="shared" si="10"/>
        <v>0</v>
      </c>
      <c r="AP21" s="18">
        <f t="shared" si="17"/>
        <v>0</v>
      </c>
      <c r="AQ21" s="18">
        <f t="shared" si="22"/>
        <v>0</v>
      </c>
      <c r="AR21" s="18">
        <f t="shared" si="29"/>
        <v>0</v>
      </c>
      <c r="AS21" s="18">
        <f t="shared" si="33"/>
        <v>0</v>
      </c>
      <c r="AT21" s="18">
        <f t="shared" si="11"/>
        <v>0</v>
      </c>
      <c r="AU21" s="20"/>
      <c r="AV21" s="18">
        <f t="shared" si="12"/>
        <v>19.942329034918025</v>
      </c>
      <c r="AW21" s="18">
        <f t="shared" si="18"/>
        <v>74.851915120118591</v>
      </c>
    </row>
    <row r="22" spans="2:49" ht="15" x14ac:dyDescent="0.2">
      <c r="B22" s="22">
        <v>2027</v>
      </c>
      <c r="C22" s="14">
        <v>0</v>
      </c>
      <c r="D22" s="14">
        <f t="shared" si="23"/>
        <v>0</v>
      </c>
      <c r="E22" s="14">
        <f t="shared" si="24"/>
        <v>0</v>
      </c>
      <c r="G22" s="26">
        <v>9</v>
      </c>
      <c r="H22" s="26" t="str">
        <f>Mango!H22</f>
        <v>2027-2028</v>
      </c>
      <c r="I22" s="35">
        <v>13.48941176470588</v>
      </c>
      <c r="J22" s="281"/>
      <c r="K22" s="28">
        <f t="shared" si="5"/>
        <v>88.095988112469442</v>
      </c>
      <c r="L22" s="28">
        <f t="shared" si="25"/>
        <v>16.493569616945649</v>
      </c>
      <c r="M22" s="17"/>
      <c r="N22" s="14">
        <f t="shared" si="0"/>
        <v>9</v>
      </c>
      <c r="O22" s="14" t="str">
        <f t="shared" si="1"/>
        <v>2027-2028</v>
      </c>
      <c r="P22" s="18">
        <f t="shared" si="13"/>
        <v>6.6798956948629877</v>
      </c>
      <c r="Q22" s="18">
        <f t="shared" si="14"/>
        <v>0</v>
      </c>
      <c r="R22" s="18">
        <f t="shared" si="19"/>
        <v>1.1742273294092018</v>
      </c>
      <c r="S22" s="18">
        <f t="shared" si="26"/>
        <v>2.5587162434385431</v>
      </c>
      <c r="T22" s="18">
        <f t="shared" si="30"/>
        <v>2.7456422627388859</v>
      </c>
      <c r="U22" s="18">
        <f t="shared" si="34"/>
        <v>0</v>
      </c>
      <c r="V22" s="20"/>
      <c r="W22" s="20"/>
      <c r="X22" s="18">
        <f t="shared" si="2"/>
        <v>11.511686914147216</v>
      </c>
      <c r="Y22" s="18">
        <f t="shared" si="6"/>
        <v>0</v>
      </c>
      <c r="Z22" s="18">
        <f t="shared" si="15"/>
        <v>2.0235850976818579</v>
      </c>
      <c r="AA22" s="18">
        <f t="shared" si="20"/>
        <v>4.4095209928590888</v>
      </c>
      <c r="AB22" s="18">
        <f t="shared" si="27"/>
        <v>4.7316568327866797</v>
      </c>
      <c r="AC22" s="18">
        <f t="shared" si="31"/>
        <v>0</v>
      </c>
      <c r="AD22" s="18">
        <f t="shared" si="7"/>
        <v>22.676449837474841</v>
      </c>
      <c r="AE22" s="20"/>
      <c r="AF22" s="18">
        <f t="shared" si="3"/>
        <v>0</v>
      </c>
      <c r="AG22" s="18">
        <f t="shared" si="8"/>
        <v>0</v>
      </c>
      <c r="AH22" s="18">
        <f t="shared" si="16"/>
        <v>0</v>
      </c>
      <c r="AI22" s="18">
        <f t="shared" si="21"/>
        <v>0</v>
      </c>
      <c r="AJ22" s="18">
        <f t="shared" si="28"/>
        <v>0</v>
      </c>
      <c r="AK22" s="18">
        <f t="shared" si="32"/>
        <v>0</v>
      </c>
      <c r="AL22" s="18">
        <f t="shared" si="9"/>
        <v>0</v>
      </c>
      <c r="AM22" s="20"/>
      <c r="AN22" s="18">
        <f t="shared" si="4"/>
        <v>0</v>
      </c>
      <c r="AO22" s="18">
        <f t="shared" si="10"/>
        <v>0</v>
      </c>
      <c r="AP22" s="18">
        <f t="shared" si="17"/>
        <v>0</v>
      </c>
      <c r="AQ22" s="18">
        <f t="shared" si="22"/>
        <v>0</v>
      </c>
      <c r="AR22" s="18">
        <f t="shared" si="29"/>
        <v>0</v>
      </c>
      <c r="AS22" s="18">
        <f t="shared" si="33"/>
        <v>0</v>
      </c>
      <c r="AT22" s="18">
        <f t="shared" si="11"/>
        <v>0</v>
      </c>
      <c r="AU22" s="20"/>
      <c r="AV22" s="18">
        <f t="shared" si="12"/>
        <v>22.676449837474841</v>
      </c>
      <c r="AW22" s="18">
        <f t="shared" si="18"/>
        <v>97.528364957593425</v>
      </c>
    </row>
    <row r="23" spans="2:49" ht="15" x14ac:dyDescent="0.2">
      <c r="B23" s="22">
        <v>2028</v>
      </c>
      <c r="C23" s="14">
        <v>0</v>
      </c>
      <c r="D23" s="14">
        <f t="shared" si="23"/>
        <v>0</v>
      </c>
      <c r="E23" s="14">
        <f t="shared" si="24"/>
        <v>0</v>
      </c>
      <c r="G23" s="26">
        <v>10</v>
      </c>
      <c r="H23" s="26" t="str">
        <f>Mango!H23</f>
        <v>2028-2029</v>
      </c>
      <c r="I23" s="35">
        <v>14.988235294117644</v>
      </c>
      <c r="J23" s="281"/>
      <c r="K23" s="28">
        <f t="shared" si="5"/>
        <v>106.04478464957704</v>
      </c>
      <c r="L23" s="28">
        <f t="shared" si="25"/>
        <v>17.948796537107597</v>
      </c>
      <c r="M23" s="17"/>
      <c r="N23" s="14">
        <f t="shared" si="0"/>
        <v>10</v>
      </c>
      <c r="O23" s="14" t="str">
        <f t="shared" si="1"/>
        <v>2028-2029</v>
      </c>
      <c r="P23" s="18">
        <f t="shared" si="13"/>
        <v>7.2692625975285772</v>
      </c>
      <c r="Q23" s="18">
        <f t="shared" si="14"/>
        <v>0</v>
      </c>
      <c r="R23" s="18">
        <f t="shared" si="19"/>
        <v>1.3091941858845095</v>
      </c>
      <c r="S23" s="18">
        <f t="shared" si="26"/>
        <v>2.9053047325588501</v>
      </c>
      <c r="T23" s="18">
        <f t="shared" si="30"/>
        <v>3.1983953042981792</v>
      </c>
      <c r="U23" s="18">
        <f t="shared" si="34"/>
        <v>0</v>
      </c>
      <c r="V23" s="20"/>
      <c r="W23" s="20"/>
      <c r="X23" s="18">
        <f t="shared" si="2"/>
        <v>12.527362543074247</v>
      </c>
      <c r="Y23" s="18">
        <f t="shared" si="6"/>
        <v>0</v>
      </c>
      <c r="Z23" s="18">
        <f t="shared" si="15"/>
        <v>2.2561779803409712</v>
      </c>
      <c r="AA23" s="18">
        <f t="shared" si="20"/>
        <v>5.0068084891097513</v>
      </c>
      <c r="AB23" s="18">
        <f t="shared" si="27"/>
        <v>5.5119012410738613</v>
      </c>
      <c r="AC23" s="18">
        <f t="shared" si="31"/>
        <v>0</v>
      </c>
      <c r="AD23" s="18">
        <f t="shared" si="7"/>
        <v>25.302250253598832</v>
      </c>
      <c r="AE23" s="20"/>
      <c r="AF23" s="18">
        <f t="shared" si="3"/>
        <v>0</v>
      </c>
      <c r="AG23" s="18">
        <f t="shared" si="8"/>
        <v>0</v>
      </c>
      <c r="AH23" s="18">
        <f t="shared" si="16"/>
        <v>0</v>
      </c>
      <c r="AI23" s="18">
        <f t="shared" si="21"/>
        <v>0</v>
      </c>
      <c r="AJ23" s="18">
        <f t="shared" si="28"/>
        <v>0</v>
      </c>
      <c r="AK23" s="18">
        <f t="shared" si="32"/>
        <v>0</v>
      </c>
      <c r="AL23" s="18">
        <f t="shared" si="9"/>
        <v>0</v>
      </c>
      <c r="AM23" s="20"/>
      <c r="AN23" s="18">
        <f t="shared" si="4"/>
        <v>0</v>
      </c>
      <c r="AO23" s="18">
        <f t="shared" si="10"/>
        <v>0</v>
      </c>
      <c r="AP23" s="18">
        <f t="shared" si="17"/>
        <v>0</v>
      </c>
      <c r="AQ23" s="18">
        <f t="shared" si="22"/>
        <v>0</v>
      </c>
      <c r="AR23" s="18">
        <f t="shared" si="29"/>
        <v>0</v>
      </c>
      <c r="AS23" s="18">
        <f t="shared" si="33"/>
        <v>0</v>
      </c>
      <c r="AT23" s="18">
        <f t="shared" si="11"/>
        <v>0</v>
      </c>
      <c r="AU23" s="20"/>
      <c r="AV23" s="18">
        <f t="shared" si="12"/>
        <v>25.302250253598832</v>
      </c>
      <c r="AW23" s="18">
        <f t="shared" si="18"/>
        <v>122.83061521119225</v>
      </c>
    </row>
    <row r="24" spans="2:49" ht="15" x14ac:dyDescent="0.2">
      <c r="B24" s="22">
        <v>2029</v>
      </c>
      <c r="C24" s="14">
        <v>0</v>
      </c>
      <c r="D24" s="14">
        <f t="shared" si="23"/>
        <v>0</v>
      </c>
      <c r="E24" s="14">
        <f t="shared" si="24"/>
        <v>0</v>
      </c>
      <c r="G24" s="26">
        <v>11</v>
      </c>
      <c r="H24" s="26" t="str">
        <f>Mango!H24</f>
        <v>2029-2030</v>
      </c>
      <c r="I24" s="35">
        <v>16.487058823529409</v>
      </c>
      <c r="J24" s="281"/>
      <c r="K24" s="28">
        <f t="shared" si="5"/>
        <v>125.41238885741913</v>
      </c>
      <c r="L24" s="28">
        <f t="shared" si="25"/>
        <v>19.367604207842092</v>
      </c>
      <c r="M24" s="17"/>
      <c r="N24" s="14">
        <f t="shared" si="0"/>
        <v>11</v>
      </c>
      <c r="O24" s="14" t="str">
        <f t="shared" si="1"/>
        <v>2029-2030</v>
      </c>
      <c r="P24" s="18">
        <f t="shared" si="13"/>
        <v>7.8438797041760475</v>
      </c>
      <c r="Q24" s="18">
        <f t="shared" si="14"/>
        <v>0</v>
      </c>
      <c r="R24" s="18">
        <f t="shared" si="19"/>
        <v>1.4398886275593552</v>
      </c>
      <c r="S24" s="18">
        <f t="shared" si="26"/>
        <v>3.2392433465183745</v>
      </c>
      <c r="T24" s="18">
        <f t="shared" si="30"/>
        <v>3.6316309156985622</v>
      </c>
      <c r="U24" s="18">
        <f t="shared" si="34"/>
        <v>0</v>
      </c>
      <c r="V24" s="20"/>
      <c r="W24" s="20"/>
      <c r="X24" s="18">
        <f t="shared" si="2"/>
        <v>13.517619356863387</v>
      </c>
      <c r="Y24" s="18">
        <f t="shared" si="6"/>
        <v>0</v>
      </c>
      <c r="Z24" s="18">
        <f t="shared" si="15"/>
        <v>2.4814080681606221</v>
      </c>
      <c r="AA24" s="18">
        <f t="shared" si="20"/>
        <v>5.5822960338333312</v>
      </c>
      <c r="AB24" s="18">
        <f t="shared" si="27"/>
        <v>6.2585106113871882</v>
      </c>
      <c r="AC24" s="18">
        <f t="shared" si="31"/>
        <v>0</v>
      </c>
      <c r="AD24" s="18">
        <f t="shared" si="7"/>
        <v>27.839834070244528</v>
      </c>
      <c r="AE24" s="20"/>
      <c r="AF24" s="18">
        <f t="shared" si="3"/>
        <v>0</v>
      </c>
      <c r="AG24" s="18">
        <f t="shared" si="8"/>
        <v>0</v>
      </c>
      <c r="AH24" s="18">
        <f t="shared" si="16"/>
        <v>0</v>
      </c>
      <c r="AI24" s="18">
        <f t="shared" si="21"/>
        <v>0</v>
      </c>
      <c r="AJ24" s="18">
        <f t="shared" si="28"/>
        <v>0</v>
      </c>
      <c r="AK24" s="18">
        <f t="shared" si="32"/>
        <v>0</v>
      </c>
      <c r="AL24" s="18">
        <f t="shared" si="9"/>
        <v>0</v>
      </c>
      <c r="AM24" s="20"/>
      <c r="AN24" s="18">
        <f t="shared" si="4"/>
        <v>0</v>
      </c>
      <c r="AO24" s="18">
        <f t="shared" si="10"/>
        <v>0</v>
      </c>
      <c r="AP24" s="18">
        <f t="shared" si="17"/>
        <v>0</v>
      </c>
      <c r="AQ24" s="18">
        <f t="shared" si="22"/>
        <v>0</v>
      </c>
      <c r="AR24" s="18">
        <f t="shared" si="29"/>
        <v>0</v>
      </c>
      <c r="AS24" s="18">
        <f t="shared" si="33"/>
        <v>0</v>
      </c>
      <c r="AT24" s="18">
        <f t="shared" si="11"/>
        <v>0</v>
      </c>
      <c r="AU24" s="20"/>
      <c r="AV24" s="18">
        <f t="shared" si="12"/>
        <v>27.839834070244528</v>
      </c>
      <c r="AW24" s="18">
        <f t="shared" si="18"/>
        <v>150.67044928143679</v>
      </c>
    </row>
    <row r="25" spans="2:49" ht="15" x14ac:dyDescent="0.2">
      <c r="B25" s="22">
        <v>2030</v>
      </c>
      <c r="C25" s="14">
        <v>0</v>
      </c>
      <c r="D25" s="14">
        <f t="shared" si="23"/>
        <v>0</v>
      </c>
      <c r="E25" s="14">
        <f t="shared" si="24"/>
        <v>0</v>
      </c>
      <c r="G25" s="26">
        <v>12</v>
      </c>
      <c r="H25" s="26" t="str">
        <f>Mango!H25</f>
        <v>2030-2031</v>
      </c>
      <c r="I25" s="35">
        <v>17.985882352941175</v>
      </c>
      <c r="J25" s="281"/>
      <c r="K25" s="28">
        <f t="shared" si="5"/>
        <v>146.1666547384186</v>
      </c>
      <c r="L25" s="28">
        <f t="shared" si="25"/>
        <v>20.754265880999469</v>
      </c>
      <c r="M25" s="17"/>
      <c r="N25" s="14">
        <f t="shared" si="0"/>
        <v>12</v>
      </c>
      <c r="O25" s="14" t="str">
        <f t="shared" si="1"/>
        <v>2030-2031</v>
      </c>
      <c r="P25" s="18">
        <f t="shared" si="13"/>
        <v>8.4054776818047845</v>
      </c>
      <c r="Q25" s="18">
        <f t="shared" si="14"/>
        <v>0</v>
      </c>
      <c r="R25" s="18">
        <f t="shared" si="19"/>
        <v>1.5669299376894932</v>
      </c>
      <c r="S25" s="18">
        <f t="shared" si="26"/>
        <v>3.5626110372602602</v>
      </c>
      <c r="T25" s="18">
        <f t="shared" si="30"/>
        <v>4.0490541831479678</v>
      </c>
      <c r="U25" s="18">
        <f t="shared" si="34"/>
        <v>0</v>
      </c>
      <c r="V25" s="20"/>
      <c r="W25" s="20"/>
      <c r="X25" s="18">
        <f t="shared" si="2"/>
        <v>14.485439871643578</v>
      </c>
      <c r="Y25" s="18">
        <f t="shared" si="6"/>
        <v>0</v>
      </c>
      <c r="Z25" s="18">
        <f t="shared" si="15"/>
        <v>2.7003425926182265</v>
      </c>
      <c r="AA25" s="18">
        <f t="shared" si="20"/>
        <v>6.1395663542118477</v>
      </c>
      <c r="AB25" s="18">
        <f t="shared" si="27"/>
        <v>6.9778700422916637</v>
      </c>
      <c r="AC25" s="18">
        <f t="shared" si="31"/>
        <v>0</v>
      </c>
      <c r="AD25" s="18">
        <f t="shared" si="7"/>
        <v>30.303218860765316</v>
      </c>
      <c r="AE25" s="20"/>
      <c r="AF25" s="18">
        <f t="shared" si="3"/>
        <v>0</v>
      </c>
      <c r="AG25" s="18">
        <f t="shared" si="8"/>
        <v>0</v>
      </c>
      <c r="AH25" s="18">
        <f t="shared" si="16"/>
        <v>0</v>
      </c>
      <c r="AI25" s="18">
        <f t="shared" si="21"/>
        <v>0</v>
      </c>
      <c r="AJ25" s="18">
        <f t="shared" si="28"/>
        <v>0</v>
      </c>
      <c r="AK25" s="18">
        <f t="shared" si="32"/>
        <v>0</v>
      </c>
      <c r="AL25" s="18">
        <f t="shared" si="9"/>
        <v>0</v>
      </c>
      <c r="AM25" s="20"/>
      <c r="AN25" s="18">
        <f t="shared" si="4"/>
        <v>0</v>
      </c>
      <c r="AO25" s="18">
        <f t="shared" si="10"/>
        <v>0</v>
      </c>
      <c r="AP25" s="18">
        <f t="shared" si="17"/>
        <v>0</v>
      </c>
      <c r="AQ25" s="18">
        <f t="shared" si="22"/>
        <v>0</v>
      </c>
      <c r="AR25" s="18">
        <f t="shared" si="29"/>
        <v>0</v>
      </c>
      <c r="AS25" s="18">
        <f t="shared" si="33"/>
        <v>0</v>
      </c>
      <c r="AT25" s="18">
        <f t="shared" si="11"/>
        <v>0</v>
      </c>
      <c r="AU25" s="20"/>
      <c r="AV25" s="18">
        <f t="shared" si="12"/>
        <v>30.303218860765316</v>
      </c>
      <c r="AW25" s="18">
        <f t="shared" si="18"/>
        <v>180.97366814220211</v>
      </c>
    </row>
    <row r="26" spans="2:49" ht="15" x14ac:dyDescent="0.2">
      <c r="B26" s="22">
        <v>2031</v>
      </c>
      <c r="C26" s="14">
        <v>0</v>
      </c>
      <c r="D26" s="14">
        <f t="shared" si="23"/>
        <v>0</v>
      </c>
      <c r="E26" s="14">
        <f t="shared" si="24"/>
        <v>0</v>
      </c>
      <c r="G26" s="26">
        <v>13</v>
      </c>
      <c r="H26" s="26" t="str">
        <f>Mango!H26</f>
        <v>2031-2032</v>
      </c>
      <c r="I26" s="35">
        <v>19.484705882352937</v>
      </c>
      <c r="J26" s="281"/>
      <c r="K26" s="28">
        <f t="shared" si="5"/>
        <v>168.27888065902212</v>
      </c>
      <c r="L26" s="28">
        <f t="shared" si="25"/>
        <v>22.112225920603521</v>
      </c>
      <c r="M26" s="17"/>
      <c r="N26" s="14">
        <f t="shared" si="0"/>
        <v>13</v>
      </c>
      <c r="O26" s="14" t="str">
        <f t="shared" si="1"/>
        <v>2031-2032</v>
      </c>
      <c r="P26" s="18">
        <f t="shared" si="13"/>
        <v>8.9554514978444253</v>
      </c>
      <c r="Q26" s="18">
        <f t="shared" si="14"/>
        <v>0</v>
      </c>
      <c r="R26" s="18">
        <f t="shared" si="19"/>
        <v>1.6907918473446146</v>
      </c>
      <c r="S26" s="18">
        <f t="shared" si="26"/>
        <v>3.8769400520152413</v>
      </c>
      <c r="T26" s="18">
        <f t="shared" si="30"/>
        <v>4.4532637965753255</v>
      </c>
      <c r="U26" s="18">
        <f t="shared" si="34"/>
        <v>0</v>
      </c>
      <c r="V26" s="20"/>
      <c r="W26" s="20"/>
      <c r="X26" s="18">
        <f t="shared" si="2"/>
        <v>15.433228081285224</v>
      </c>
      <c r="Y26" s="18">
        <f t="shared" si="6"/>
        <v>0</v>
      </c>
      <c r="Z26" s="18">
        <f t="shared" si="15"/>
        <v>2.9137979502572189</v>
      </c>
      <c r="AA26" s="18">
        <f t="shared" si="20"/>
        <v>6.681260022972932</v>
      </c>
      <c r="AB26" s="18">
        <f t="shared" si="27"/>
        <v>7.6744579427648096</v>
      </c>
      <c r="AC26" s="18">
        <f t="shared" si="31"/>
        <v>0</v>
      </c>
      <c r="AD26" s="18">
        <f t="shared" si="7"/>
        <v>32.70274399728018</v>
      </c>
      <c r="AE26" s="20"/>
      <c r="AF26" s="18">
        <f t="shared" si="3"/>
        <v>0</v>
      </c>
      <c r="AG26" s="18">
        <f t="shared" si="8"/>
        <v>0</v>
      </c>
      <c r="AH26" s="18">
        <f t="shared" si="16"/>
        <v>0</v>
      </c>
      <c r="AI26" s="18">
        <f t="shared" si="21"/>
        <v>0</v>
      </c>
      <c r="AJ26" s="18">
        <f t="shared" si="28"/>
        <v>0</v>
      </c>
      <c r="AK26" s="18">
        <f t="shared" si="32"/>
        <v>0</v>
      </c>
      <c r="AL26" s="18">
        <f t="shared" si="9"/>
        <v>0</v>
      </c>
      <c r="AM26" s="20"/>
      <c r="AN26" s="18">
        <f t="shared" si="4"/>
        <v>0</v>
      </c>
      <c r="AO26" s="18">
        <f t="shared" si="10"/>
        <v>0</v>
      </c>
      <c r="AP26" s="18">
        <f t="shared" si="17"/>
        <v>0</v>
      </c>
      <c r="AQ26" s="18">
        <f t="shared" si="22"/>
        <v>0</v>
      </c>
      <c r="AR26" s="18">
        <f t="shared" si="29"/>
        <v>0</v>
      </c>
      <c r="AS26" s="18">
        <f t="shared" si="33"/>
        <v>0</v>
      </c>
      <c r="AT26" s="18">
        <f t="shared" si="11"/>
        <v>0</v>
      </c>
      <c r="AU26" s="20"/>
      <c r="AV26" s="18">
        <f t="shared" si="12"/>
        <v>32.70274399728018</v>
      </c>
      <c r="AW26" s="18">
        <f t="shared" si="18"/>
        <v>213.6764121394823</v>
      </c>
    </row>
    <row r="27" spans="2:49" ht="15" x14ac:dyDescent="0.2">
      <c r="B27" s="22">
        <v>2032</v>
      </c>
      <c r="C27" s="14">
        <v>0</v>
      </c>
      <c r="D27" s="14">
        <f t="shared" si="23"/>
        <v>0</v>
      </c>
      <c r="E27" s="14">
        <f t="shared" si="24"/>
        <v>0</v>
      </c>
      <c r="G27" s="26">
        <v>14</v>
      </c>
      <c r="H27" s="26" t="str">
        <f>Mango!H27</f>
        <v>2032-2033</v>
      </c>
      <c r="I27" s="35">
        <v>20.983529411764703</v>
      </c>
      <c r="J27" s="281"/>
      <c r="K27" s="28">
        <f t="shared" si="5"/>
        <v>191.72319479913855</v>
      </c>
      <c r="L27" s="28">
        <f t="shared" si="25"/>
        <v>23.444314140116433</v>
      </c>
      <c r="M27" s="17"/>
      <c r="N27" s="14">
        <f t="shared" si="0"/>
        <v>14</v>
      </c>
      <c r="O27" s="14" t="str">
        <f t="shared" si="1"/>
        <v>2032-2033</v>
      </c>
      <c r="P27" s="18">
        <f t="shared" si="13"/>
        <v>9.494947226747156</v>
      </c>
      <c r="Q27" s="18">
        <f t="shared" si="14"/>
        <v>0</v>
      </c>
      <c r="R27" s="18">
        <f t="shared" si="19"/>
        <v>1.8118474114112537</v>
      </c>
      <c r="S27" s="18">
        <f t="shared" si="26"/>
        <v>4.1834025088938915</v>
      </c>
      <c r="T27" s="18">
        <f t="shared" si="30"/>
        <v>4.8461750650190512</v>
      </c>
      <c r="U27" s="18">
        <f t="shared" si="34"/>
        <v>0</v>
      </c>
      <c r="V27" s="20"/>
      <c r="W27" s="20"/>
      <c r="X27" s="18">
        <f t="shared" si="2"/>
        <v>16.362959054094265</v>
      </c>
      <c r="Y27" s="18">
        <f t="shared" si="6"/>
        <v>0</v>
      </c>
      <c r="Z27" s="18">
        <f t="shared" si="15"/>
        <v>3.1224170389987269</v>
      </c>
      <c r="AA27" s="18">
        <f t="shared" si="20"/>
        <v>7.2093969903271393</v>
      </c>
      <c r="AB27" s="18">
        <f t="shared" si="27"/>
        <v>8.3515750287161641</v>
      </c>
      <c r="AC27" s="18">
        <f t="shared" si="31"/>
        <v>0</v>
      </c>
      <c r="AD27" s="18">
        <f t="shared" si="7"/>
        <v>35.046348112136293</v>
      </c>
      <c r="AE27" s="20"/>
      <c r="AF27" s="18">
        <f t="shared" si="3"/>
        <v>0</v>
      </c>
      <c r="AG27" s="18">
        <f t="shared" si="8"/>
        <v>0</v>
      </c>
      <c r="AH27" s="18">
        <f t="shared" si="16"/>
        <v>0</v>
      </c>
      <c r="AI27" s="18">
        <f t="shared" si="21"/>
        <v>0</v>
      </c>
      <c r="AJ27" s="18">
        <f t="shared" si="28"/>
        <v>0</v>
      </c>
      <c r="AK27" s="18">
        <f t="shared" si="32"/>
        <v>0</v>
      </c>
      <c r="AL27" s="18">
        <f t="shared" si="9"/>
        <v>0</v>
      </c>
      <c r="AM27" s="20"/>
      <c r="AN27" s="18">
        <f t="shared" si="4"/>
        <v>0</v>
      </c>
      <c r="AO27" s="18">
        <f t="shared" si="10"/>
        <v>0</v>
      </c>
      <c r="AP27" s="18">
        <f t="shared" si="17"/>
        <v>0</v>
      </c>
      <c r="AQ27" s="18">
        <f t="shared" si="22"/>
        <v>0</v>
      </c>
      <c r="AR27" s="18">
        <f t="shared" si="29"/>
        <v>0</v>
      </c>
      <c r="AS27" s="18">
        <f t="shared" si="33"/>
        <v>0</v>
      </c>
      <c r="AT27" s="18">
        <f t="shared" si="11"/>
        <v>0</v>
      </c>
      <c r="AU27" s="20"/>
      <c r="AV27" s="18">
        <f t="shared" si="12"/>
        <v>35.046348112136293</v>
      </c>
      <c r="AW27" s="18">
        <f t="shared" si="18"/>
        <v>248.72276025161858</v>
      </c>
    </row>
    <row r="28" spans="2:49" ht="15" x14ac:dyDescent="0.2">
      <c r="B28" s="22">
        <v>2033</v>
      </c>
      <c r="C28" s="14">
        <v>0</v>
      </c>
      <c r="D28" s="14">
        <f t="shared" si="23"/>
        <v>0</v>
      </c>
      <c r="E28" s="14">
        <f t="shared" si="24"/>
        <v>0</v>
      </c>
      <c r="G28" s="32">
        <v>15</v>
      </c>
      <c r="H28" s="32" t="str">
        <f>Mango!H28</f>
        <v>2033-2034</v>
      </c>
      <c r="I28" s="36">
        <v>22.482352941176465</v>
      </c>
      <c r="J28" s="282"/>
      <c r="K28" s="28">
        <f t="shared" si="5"/>
        <v>216.47608768485483</v>
      </c>
      <c r="L28" s="31">
        <f>K28-K27</f>
        <v>24.752892885716278</v>
      </c>
      <c r="M28" s="17"/>
      <c r="N28" s="14">
        <f t="shared" si="0"/>
        <v>15</v>
      </c>
      <c r="O28" s="14" t="str">
        <f t="shared" si="1"/>
        <v>2033-2034</v>
      </c>
      <c r="P28" s="18">
        <f t="shared" si="13"/>
        <v>10.024921618715092</v>
      </c>
      <c r="Q28" s="18">
        <f t="shared" si="14"/>
        <v>0</v>
      </c>
      <c r="R28" s="18">
        <f t="shared" si="19"/>
        <v>1.9303973228686873</v>
      </c>
      <c r="S28" s="18">
        <f t="shared" si="26"/>
        <v>4.4829214302958853</v>
      </c>
      <c r="T28" s="18">
        <f t="shared" si="30"/>
        <v>5.2292531361173653</v>
      </c>
      <c r="U28" s="18">
        <f t="shared" si="34"/>
        <v>0</v>
      </c>
      <c r="V28" s="20"/>
      <c r="W28" s="20"/>
      <c r="X28" s="18">
        <f t="shared" si="2"/>
        <v>17.276281589585675</v>
      </c>
      <c r="Y28" s="18">
        <f t="shared" si="6"/>
        <v>0</v>
      </c>
      <c r="Z28" s="18">
        <f t="shared" si="15"/>
        <v>3.3267180530770375</v>
      </c>
      <c r="AA28" s="18">
        <f t="shared" si="20"/>
        <v>7.7255679315432406</v>
      </c>
      <c r="AB28" s="18">
        <f t="shared" si="27"/>
        <v>9.011746237908925</v>
      </c>
      <c r="AC28" s="18">
        <f t="shared" si="31"/>
        <v>0</v>
      </c>
      <c r="AD28" s="18">
        <f t="shared" si="7"/>
        <v>37.340313812114879</v>
      </c>
      <c r="AE28" s="20"/>
      <c r="AF28" s="18">
        <f t="shared" si="3"/>
        <v>0</v>
      </c>
      <c r="AG28" s="18">
        <f t="shared" si="8"/>
        <v>0</v>
      </c>
      <c r="AH28" s="18">
        <f t="shared" si="16"/>
        <v>0</v>
      </c>
      <c r="AI28" s="18">
        <f t="shared" si="21"/>
        <v>0</v>
      </c>
      <c r="AJ28" s="18">
        <f t="shared" si="28"/>
        <v>0</v>
      </c>
      <c r="AK28" s="18">
        <f t="shared" si="32"/>
        <v>0</v>
      </c>
      <c r="AL28" s="18">
        <f t="shared" si="9"/>
        <v>0</v>
      </c>
      <c r="AM28" s="20"/>
      <c r="AN28" s="18">
        <f t="shared" si="4"/>
        <v>0</v>
      </c>
      <c r="AO28" s="18">
        <f t="shared" si="10"/>
        <v>0</v>
      </c>
      <c r="AP28" s="18">
        <f t="shared" si="17"/>
        <v>0</v>
      </c>
      <c r="AQ28" s="18">
        <f t="shared" si="22"/>
        <v>0</v>
      </c>
      <c r="AR28" s="18">
        <f t="shared" si="29"/>
        <v>0</v>
      </c>
      <c r="AS28" s="18">
        <f t="shared" si="33"/>
        <v>0</v>
      </c>
      <c r="AT28" s="18">
        <f t="shared" si="11"/>
        <v>0</v>
      </c>
      <c r="AU28" s="20"/>
      <c r="AV28" s="18">
        <f t="shared" si="12"/>
        <v>37.340313812114879</v>
      </c>
      <c r="AW28" s="18">
        <f t="shared" si="18"/>
        <v>286.06307406373344</v>
      </c>
    </row>
    <row r="29" spans="2:49" ht="15" x14ac:dyDescent="0.2">
      <c r="B29" s="22">
        <v>2034</v>
      </c>
      <c r="C29" s="14">
        <v>0</v>
      </c>
      <c r="D29" s="14">
        <f t="shared" si="23"/>
        <v>0</v>
      </c>
      <c r="E29" s="14">
        <f t="shared" si="24"/>
        <v>0</v>
      </c>
      <c r="G29" s="34">
        <v>16</v>
      </c>
      <c r="H29" s="34" t="str">
        <f>Mango!H29</f>
        <v>2034-2035</v>
      </c>
      <c r="I29" s="35">
        <f>I14</f>
        <v>1.4988235294117644</v>
      </c>
      <c r="J29" s="30"/>
      <c r="K29" s="28">
        <f t="shared" si="5"/>
        <v>1.8428471464858411</v>
      </c>
      <c r="L29" s="28">
        <f t="shared" si="25"/>
        <v>-214.63324053836899</v>
      </c>
      <c r="M29" s="17"/>
      <c r="N29" s="14">
        <f t="shared" si="0"/>
        <v>16</v>
      </c>
      <c r="O29" s="14" t="str">
        <f t="shared" si="1"/>
        <v>2034-2035</v>
      </c>
      <c r="P29" s="18">
        <f t="shared" si="13"/>
        <v>-86.926462418039449</v>
      </c>
      <c r="Q29" s="18">
        <f t="shared" si="14"/>
        <v>0</v>
      </c>
      <c r="R29" s="18">
        <f t="shared" si="19"/>
        <v>2.0466886244321647</v>
      </c>
      <c r="S29" s="18">
        <f t="shared" si="26"/>
        <v>4.7762407988503597</v>
      </c>
      <c r="T29" s="18">
        <f t="shared" si="30"/>
        <v>5.6036517878698566</v>
      </c>
      <c r="U29" s="18">
        <f t="shared" si="34"/>
        <v>0</v>
      </c>
      <c r="V29" s="20"/>
      <c r="W29" s="20"/>
      <c r="X29" s="18">
        <f t="shared" si="2"/>
        <v>-149.80327023375463</v>
      </c>
      <c r="Y29" s="18">
        <f t="shared" si="6"/>
        <v>0</v>
      </c>
      <c r="Z29" s="18">
        <f t="shared" si="15"/>
        <v>3.527126729438097</v>
      </c>
      <c r="AA29" s="18">
        <f t="shared" si="20"/>
        <v>8.2310549766854528</v>
      </c>
      <c r="AB29" s="18">
        <f t="shared" si="27"/>
        <v>9.6569599144290521</v>
      </c>
      <c r="AC29" s="18">
        <f t="shared" si="31"/>
        <v>0</v>
      </c>
      <c r="AD29" s="18">
        <f t="shared" si="7"/>
        <v>-128.38812861320204</v>
      </c>
      <c r="AE29" s="20"/>
      <c r="AF29" s="18">
        <f t="shared" si="3"/>
        <v>0</v>
      </c>
      <c r="AG29" s="18">
        <f t="shared" si="8"/>
        <v>0</v>
      </c>
      <c r="AH29" s="18">
        <f t="shared" si="16"/>
        <v>0</v>
      </c>
      <c r="AI29" s="18">
        <f t="shared" si="21"/>
        <v>0</v>
      </c>
      <c r="AJ29" s="18">
        <f t="shared" si="28"/>
        <v>0</v>
      </c>
      <c r="AK29" s="18">
        <f t="shared" si="32"/>
        <v>0</v>
      </c>
      <c r="AL29" s="18">
        <f t="shared" si="9"/>
        <v>0</v>
      </c>
      <c r="AM29" s="20"/>
      <c r="AN29" s="18">
        <f t="shared" si="4"/>
        <v>0</v>
      </c>
      <c r="AO29" s="18">
        <f t="shared" si="10"/>
        <v>0</v>
      </c>
      <c r="AP29" s="18">
        <f t="shared" si="17"/>
        <v>0</v>
      </c>
      <c r="AQ29" s="18">
        <f t="shared" si="22"/>
        <v>0</v>
      </c>
      <c r="AR29" s="18">
        <f t="shared" si="29"/>
        <v>0</v>
      </c>
      <c r="AS29" s="18">
        <f t="shared" si="33"/>
        <v>0</v>
      </c>
      <c r="AT29" s="18">
        <f t="shared" si="11"/>
        <v>0</v>
      </c>
      <c r="AU29" s="20"/>
      <c r="AV29" s="18">
        <f t="shared" si="12"/>
        <v>-128.38812861320204</v>
      </c>
      <c r="AW29" s="18">
        <f t="shared" si="18"/>
        <v>157.6749454505314</v>
      </c>
    </row>
    <row r="30" spans="2:49" ht="15" x14ac:dyDescent="0.2">
      <c r="B30" s="22">
        <v>2035</v>
      </c>
      <c r="C30" s="14">
        <v>0</v>
      </c>
      <c r="D30" s="14">
        <f t="shared" si="23"/>
        <v>0</v>
      </c>
      <c r="E30" s="14">
        <f t="shared" si="24"/>
        <v>0</v>
      </c>
      <c r="G30" s="26">
        <v>17</v>
      </c>
      <c r="H30" s="26" t="str">
        <f>Mango!H30</f>
        <v>2035-2036</v>
      </c>
      <c r="I30" s="35">
        <f t="shared" ref="I30:I43" si="35">I15</f>
        <v>2.9976470588235289</v>
      </c>
      <c r="J30" s="37"/>
      <c r="K30" s="28">
        <f t="shared" si="5"/>
        <v>6.241688730750182</v>
      </c>
      <c r="L30" s="28">
        <f t="shared" si="25"/>
        <v>4.3988415842643409</v>
      </c>
      <c r="M30" s="17"/>
      <c r="N30" s="14">
        <f t="shared" si="0"/>
        <v>17</v>
      </c>
      <c r="O30" s="14" t="str">
        <f t="shared" si="1"/>
        <v>2035-2036</v>
      </c>
      <c r="P30" s="18">
        <f t="shared" si="13"/>
        <v>1.7815308416270581</v>
      </c>
      <c r="Q30" s="18">
        <f t="shared" si="14"/>
        <v>0</v>
      </c>
      <c r="R30" s="18">
        <f t="shared" si="19"/>
        <v>2.1609275489230306</v>
      </c>
      <c r="S30" s="18">
        <f t="shared" si="26"/>
        <v>5.0639718542651497</v>
      </c>
      <c r="T30" s="18">
        <f t="shared" si="30"/>
        <v>5.9703009985629505</v>
      </c>
      <c r="U30" s="18">
        <f t="shared" si="34"/>
        <v>0</v>
      </c>
      <c r="V30" s="20"/>
      <c r="W30" s="20"/>
      <c r="X30" s="18">
        <f t="shared" si="2"/>
        <v>3.0701714837372966</v>
      </c>
      <c r="Y30" s="18">
        <f t="shared" si="6"/>
        <v>0</v>
      </c>
      <c r="Z30" s="18">
        <f t="shared" si="15"/>
        <v>3.7239984759773561</v>
      </c>
      <c r="AA30" s="18">
        <f t="shared" si="20"/>
        <v>8.7269114955169407</v>
      </c>
      <c r="AB30" s="18">
        <f t="shared" si="27"/>
        <v>10.288818720856817</v>
      </c>
      <c r="AC30" s="18">
        <f t="shared" si="31"/>
        <v>0</v>
      </c>
      <c r="AD30" s="18">
        <f t="shared" si="7"/>
        <v>25.809900176088412</v>
      </c>
      <c r="AE30" s="20"/>
      <c r="AF30" s="18">
        <f t="shared" si="3"/>
        <v>0</v>
      </c>
      <c r="AG30" s="18">
        <f t="shared" si="8"/>
        <v>0</v>
      </c>
      <c r="AH30" s="18">
        <f t="shared" si="16"/>
        <v>0</v>
      </c>
      <c r="AI30" s="18">
        <f t="shared" si="21"/>
        <v>0</v>
      </c>
      <c r="AJ30" s="18">
        <f t="shared" si="28"/>
        <v>0</v>
      </c>
      <c r="AK30" s="18">
        <f t="shared" si="32"/>
        <v>0</v>
      </c>
      <c r="AL30" s="18">
        <f t="shared" si="9"/>
        <v>0</v>
      </c>
      <c r="AM30" s="20"/>
      <c r="AN30" s="18">
        <f t="shared" si="4"/>
        <v>0</v>
      </c>
      <c r="AO30" s="18">
        <f t="shared" si="10"/>
        <v>0</v>
      </c>
      <c r="AP30" s="18">
        <f t="shared" si="17"/>
        <v>0</v>
      </c>
      <c r="AQ30" s="18">
        <f t="shared" si="22"/>
        <v>0</v>
      </c>
      <c r="AR30" s="18">
        <f t="shared" si="29"/>
        <v>0</v>
      </c>
      <c r="AS30" s="18">
        <f t="shared" si="33"/>
        <v>0</v>
      </c>
      <c r="AT30" s="18">
        <f t="shared" si="11"/>
        <v>0</v>
      </c>
      <c r="AU30" s="20"/>
      <c r="AV30" s="18">
        <f t="shared" si="12"/>
        <v>25.809900176088412</v>
      </c>
      <c r="AW30" s="18">
        <f t="shared" si="18"/>
        <v>183.4848456266198</v>
      </c>
    </row>
    <row r="31" spans="2:49" ht="15" x14ac:dyDescent="0.2">
      <c r="B31" s="22">
        <v>2036</v>
      </c>
      <c r="C31" s="14">
        <v>0</v>
      </c>
      <c r="D31" s="14">
        <f t="shared" si="23"/>
        <v>0</v>
      </c>
      <c r="E31" s="14">
        <f t="shared" si="24"/>
        <v>0</v>
      </c>
      <c r="G31" s="26">
        <v>18</v>
      </c>
      <c r="H31" s="26" t="str">
        <f>Mango!H31</f>
        <v>2036-2037</v>
      </c>
      <c r="I31" s="35">
        <f t="shared" si="35"/>
        <v>4.4964705882352938</v>
      </c>
      <c r="J31" s="30"/>
      <c r="K31" s="28">
        <f t="shared" si="5"/>
        <v>12.741563495502227</v>
      </c>
      <c r="L31" s="28">
        <f t="shared" si="25"/>
        <v>6.499874764752045</v>
      </c>
      <c r="M31" s="17"/>
      <c r="N31" s="14">
        <f t="shared" si="0"/>
        <v>18</v>
      </c>
      <c r="O31" s="14" t="str">
        <f t="shared" si="1"/>
        <v>2036-2037</v>
      </c>
      <c r="P31" s="18">
        <f t="shared" si="13"/>
        <v>2.632449279724578</v>
      </c>
      <c r="Q31" s="18">
        <f t="shared" si="14"/>
        <v>0</v>
      </c>
      <c r="R31" s="18">
        <f t="shared" si="19"/>
        <v>-18.737481898999611</v>
      </c>
      <c r="S31" s="18">
        <f t="shared" si="26"/>
        <v>5.346624863314716</v>
      </c>
      <c r="T31" s="18">
        <f t="shared" si="30"/>
        <v>6.3299648178314367</v>
      </c>
      <c r="U31" s="18">
        <f t="shared" si="34"/>
        <v>0</v>
      </c>
      <c r="V31" s="20"/>
      <c r="W31" s="20"/>
      <c r="X31" s="18">
        <f t="shared" si="2"/>
        <v>4.5365875920586882</v>
      </c>
      <c r="Y31" s="18">
        <f t="shared" si="6"/>
        <v>0</v>
      </c>
      <c r="Z31" s="18">
        <f t="shared" si="15"/>
        <v>-32.290927139275993</v>
      </c>
      <c r="AA31" s="18">
        <f t="shared" si="20"/>
        <v>9.2140168477790265</v>
      </c>
      <c r="AB31" s="18">
        <f t="shared" si="27"/>
        <v>10.908639369396175</v>
      </c>
      <c r="AC31" s="18">
        <f t="shared" si="31"/>
        <v>0</v>
      </c>
      <c r="AD31" s="18">
        <f t="shared" si="7"/>
        <v>-7.6316833300421028</v>
      </c>
      <c r="AE31" s="20"/>
      <c r="AF31" s="18">
        <f t="shared" si="3"/>
        <v>0</v>
      </c>
      <c r="AG31" s="18">
        <f t="shared" si="8"/>
        <v>0</v>
      </c>
      <c r="AH31" s="18">
        <f t="shared" si="16"/>
        <v>0</v>
      </c>
      <c r="AI31" s="18">
        <f t="shared" si="21"/>
        <v>0</v>
      </c>
      <c r="AJ31" s="18">
        <f t="shared" si="28"/>
        <v>0</v>
      </c>
      <c r="AK31" s="18">
        <f t="shared" si="32"/>
        <v>0</v>
      </c>
      <c r="AL31" s="18">
        <f t="shared" si="9"/>
        <v>0</v>
      </c>
      <c r="AM31" s="20"/>
      <c r="AN31" s="18">
        <f t="shared" si="4"/>
        <v>0</v>
      </c>
      <c r="AO31" s="18">
        <f t="shared" si="10"/>
        <v>0</v>
      </c>
      <c r="AP31" s="18">
        <f t="shared" si="17"/>
        <v>0</v>
      </c>
      <c r="AQ31" s="18">
        <f t="shared" si="22"/>
        <v>0</v>
      </c>
      <c r="AR31" s="18">
        <f t="shared" si="29"/>
        <v>0</v>
      </c>
      <c r="AS31" s="18">
        <f t="shared" si="33"/>
        <v>0</v>
      </c>
      <c r="AT31" s="18">
        <f t="shared" si="11"/>
        <v>0</v>
      </c>
      <c r="AU31" s="20"/>
      <c r="AV31" s="18">
        <f t="shared" si="12"/>
        <v>-7.6316833300421028</v>
      </c>
      <c r="AW31" s="18">
        <f t="shared" si="18"/>
        <v>175.85316229657769</v>
      </c>
    </row>
    <row r="32" spans="2:49" ht="15" x14ac:dyDescent="0.2">
      <c r="B32" s="22">
        <v>2037</v>
      </c>
      <c r="C32" s="14">
        <v>0</v>
      </c>
      <c r="D32" s="14">
        <f t="shared" si="23"/>
        <v>0</v>
      </c>
      <c r="E32" s="14">
        <f t="shared" si="24"/>
        <v>0</v>
      </c>
      <c r="G32" s="26">
        <v>19</v>
      </c>
      <c r="H32" s="26" t="str">
        <f>Mango!H32</f>
        <v>2037-2038</v>
      </c>
      <c r="I32" s="35">
        <f t="shared" si="35"/>
        <v>5.9952941176470578</v>
      </c>
      <c r="J32" s="30"/>
      <c r="K32" s="28">
        <f t="shared" si="5"/>
        <v>21.140482695954919</v>
      </c>
      <c r="L32" s="28">
        <f t="shared" si="25"/>
        <v>8.398919200452692</v>
      </c>
      <c r="M32" s="17"/>
      <c r="N32" s="14">
        <f t="shared" si="0"/>
        <v>19</v>
      </c>
      <c r="O32" s="14" t="str">
        <f t="shared" si="1"/>
        <v>2037-2038</v>
      </c>
      <c r="P32" s="18">
        <f t="shared" si="13"/>
        <v>3.40156227618334</v>
      </c>
      <c r="Q32" s="18">
        <f t="shared" si="14"/>
        <v>0</v>
      </c>
      <c r="R32" s="18">
        <f t="shared" si="19"/>
        <v>0.38401887030627696</v>
      </c>
      <c r="S32" s="18">
        <f t="shared" si="26"/>
        <v>-46.360779956287708</v>
      </c>
      <c r="T32" s="18">
        <f t="shared" si="30"/>
        <v>6.683281079143395</v>
      </c>
      <c r="U32" s="18">
        <f t="shared" si="34"/>
        <v>0</v>
      </c>
      <c r="V32" s="20"/>
      <c r="W32" s="20"/>
      <c r="X32" s="18">
        <f t="shared" si="2"/>
        <v>5.8620256559559554</v>
      </c>
      <c r="Y32" s="18">
        <f t="shared" si="6"/>
        <v>0</v>
      </c>
      <c r="Z32" s="18">
        <f t="shared" si="15"/>
        <v>0.66179251982781728</v>
      </c>
      <c r="AA32" s="18">
        <f t="shared" si="20"/>
        <v>-79.895077458002476</v>
      </c>
      <c r="AB32" s="18">
        <f t="shared" si="27"/>
        <v>11.517521059723782</v>
      </c>
      <c r="AC32" s="18">
        <f t="shared" si="31"/>
        <v>0</v>
      </c>
      <c r="AD32" s="18">
        <f t="shared" si="7"/>
        <v>-61.853738222494918</v>
      </c>
      <c r="AE32" s="20"/>
      <c r="AF32" s="18">
        <f t="shared" si="3"/>
        <v>0</v>
      </c>
      <c r="AG32" s="18">
        <f t="shared" si="8"/>
        <v>0</v>
      </c>
      <c r="AH32" s="18">
        <f t="shared" si="16"/>
        <v>0</v>
      </c>
      <c r="AI32" s="18">
        <f t="shared" si="21"/>
        <v>0</v>
      </c>
      <c r="AJ32" s="18">
        <f t="shared" si="28"/>
        <v>0</v>
      </c>
      <c r="AK32" s="18">
        <f t="shared" si="32"/>
        <v>0</v>
      </c>
      <c r="AL32" s="18">
        <f t="shared" si="9"/>
        <v>0</v>
      </c>
      <c r="AM32" s="20"/>
      <c r="AN32" s="18">
        <f t="shared" si="4"/>
        <v>0</v>
      </c>
      <c r="AO32" s="18">
        <f t="shared" si="10"/>
        <v>0</v>
      </c>
      <c r="AP32" s="18">
        <f t="shared" si="17"/>
        <v>0</v>
      </c>
      <c r="AQ32" s="18">
        <f t="shared" si="22"/>
        <v>0</v>
      </c>
      <c r="AR32" s="18">
        <f t="shared" si="29"/>
        <v>0</v>
      </c>
      <c r="AS32" s="18">
        <f t="shared" si="33"/>
        <v>0</v>
      </c>
      <c r="AT32" s="18">
        <f t="shared" si="11"/>
        <v>0</v>
      </c>
      <c r="AU32" s="20"/>
      <c r="AV32" s="18">
        <f t="shared" si="12"/>
        <v>-61.853738222494918</v>
      </c>
      <c r="AW32" s="18">
        <f t="shared" si="18"/>
        <v>113.99942407408278</v>
      </c>
    </row>
    <row r="33" spans="2:49" ht="15" x14ac:dyDescent="0.2">
      <c r="B33" s="22">
        <v>2038</v>
      </c>
      <c r="C33" s="14">
        <v>0</v>
      </c>
      <c r="D33" s="14">
        <f t="shared" si="23"/>
        <v>0</v>
      </c>
      <c r="E33" s="14">
        <f t="shared" si="24"/>
        <v>0</v>
      </c>
      <c r="G33" s="26">
        <v>20</v>
      </c>
      <c r="H33" s="26" t="str">
        <f>Mango!H33</f>
        <v>2038-2039</v>
      </c>
      <c r="I33" s="35">
        <f t="shared" si="35"/>
        <v>7.4941176470588218</v>
      </c>
      <c r="J33" s="30"/>
      <c r="K33" s="28">
        <f t="shared" si="5"/>
        <v>31.309528113506349</v>
      </c>
      <c r="L33" s="28">
        <f t="shared" si="25"/>
        <v>10.16904541755143</v>
      </c>
      <c r="M33" s="17"/>
      <c r="N33" s="14">
        <f t="shared" si="0"/>
        <v>20</v>
      </c>
      <c r="O33" s="14" t="str">
        <f t="shared" si="1"/>
        <v>2038-2039</v>
      </c>
      <c r="P33" s="18">
        <f t="shared" si="13"/>
        <v>4.1184633941083293</v>
      </c>
      <c r="Q33" s="18">
        <f t="shared" si="14"/>
        <v>0</v>
      </c>
      <c r="R33" s="18">
        <f t="shared" si="19"/>
        <v>0.56743906696285351</v>
      </c>
      <c r="S33" s="18">
        <f t="shared" si="26"/>
        <v>0.95014978220109769</v>
      </c>
      <c r="T33" s="18">
        <f t="shared" si="30"/>
        <v>-57.950974945359633</v>
      </c>
      <c r="U33" s="18">
        <f t="shared" si="34"/>
        <v>0</v>
      </c>
      <c r="V33" s="20"/>
      <c r="W33" s="20"/>
      <c r="X33" s="18">
        <f t="shared" si="2"/>
        <v>7.0974852491800204</v>
      </c>
      <c r="Y33" s="18">
        <f t="shared" si="6"/>
        <v>0</v>
      </c>
      <c r="Z33" s="18">
        <f t="shared" si="15"/>
        <v>0.97788665873265068</v>
      </c>
      <c r="AA33" s="18">
        <f t="shared" si="20"/>
        <v>1.6374247913265583</v>
      </c>
      <c r="AB33" s="18">
        <f t="shared" si="27"/>
        <v>-99.868846822503087</v>
      </c>
      <c r="AC33" s="18">
        <f t="shared" si="31"/>
        <v>0</v>
      </c>
      <c r="AD33" s="18">
        <f t="shared" si="7"/>
        <v>-90.156050123263853</v>
      </c>
      <c r="AE33" s="20"/>
      <c r="AF33" s="18">
        <f t="shared" si="3"/>
        <v>0</v>
      </c>
      <c r="AG33" s="18">
        <f t="shared" si="8"/>
        <v>0</v>
      </c>
      <c r="AH33" s="18">
        <f t="shared" si="16"/>
        <v>0</v>
      </c>
      <c r="AI33" s="18">
        <f t="shared" si="21"/>
        <v>0</v>
      </c>
      <c r="AJ33" s="18">
        <f t="shared" si="28"/>
        <v>0</v>
      </c>
      <c r="AK33" s="18">
        <f t="shared" si="32"/>
        <v>0</v>
      </c>
      <c r="AL33" s="18">
        <f t="shared" si="9"/>
        <v>0</v>
      </c>
      <c r="AM33" s="20"/>
      <c r="AN33" s="18">
        <f t="shared" si="4"/>
        <v>0</v>
      </c>
      <c r="AO33" s="18">
        <f t="shared" si="10"/>
        <v>0</v>
      </c>
      <c r="AP33" s="18">
        <f t="shared" si="17"/>
        <v>0</v>
      </c>
      <c r="AQ33" s="18">
        <f t="shared" si="22"/>
        <v>0</v>
      </c>
      <c r="AR33" s="18">
        <f t="shared" si="29"/>
        <v>0</v>
      </c>
      <c r="AS33" s="18">
        <f t="shared" si="33"/>
        <v>0</v>
      </c>
      <c r="AT33" s="18">
        <f t="shared" si="11"/>
        <v>0</v>
      </c>
      <c r="AU33" s="20"/>
      <c r="AV33" s="18">
        <f t="shared" si="12"/>
        <v>-90.156050123263853</v>
      </c>
      <c r="AW33" s="18">
        <f t="shared" si="18"/>
        <v>23.843373950818929</v>
      </c>
    </row>
    <row r="34" spans="2:49" ht="15" x14ac:dyDescent="0.2">
      <c r="B34" s="22">
        <v>2039</v>
      </c>
      <c r="C34" s="14">
        <v>0</v>
      </c>
      <c r="D34" s="14">
        <f t="shared" si="23"/>
        <v>0</v>
      </c>
      <c r="E34" s="14">
        <f t="shared" si="24"/>
        <v>0</v>
      </c>
      <c r="G34" s="26">
        <v>21</v>
      </c>
      <c r="H34" s="26" t="str">
        <f>Mango!H34</f>
        <v>2039-2040</v>
      </c>
      <c r="I34" s="35">
        <f t="shared" si="35"/>
        <v>8.9929411764705875</v>
      </c>
      <c r="J34" s="30"/>
      <c r="K34" s="28">
        <f t="shared" si="5"/>
        <v>43.15543664794405</v>
      </c>
      <c r="L34" s="28">
        <f t="shared" si="25"/>
        <v>11.845908534437701</v>
      </c>
      <c r="M34" s="17"/>
      <c r="N34" s="14">
        <f t="shared" si="0"/>
        <v>21</v>
      </c>
      <c r="O34" s="14" t="str">
        <f t="shared" si="1"/>
        <v>2039-2040</v>
      </c>
      <c r="P34" s="18">
        <f t="shared" si="13"/>
        <v>4.7975929564472688</v>
      </c>
      <c r="Q34" s="18">
        <f t="shared" si="14"/>
        <v>0</v>
      </c>
      <c r="R34" s="18">
        <f t="shared" si="19"/>
        <v>0.73322564619952002</v>
      </c>
      <c r="S34" s="18">
        <f t="shared" si="26"/>
        <v>1.4039729491864417</v>
      </c>
      <c r="T34" s="18">
        <f t="shared" si="30"/>
        <v>1.1876872277513721</v>
      </c>
      <c r="U34" s="18">
        <f t="shared" si="34"/>
        <v>0</v>
      </c>
      <c r="V34" s="20"/>
      <c r="W34" s="20"/>
      <c r="X34" s="18">
        <f t="shared" si="2"/>
        <v>8.2678518616107919</v>
      </c>
      <c r="Y34" s="18">
        <f t="shared" si="6"/>
        <v>0</v>
      </c>
      <c r="Z34" s="18">
        <f t="shared" si="15"/>
        <v>1.2635921969505062</v>
      </c>
      <c r="AA34" s="18">
        <f t="shared" si="20"/>
        <v>2.4195133824313011</v>
      </c>
      <c r="AB34" s="18">
        <f t="shared" si="27"/>
        <v>2.0467809891581976</v>
      </c>
      <c r="AC34" s="18">
        <f t="shared" si="31"/>
        <v>0</v>
      </c>
      <c r="AD34" s="18">
        <f t="shared" si="7"/>
        <v>13.997738430150797</v>
      </c>
      <c r="AE34" s="20"/>
      <c r="AF34" s="18">
        <f t="shared" si="3"/>
        <v>0</v>
      </c>
      <c r="AG34" s="18">
        <f t="shared" si="8"/>
        <v>0</v>
      </c>
      <c r="AH34" s="18">
        <f t="shared" si="16"/>
        <v>0</v>
      </c>
      <c r="AI34" s="18">
        <f t="shared" si="21"/>
        <v>0</v>
      </c>
      <c r="AJ34" s="18">
        <f t="shared" si="28"/>
        <v>0</v>
      </c>
      <c r="AK34" s="18">
        <f t="shared" si="32"/>
        <v>0</v>
      </c>
      <c r="AL34" s="18">
        <f t="shared" si="9"/>
        <v>0</v>
      </c>
      <c r="AM34" s="20"/>
      <c r="AN34" s="18">
        <f t="shared" si="4"/>
        <v>0</v>
      </c>
      <c r="AO34" s="18">
        <f t="shared" si="10"/>
        <v>0</v>
      </c>
      <c r="AP34" s="18">
        <f t="shared" si="17"/>
        <v>0</v>
      </c>
      <c r="AQ34" s="18">
        <f t="shared" si="22"/>
        <v>0</v>
      </c>
      <c r="AR34" s="18">
        <f t="shared" si="29"/>
        <v>0</v>
      </c>
      <c r="AS34" s="18">
        <f t="shared" si="33"/>
        <v>0</v>
      </c>
      <c r="AT34" s="18">
        <f t="shared" si="11"/>
        <v>0</v>
      </c>
      <c r="AU34" s="20"/>
      <c r="AV34" s="18">
        <f t="shared" si="12"/>
        <v>13.997738430150797</v>
      </c>
      <c r="AW34" s="18">
        <f t="shared" si="18"/>
        <v>37.841112380969726</v>
      </c>
    </row>
    <row r="35" spans="2:49" ht="15" x14ac:dyDescent="0.2">
      <c r="B35" s="22">
        <v>2040</v>
      </c>
      <c r="C35" s="14">
        <v>0</v>
      </c>
      <c r="D35" s="14">
        <f t="shared" si="23"/>
        <v>0</v>
      </c>
      <c r="E35" s="14">
        <f t="shared" si="24"/>
        <v>0</v>
      </c>
      <c r="G35" s="26">
        <v>22</v>
      </c>
      <c r="H35" s="26" t="str">
        <f>Mango!H35</f>
        <v>2040-2041</v>
      </c>
      <c r="I35" s="35">
        <f t="shared" si="35"/>
        <v>10.491764705882352</v>
      </c>
      <c r="J35" s="30"/>
      <c r="K35" s="28">
        <f t="shared" si="5"/>
        <v>56.605921520901688</v>
      </c>
      <c r="L35" s="28">
        <f t="shared" si="25"/>
        <v>13.450484872957638</v>
      </c>
      <c r="M35" s="17"/>
      <c r="N35" s="14">
        <f t="shared" si="0"/>
        <v>22</v>
      </c>
      <c r="O35" s="14" t="str">
        <f t="shared" si="1"/>
        <v>2040-2041</v>
      </c>
      <c r="P35" s="18">
        <f t="shared" si="13"/>
        <v>5.4474463735478427</v>
      </c>
      <c r="Q35" s="18">
        <f t="shared" si="14"/>
        <v>0</v>
      </c>
      <c r="R35" s="18">
        <f t="shared" si="19"/>
        <v>0.88775766495223984</v>
      </c>
      <c r="S35" s="18">
        <f t="shared" si="26"/>
        <v>1.8141665472977815</v>
      </c>
      <c r="T35" s="18">
        <f t="shared" si="30"/>
        <v>1.7549661864830521</v>
      </c>
      <c r="U35" s="18">
        <f t="shared" si="34"/>
        <v>0</v>
      </c>
      <c r="V35" s="20"/>
      <c r="W35" s="20"/>
      <c r="X35" s="18">
        <f t="shared" si="2"/>
        <v>9.387765917080781</v>
      </c>
      <c r="Y35" s="18">
        <f t="shared" si="6"/>
        <v>0</v>
      </c>
      <c r="Z35" s="18">
        <f t="shared" si="15"/>
        <v>1.5299023759343597</v>
      </c>
      <c r="AA35" s="18">
        <f t="shared" si="20"/>
        <v>3.1264136831765099</v>
      </c>
      <c r="AB35" s="18">
        <f t="shared" si="27"/>
        <v>3.0243917280391264</v>
      </c>
      <c r="AC35" s="18">
        <f t="shared" si="31"/>
        <v>0</v>
      </c>
      <c r="AD35" s="18">
        <f t="shared" si="7"/>
        <v>17.068473704230776</v>
      </c>
      <c r="AE35" s="20"/>
      <c r="AF35" s="18">
        <f t="shared" si="3"/>
        <v>0</v>
      </c>
      <c r="AG35" s="18">
        <f t="shared" si="8"/>
        <v>0</v>
      </c>
      <c r="AH35" s="18">
        <f t="shared" si="16"/>
        <v>0</v>
      </c>
      <c r="AI35" s="18">
        <f t="shared" si="21"/>
        <v>0</v>
      </c>
      <c r="AJ35" s="18">
        <f t="shared" si="28"/>
        <v>0</v>
      </c>
      <c r="AK35" s="18">
        <f t="shared" si="32"/>
        <v>0</v>
      </c>
      <c r="AL35" s="18">
        <f t="shared" si="9"/>
        <v>0</v>
      </c>
      <c r="AM35" s="20"/>
      <c r="AN35" s="18">
        <f t="shared" si="4"/>
        <v>0</v>
      </c>
      <c r="AO35" s="18">
        <f t="shared" si="10"/>
        <v>0</v>
      </c>
      <c r="AP35" s="18">
        <f t="shared" si="17"/>
        <v>0</v>
      </c>
      <c r="AQ35" s="18">
        <f t="shared" si="22"/>
        <v>0</v>
      </c>
      <c r="AR35" s="18">
        <f t="shared" si="29"/>
        <v>0</v>
      </c>
      <c r="AS35" s="18">
        <f t="shared" si="33"/>
        <v>0</v>
      </c>
      <c r="AT35" s="18">
        <f t="shared" si="11"/>
        <v>0</v>
      </c>
      <c r="AU35" s="20"/>
      <c r="AV35" s="18">
        <f t="shared" si="12"/>
        <v>17.068473704230776</v>
      </c>
      <c r="AW35" s="18">
        <f t="shared" si="18"/>
        <v>54.909586085200502</v>
      </c>
    </row>
    <row r="36" spans="2:49" ht="15" x14ac:dyDescent="0.2">
      <c r="B36" s="22">
        <v>2041</v>
      </c>
      <c r="C36" s="14">
        <v>0</v>
      </c>
      <c r="D36" s="14">
        <f t="shared" si="23"/>
        <v>0</v>
      </c>
      <c r="E36" s="14">
        <f t="shared" si="24"/>
        <v>0</v>
      </c>
      <c r="G36" s="26">
        <v>23</v>
      </c>
      <c r="H36" s="26" t="str">
        <f>Mango!H36</f>
        <v>2041-2042</v>
      </c>
      <c r="I36" s="35">
        <f t="shared" si="35"/>
        <v>11.990588235294116</v>
      </c>
      <c r="J36" s="30"/>
      <c r="K36" s="28">
        <f t="shared" si="5"/>
        <v>71.602418495523793</v>
      </c>
      <c r="L36" s="28">
        <f t="shared" si="25"/>
        <v>14.996496974622104</v>
      </c>
      <c r="M36" s="17"/>
      <c r="N36" s="14">
        <f t="shared" si="0"/>
        <v>23</v>
      </c>
      <c r="O36" s="14" t="str">
        <f t="shared" si="1"/>
        <v>2041-2042</v>
      </c>
      <c r="P36" s="18">
        <f t="shared" si="13"/>
        <v>6.0735812747219526</v>
      </c>
      <c r="Q36" s="18">
        <f t="shared" si="14"/>
        <v>0</v>
      </c>
      <c r="R36" s="18">
        <f t="shared" si="19"/>
        <v>1.0341478150564112</v>
      </c>
      <c r="S36" s="18">
        <f t="shared" si="26"/>
        <v>2.1965138101911088</v>
      </c>
      <c r="T36" s="18">
        <f t="shared" si="30"/>
        <v>2.2677081841222271</v>
      </c>
      <c r="U36" s="18">
        <f t="shared" si="34"/>
        <v>0</v>
      </c>
      <c r="V36" s="20"/>
      <c r="W36" s="20"/>
      <c r="X36" s="18">
        <f t="shared" si="2"/>
        <v>10.466805063437498</v>
      </c>
      <c r="Y36" s="18">
        <f t="shared" si="6"/>
        <v>0</v>
      </c>
      <c r="Z36" s="18">
        <f t="shared" si="15"/>
        <v>1.7821814012805486</v>
      </c>
      <c r="AA36" s="18">
        <f t="shared" si="20"/>
        <v>3.7853254662293438</v>
      </c>
      <c r="AB36" s="18">
        <f t="shared" si="27"/>
        <v>3.9080171039706375</v>
      </c>
      <c r="AC36" s="18">
        <f t="shared" si="31"/>
        <v>0</v>
      </c>
      <c r="AD36" s="18">
        <f t="shared" si="7"/>
        <v>19.942329034918025</v>
      </c>
      <c r="AE36" s="20"/>
      <c r="AF36" s="18">
        <f t="shared" si="3"/>
        <v>0</v>
      </c>
      <c r="AG36" s="18">
        <f t="shared" si="8"/>
        <v>0</v>
      </c>
      <c r="AH36" s="18">
        <f t="shared" si="16"/>
        <v>0</v>
      </c>
      <c r="AI36" s="18">
        <f t="shared" si="21"/>
        <v>0</v>
      </c>
      <c r="AJ36" s="18">
        <f t="shared" si="28"/>
        <v>0</v>
      </c>
      <c r="AK36" s="18">
        <f t="shared" si="32"/>
        <v>0</v>
      </c>
      <c r="AL36" s="18">
        <f t="shared" si="9"/>
        <v>0</v>
      </c>
      <c r="AM36" s="20"/>
      <c r="AN36" s="18">
        <f t="shared" si="4"/>
        <v>0</v>
      </c>
      <c r="AO36" s="18">
        <f t="shared" si="10"/>
        <v>0</v>
      </c>
      <c r="AP36" s="18">
        <f t="shared" si="17"/>
        <v>0</v>
      </c>
      <c r="AQ36" s="18">
        <f t="shared" si="22"/>
        <v>0</v>
      </c>
      <c r="AR36" s="18">
        <f t="shared" si="29"/>
        <v>0</v>
      </c>
      <c r="AS36" s="18">
        <f t="shared" si="33"/>
        <v>0</v>
      </c>
      <c r="AT36" s="18">
        <f t="shared" si="11"/>
        <v>0</v>
      </c>
      <c r="AU36" s="20"/>
      <c r="AV36" s="18">
        <f t="shared" si="12"/>
        <v>19.942329034918025</v>
      </c>
      <c r="AW36" s="18">
        <f t="shared" si="18"/>
        <v>74.85191512011852</v>
      </c>
    </row>
    <row r="37" spans="2:49" ht="15" x14ac:dyDescent="0.2">
      <c r="B37" s="22">
        <v>2042</v>
      </c>
      <c r="C37" s="14">
        <v>0</v>
      </c>
      <c r="D37" s="14">
        <f t="shared" si="23"/>
        <v>0</v>
      </c>
      <c r="E37" s="14">
        <f t="shared" si="24"/>
        <v>0</v>
      </c>
      <c r="G37" s="26">
        <v>24</v>
      </c>
      <c r="H37" s="26" t="str">
        <f>Mango!H37</f>
        <v>2042-2043</v>
      </c>
      <c r="I37" s="35">
        <f t="shared" si="35"/>
        <v>13.48941176470588</v>
      </c>
      <c r="J37" s="30"/>
      <c r="K37" s="28">
        <f t="shared" si="5"/>
        <v>88.095988112469442</v>
      </c>
      <c r="L37" s="28">
        <f t="shared" si="25"/>
        <v>16.493569616945649</v>
      </c>
      <c r="M37" s="17"/>
      <c r="N37" s="14">
        <f t="shared" si="0"/>
        <v>24</v>
      </c>
      <c r="O37" s="14" t="str">
        <f t="shared" si="1"/>
        <v>2042-2043</v>
      </c>
      <c r="P37" s="18">
        <f t="shared" si="13"/>
        <v>6.6798956948629877</v>
      </c>
      <c r="Q37" s="18">
        <f t="shared" si="14"/>
        <v>0</v>
      </c>
      <c r="R37" s="18">
        <f t="shared" si="19"/>
        <v>1.1742273294092018</v>
      </c>
      <c r="S37" s="18">
        <f t="shared" si="26"/>
        <v>2.5587162434385431</v>
      </c>
      <c r="T37" s="18">
        <f t="shared" si="30"/>
        <v>2.7456422627388859</v>
      </c>
      <c r="U37" s="18">
        <f t="shared" si="34"/>
        <v>0</v>
      </c>
      <c r="V37" s="20"/>
      <c r="W37" s="20"/>
      <c r="X37" s="18">
        <f t="shared" si="2"/>
        <v>11.511686914147216</v>
      </c>
      <c r="Y37" s="18">
        <f t="shared" si="6"/>
        <v>0</v>
      </c>
      <c r="Z37" s="18">
        <f t="shared" si="15"/>
        <v>2.0235850976818579</v>
      </c>
      <c r="AA37" s="18">
        <f t="shared" si="20"/>
        <v>4.4095209928590888</v>
      </c>
      <c r="AB37" s="18">
        <f t="shared" si="27"/>
        <v>4.7316568327866797</v>
      </c>
      <c r="AC37" s="18">
        <f t="shared" si="31"/>
        <v>0</v>
      </c>
      <c r="AD37" s="18">
        <f t="shared" si="7"/>
        <v>22.676449837474841</v>
      </c>
      <c r="AE37" s="20"/>
      <c r="AF37" s="18">
        <f t="shared" si="3"/>
        <v>0</v>
      </c>
      <c r="AG37" s="18">
        <f t="shared" si="8"/>
        <v>0</v>
      </c>
      <c r="AH37" s="18">
        <f t="shared" si="16"/>
        <v>0</v>
      </c>
      <c r="AI37" s="18">
        <f t="shared" si="21"/>
        <v>0</v>
      </c>
      <c r="AJ37" s="18">
        <f t="shared" si="28"/>
        <v>0</v>
      </c>
      <c r="AK37" s="18">
        <f t="shared" si="32"/>
        <v>0</v>
      </c>
      <c r="AL37" s="18">
        <f t="shared" si="9"/>
        <v>0</v>
      </c>
      <c r="AM37" s="20"/>
      <c r="AN37" s="18">
        <f t="shared" si="4"/>
        <v>0</v>
      </c>
      <c r="AO37" s="18">
        <f t="shared" si="10"/>
        <v>0</v>
      </c>
      <c r="AP37" s="18">
        <f t="shared" si="17"/>
        <v>0</v>
      </c>
      <c r="AQ37" s="18">
        <f t="shared" si="22"/>
        <v>0</v>
      </c>
      <c r="AR37" s="18">
        <f t="shared" si="29"/>
        <v>0</v>
      </c>
      <c r="AS37" s="18">
        <f t="shared" si="33"/>
        <v>0</v>
      </c>
      <c r="AT37" s="18">
        <f t="shared" si="11"/>
        <v>0</v>
      </c>
      <c r="AU37" s="20"/>
      <c r="AV37" s="18">
        <f t="shared" si="12"/>
        <v>22.676449837474841</v>
      </c>
      <c r="AW37" s="18">
        <f t="shared" si="18"/>
        <v>97.528364957593368</v>
      </c>
    </row>
    <row r="38" spans="2:49" ht="15" x14ac:dyDescent="0.2">
      <c r="B38" s="22">
        <v>2043</v>
      </c>
      <c r="C38" s="14">
        <v>0</v>
      </c>
      <c r="D38" s="14">
        <f t="shared" si="23"/>
        <v>0</v>
      </c>
      <c r="E38" s="14">
        <f t="shared" si="24"/>
        <v>0</v>
      </c>
      <c r="G38" s="26">
        <v>25</v>
      </c>
      <c r="H38" s="26" t="str">
        <f>Mango!H38</f>
        <v>2043-2044</v>
      </c>
      <c r="I38" s="35">
        <f t="shared" si="35"/>
        <v>14.988235294117644</v>
      </c>
      <c r="J38" s="30"/>
      <c r="K38" s="28">
        <f t="shared" si="5"/>
        <v>106.04478464957704</v>
      </c>
      <c r="L38" s="28">
        <f t="shared" si="25"/>
        <v>17.948796537107597</v>
      </c>
      <c r="M38" s="17"/>
      <c r="N38" s="14">
        <f t="shared" si="0"/>
        <v>25</v>
      </c>
      <c r="O38" s="14" t="str">
        <f t="shared" si="1"/>
        <v>2043-2044</v>
      </c>
      <c r="P38" s="18">
        <f t="shared" si="13"/>
        <v>7.2692625975285772</v>
      </c>
      <c r="Q38" s="18">
        <f t="shared" si="14"/>
        <v>0</v>
      </c>
      <c r="R38" s="18">
        <f t="shared" si="19"/>
        <v>1.3091941858845095</v>
      </c>
      <c r="S38" s="18">
        <f t="shared" si="26"/>
        <v>2.9053047325588501</v>
      </c>
      <c r="T38" s="18">
        <f t="shared" si="30"/>
        <v>3.1983953042981792</v>
      </c>
      <c r="U38" s="18">
        <f t="shared" si="34"/>
        <v>0</v>
      </c>
      <c r="V38" s="20"/>
      <c r="W38" s="20"/>
      <c r="X38" s="18">
        <f t="shared" si="2"/>
        <v>12.527362543074247</v>
      </c>
      <c r="Y38" s="18">
        <f t="shared" si="6"/>
        <v>0</v>
      </c>
      <c r="Z38" s="18">
        <f t="shared" si="15"/>
        <v>2.2561779803409712</v>
      </c>
      <c r="AA38" s="18">
        <f t="shared" si="20"/>
        <v>5.0068084891097513</v>
      </c>
      <c r="AB38" s="18">
        <f t="shared" si="27"/>
        <v>5.5119012410738613</v>
      </c>
      <c r="AC38" s="18">
        <f t="shared" si="31"/>
        <v>0</v>
      </c>
      <c r="AD38" s="18">
        <f t="shared" si="7"/>
        <v>25.302250253598832</v>
      </c>
      <c r="AE38" s="20"/>
      <c r="AF38" s="18">
        <f t="shared" si="3"/>
        <v>0</v>
      </c>
      <c r="AG38" s="18">
        <f t="shared" si="8"/>
        <v>0</v>
      </c>
      <c r="AH38" s="18">
        <f t="shared" si="16"/>
        <v>0</v>
      </c>
      <c r="AI38" s="18">
        <f t="shared" si="21"/>
        <v>0</v>
      </c>
      <c r="AJ38" s="18">
        <f t="shared" si="28"/>
        <v>0</v>
      </c>
      <c r="AK38" s="18">
        <f t="shared" si="32"/>
        <v>0</v>
      </c>
      <c r="AL38" s="18">
        <f t="shared" si="9"/>
        <v>0</v>
      </c>
      <c r="AM38" s="20"/>
      <c r="AN38" s="18">
        <f t="shared" si="4"/>
        <v>0</v>
      </c>
      <c r="AO38" s="18">
        <f t="shared" si="10"/>
        <v>0</v>
      </c>
      <c r="AP38" s="18">
        <f t="shared" si="17"/>
        <v>0</v>
      </c>
      <c r="AQ38" s="18">
        <f t="shared" si="22"/>
        <v>0</v>
      </c>
      <c r="AR38" s="18">
        <f t="shared" si="29"/>
        <v>0</v>
      </c>
      <c r="AS38" s="18">
        <f t="shared" si="33"/>
        <v>0</v>
      </c>
      <c r="AT38" s="18">
        <f t="shared" si="11"/>
        <v>0</v>
      </c>
      <c r="AU38" s="20"/>
      <c r="AV38" s="18">
        <f t="shared" si="12"/>
        <v>25.302250253598832</v>
      </c>
      <c r="AW38" s="18">
        <f t="shared" si="18"/>
        <v>122.8306152111922</v>
      </c>
    </row>
    <row r="39" spans="2:49" ht="15" x14ac:dyDescent="0.2">
      <c r="B39" s="22">
        <v>2044</v>
      </c>
      <c r="C39" s="14">
        <v>0</v>
      </c>
      <c r="D39" s="14">
        <f t="shared" si="23"/>
        <v>0</v>
      </c>
      <c r="E39" s="14">
        <f t="shared" si="24"/>
        <v>0</v>
      </c>
      <c r="G39" s="26">
        <v>26</v>
      </c>
      <c r="H39" s="26" t="str">
        <f>Mango!H39</f>
        <v>2044-2045</v>
      </c>
      <c r="I39" s="35">
        <f t="shared" si="35"/>
        <v>16.487058823529409</v>
      </c>
      <c r="J39" s="30"/>
      <c r="K39" s="28">
        <f t="shared" si="5"/>
        <v>125.41238885741913</v>
      </c>
      <c r="L39" s="28">
        <f t="shared" si="25"/>
        <v>19.367604207842092</v>
      </c>
      <c r="M39" s="17"/>
      <c r="N39" s="14">
        <f t="shared" si="0"/>
        <v>26</v>
      </c>
      <c r="O39" s="14" t="str">
        <f t="shared" si="1"/>
        <v>2044-2045</v>
      </c>
      <c r="P39" s="18">
        <f t="shared" si="13"/>
        <v>7.8438797041760475</v>
      </c>
      <c r="Q39" s="18">
        <f t="shared" si="14"/>
        <v>0</v>
      </c>
      <c r="R39" s="18">
        <f t="shared" si="19"/>
        <v>1.4398886275593552</v>
      </c>
      <c r="S39" s="18">
        <f t="shared" si="26"/>
        <v>3.2392433465183745</v>
      </c>
      <c r="T39" s="18">
        <f t="shared" si="30"/>
        <v>3.6316309156985622</v>
      </c>
      <c r="U39" s="18">
        <f t="shared" si="34"/>
        <v>0</v>
      </c>
      <c r="V39" s="20"/>
      <c r="W39" s="20"/>
      <c r="X39" s="18">
        <f t="shared" si="2"/>
        <v>13.517619356863387</v>
      </c>
      <c r="Y39" s="18">
        <f t="shared" si="6"/>
        <v>0</v>
      </c>
      <c r="Z39" s="18">
        <f t="shared" si="15"/>
        <v>2.4814080681606221</v>
      </c>
      <c r="AA39" s="18">
        <f t="shared" si="20"/>
        <v>5.5822960338333312</v>
      </c>
      <c r="AB39" s="18">
        <f t="shared" si="27"/>
        <v>6.2585106113871882</v>
      </c>
      <c r="AC39" s="18">
        <f t="shared" si="31"/>
        <v>0</v>
      </c>
      <c r="AD39" s="18">
        <f t="shared" si="7"/>
        <v>27.839834070244528</v>
      </c>
      <c r="AE39" s="20"/>
      <c r="AF39" s="18">
        <f t="shared" si="3"/>
        <v>0</v>
      </c>
      <c r="AG39" s="18">
        <f t="shared" si="8"/>
        <v>0</v>
      </c>
      <c r="AH39" s="18">
        <f t="shared" si="16"/>
        <v>0</v>
      </c>
      <c r="AI39" s="18">
        <f t="shared" si="21"/>
        <v>0</v>
      </c>
      <c r="AJ39" s="18">
        <f t="shared" si="28"/>
        <v>0</v>
      </c>
      <c r="AK39" s="18">
        <f t="shared" si="32"/>
        <v>0</v>
      </c>
      <c r="AL39" s="18">
        <f t="shared" si="9"/>
        <v>0</v>
      </c>
      <c r="AM39" s="20"/>
      <c r="AN39" s="18">
        <f t="shared" si="4"/>
        <v>0</v>
      </c>
      <c r="AO39" s="18">
        <f t="shared" si="10"/>
        <v>0</v>
      </c>
      <c r="AP39" s="18">
        <f t="shared" si="17"/>
        <v>0</v>
      </c>
      <c r="AQ39" s="18">
        <f t="shared" si="22"/>
        <v>0</v>
      </c>
      <c r="AR39" s="18">
        <f t="shared" si="29"/>
        <v>0</v>
      </c>
      <c r="AS39" s="18">
        <f t="shared" si="33"/>
        <v>0</v>
      </c>
      <c r="AT39" s="18">
        <f t="shared" si="11"/>
        <v>0</v>
      </c>
      <c r="AU39" s="20"/>
      <c r="AV39" s="18">
        <f t="shared" si="12"/>
        <v>27.839834070244528</v>
      </c>
      <c r="AW39" s="18">
        <f t="shared" si="18"/>
        <v>150.67044928143673</v>
      </c>
    </row>
    <row r="40" spans="2:49" ht="15" x14ac:dyDescent="0.2">
      <c r="B40" s="22">
        <v>2045</v>
      </c>
      <c r="C40" s="14">
        <v>0</v>
      </c>
      <c r="D40" s="14">
        <f t="shared" si="23"/>
        <v>0</v>
      </c>
      <c r="E40" s="14">
        <f t="shared" si="24"/>
        <v>0</v>
      </c>
      <c r="G40" s="26">
        <v>27</v>
      </c>
      <c r="H40" s="26" t="str">
        <f>Mango!H40</f>
        <v>2045-2046</v>
      </c>
      <c r="I40" s="35">
        <f t="shared" si="35"/>
        <v>17.985882352941175</v>
      </c>
      <c r="J40" s="30"/>
      <c r="K40" s="28">
        <f t="shared" si="5"/>
        <v>146.1666547384186</v>
      </c>
      <c r="L40" s="28">
        <f t="shared" si="25"/>
        <v>20.754265880999469</v>
      </c>
      <c r="M40" s="17"/>
      <c r="N40" s="14">
        <f t="shared" si="0"/>
        <v>27</v>
      </c>
      <c r="O40" s="14" t="str">
        <f t="shared" si="1"/>
        <v>2045-2046</v>
      </c>
      <c r="P40" s="18">
        <f t="shared" si="13"/>
        <v>8.4054776818047845</v>
      </c>
      <c r="Q40" s="18">
        <f t="shared" si="14"/>
        <v>0</v>
      </c>
      <c r="R40" s="18">
        <f t="shared" si="19"/>
        <v>1.5669299376894932</v>
      </c>
      <c r="S40" s="18">
        <f t="shared" si="26"/>
        <v>3.5626110372602602</v>
      </c>
      <c r="T40" s="18">
        <f t="shared" si="30"/>
        <v>4.0490541831479678</v>
      </c>
      <c r="U40" s="18">
        <f t="shared" si="34"/>
        <v>0</v>
      </c>
      <c r="V40" s="20"/>
      <c r="W40" s="20"/>
      <c r="X40" s="18">
        <f t="shared" si="2"/>
        <v>14.485439871643578</v>
      </c>
      <c r="Y40" s="18">
        <f t="shared" si="6"/>
        <v>0</v>
      </c>
      <c r="Z40" s="18">
        <f t="shared" si="15"/>
        <v>2.7003425926182265</v>
      </c>
      <c r="AA40" s="18">
        <f t="shared" si="20"/>
        <v>6.1395663542118477</v>
      </c>
      <c r="AB40" s="18">
        <f t="shared" si="27"/>
        <v>6.9778700422916637</v>
      </c>
      <c r="AC40" s="18">
        <f t="shared" si="31"/>
        <v>0</v>
      </c>
      <c r="AD40" s="18">
        <f t="shared" si="7"/>
        <v>30.303218860765316</v>
      </c>
      <c r="AE40" s="20"/>
      <c r="AF40" s="18">
        <f t="shared" si="3"/>
        <v>0</v>
      </c>
      <c r="AG40" s="18">
        <f t="shared" si="8"/>
        <v>0</v>
      </c>
      <c r="AH40" s="18">
        <f t="shared" si="16"/>
        <v>0</v>
      </c>
      <c r="AI40" s="18">
        <f t="shared" si="21"/>
        <v>0</v>
      </c>
      <c r="AJ40" s="18">
        <f t="shared" si="28"/>
        <v>0</v>
      </c>
      <c r="AK40" s="18">
        <f t="shared" si="32"/>
        <v>0</v>
      </c>
      <c r="AL40" s="18">
        <f t="shared" si="9"/>
        <v>0</v>
      </c>
      <c r="AM40" s="20"/>
      <c r="AN40" s="18">
        <f t="shared" si="4"/>
        <v>0</v>
      </c>
      <c r="AO40" s="18">
        <f t="shared" si="10"/>
        <v>0</v>
      </c>
      <c r="AP40" s="18">
        <f t="shared" si="17"/>
        <v>0</v>
      </c>
      <c r="AQ40" s="18">
        <f t="shared" si="22"/>
        <v>0</v>
      </c>
      <c r="AR40" s="18">
        <f t="shared" si="29"/>
        <v>0</v>
      </c>
      <c r="AS40" s="18">
        <f t="shared" si="33"/>
        <v>0</v>
      </c>
      <c r="AT40" s="18">
        <f t="shared" si="11"/>
        <v>0</v>
      </c>
      <c r="AU40" s="20"/>
      <c r="AV40" s="18">
        <f t="shared" si="12"/>
        <v>30.303218860765316</v>
      </c>
      <c r="AW40" s="18">
        <f t="shared" si="18"/>
        <v>180.97366814220206</v>
      </c>
    </row>
    <row r="41" spans="2:49" ht="15" x14ac:dyDescent="0.2">
      <c r="B41" s="22">
        <v>2046</v>
      </c>
      <c r="C41" s="14">
        <v>0</v>
      </c>
      <c r="D41" s="14">
        <f t="shared" si="23"/>
        <v>0</v>
      </c>
      <c r="E41" s="14">
        <f t="shared" si="24"/>
        <v>0</v>
      </c>
      <c r="G41" s="26">
        <v>28</v>
      </c>
      <c r="H41" s="26" t="str">
        <f>Mango!H41</f>
        <v>2046-2047</v>
      </c>
      <c r="I41" s="35">
        <f t="shared" si="35"/>
        <v>19.484705882352937</v>
      </c>
      <c r="J41" s="30"/>
      <c r="K41" s="28">
        <f t="shared" si="5"/>
        <v>168.27888065902212</v>
      </c>
      <c r="L41" s="28">
        <f t="shared" si="25"/>
        <v>22.112225920603521</v>
      </c>
      <c r="M41" s="17"/>
      <c r="N41" s="14">
        <f t="shared" si="0"/>
        <v>28</v>
      </c>
      <c r="O41" s="14" t="str">
        <f t="shared" si="1"/>
        <v>2046-2047</v>
      </c>
      <c r="P41" s="18">
        <f t="shared" si="13"/>
        <v>8.9554514978444253</v>
      </c>
      <c r="Q41" s="18">
        <f t="shared" si="14"/>
        <v>0</v>
      </c>
      <c r="R41" s="18">
        <f t="shared" si="19"/>
        <v>1.6907918473446146</v>
      </c>
      <c r="S41" s="18">
        <f t="shared" si="26"/>
        <v>3.8769400520152413</v>
      </c>
      <c r="T41" s="18">
        <f t="shared" si="30"/>
        <v>4.4532637965753255</v>
      </c>
      <c r="U41" s="18">
        <f t="shared" si="34"/>
        <v>0</v>
      </c>
      <c r="V41" s="20"/>
      <c r="W41" s="20"/>
      <c r="X41" s="18">
        <f t="shared" si="2"/>
        <v>15.433228081285224</v>
      </c>
      <c r="Y41" s="18">
        <f t="shared" si="6"/>
        <v>0</v>
      </c>
      <c r="Z41" s="18">
        <f t="shared" si="15"/>
        <v>2.9137979502572189</v>
      </c>
      <c r="AA41" s="18">
        <f t="shared" si="20"/>
        <v>6.681260022972932</v>
      </c>
      <c r="AB41" s="18">
        <f t="shared" si="27"/>
        <v>7.6744579427648096</v>
      </c>
      <c r="AC41" s="18">
        <f t="shared" si="31"/>
        <v>0</v>
      </c>
      <c r="AD41" s="18">
        <f t="shared" si="7"/>
        <v>32.70274399728018</v>
      </c>
      <c r="AE41" s="20"/>
      <c r="AF41" s="18">
        <f t="shared" si="3"/>
        <v>0</v>
      </c>
      <c r="AG41" s="18">
        <f t="shared" si="8"/>
        <v>0</v>
      </c>
      <c r="AH41" s="18">
        <f t="shared" si="16"/>
        <v>0</v>
      </c>
      <c r="AI41" s="18">
        <f t="shared" si="21"/>
        <v>0</v>
      </c>
      <c r="AJ41" s="18">
        <f t="shared" si="28"/>
        <v>0</v>
      </c>
      <c r="AK41" s="18">
        <f t="shared" si="32"/>
        <v>0</v>
      </c>
      <c r="AL41" s="18">
        <f t="shared" si="9"/>
        <v>0</v>
      </c>
      <c r="AM41" s="20"/>
      <c r="AN41" s="18">
        <f t="shared" si="4"/>
        <v>0</v>
      </c>
      <c r="AO41" s="18">
        <f t="shared" si="10"/>
        <v>0</v>
      </c>
      <c r="AP41" s="18">
        <f t="shared" si="17"/>
        <v>0</v>
      </c>
      <c r="AQ41" s="18">
        <f t="shared" si="22"/>
        <v>0</v>
      </c>
      <c r="AR41" s="18">
        <f t="shared" si="29"/>
        <v>0</v>
      </c>
      <c r="AS41" s="18">
        <f t="shared" si="33"/>
        <v>0</v>
      </c>
      <c r="AT41" s="18">
        <f t="shared" si="11"/>
        <v>0</v>
      </c>
      <c r="AU41" s="20"/>
      <c r="AV41" s="18">
        <f t="shared" si="12"/>
        <v>32.70274399728018</v>
      </c>
      <c r="AW41" s="18">
        <f t="shared" si="18"/>
        <v>213.67641213948224</v>
      </c>
    </row>
    <row r="42" spans="2:49" ht="15" x14ac:dyDescent="0.2">
      <c r="B42" s="22">
        <v>2047</v>
      </c>
      <c r="C42" s="14">
        <v>0</v>
      </c>
      <c r="D42" s="14">
        <f t="shared" si="23"/>
        <v>0</v>
      </c>
      <c r="E42" s="14">
        <f t="shared" si="24"/>
        <v>0</v>
      </c>
      <c r="G42" s="26">
        <v>29</v>
      </c>
      <c r="H42" s="26" t="str">
        <f>Mango!H42</f>
        <v>2047-2048</v>
      </c>
      <c r="I42" s="35">
        <f t="shared" si="35"/>
        <v>20.983529411764703</v>
      </c>
      <c r="J42" s="30"/>
      <c r="K42" s="28">
        <f t="shared" si="5"/>
        <v>191.72319479913855</v>
      </c>
      <c r="L42" s="28">
        <f t="shared" si="25"/>
        <v>23.444314140116433</v>
      </c>
      <c r="M42" s="17"/>
      <c r="N42" s="14">
        <f t="shared" si="0"/>
        <v>29</v>
      </c>
      <c r="O42" s="14" t="str">
        <f t="shared" si="1"/>
        <v>2047-2048</v>
      </c>
      <c r="P42" s="18">
        <f t="shared" si="13"/>
        <v>9.494947226747156</v>
      </c>
      <c r="Q42" s="18">
        <f t="shared" si="14"/>
        <v>0</v>
      </c>
      <c r="R42" s="18">
        <f t="shared" si="19"/>
        <v>1.8118474114112537</v>
      </c>
      <c r="S42" s="18">
        <f t="shared" si="26"/>
        <v>4.1834025088938915</v>
      </c>
      <c r="T42" s="18">
        <f t="shared" si="30"/>
        <v>4.8461750650190512</v>
      </c>
      <c r="U42" s="18">
        <f t="shared" si="34"/>
        <v>0</v>
      </c>
      <c r="V42" s="20"/>
      <c r="W42" s="20"/>
      <c r="X42" s="18">
        <f t="shared" si="2"/>
        <v>16.362959054094265</v>
      </c>
      <c r="Y42" s="18">
        <f t="shared" si="6"/>
        <v>0</v>
      </c>
      <c r="Z42" s="18">
        <f t="shared" si="15"/>
        <v>3.1224170389987269</v>
      </c>
      <c r="AA42" s="18">
        <f t="shared" si="20"/>
        <v>7.2093969903271393</v>
      </c>
      <c r="AB42" s="18">
        <f t="shared" si="27"/>
        <v>8.3515750287161641</v>
      </c>
      <c r="AC42" s="18">
        <f t="shared" si="31"/>
        <v>0</v>
      </c>
      <c r="AD42" s="18">
        <f t="shared" si="7"/>
        <v>35.046348112136293</v>
      </c>
      <c r="AE42" s="20"/>
      <c r="AF42" s="18">
        <f t="shared" si="3"/>
        <v>0</v>
      </c>
      <c r="AG42" s="18">
        <f t="shared" si="8"/>
        <v>0</v>
      </c>
      <c r="AH42" s="18">
        <f t="shared" si="16"/>
        <v>0</v>
      </c>
      <c r="AI42" s="18">
        <f t="shared" si="21"/>
        <v>0</v>
      </c>
      <c r="AJ42" s="18">
        <f t="shared" si="28"/>
        <v>0</v>
      </c>
      <c r="AK42" s="18">
        <f t="shared" si="32"/>
        <v>0</v>
      </c>
      <c r="AL42" s="18">
        <f t="shared" si="9"/>
        <v>0</v>
      </c>
      <c r="AM42" s="20"/>
      <c r="AN42" s="18">
        <f t="shared" si="4"/>
        <v>0</v>
      </c>
      <c r="AO42" s="18">
        <f t="shared" si="10"/>
        <v>0</v>
      </c>
      <c r="AP42" s="18">
        <f t="shared" si="17"/>
        <v>0</v>
      </c>
      <c r="AQ42" s="18">
        <f t="shared" si="22"/>
        <v>0</v>
      </c>
      <c r="AR42" s="18">
        <f t="shared" si="29"/>
        <v>0</v>
      </c>
      <c r="AS42" s="18">
        <f t="shared" si="33"/>
        <v>0</v>
      </c>
      <c r="AT42" s="18">
        <f t="shared" si="11"/>
        <v>0</v>
      </c>
      <c r="AU42" s="20"/>
      <c r="AV42" s="18">
        <f t="shared" si="12"/>
        <v>35.046348112136293</v>
      </c>
      <c r="AW42" s="18">
        <f t="shared" si="18"/>
        <v>248.72276025161852</v>
      </c>
    </row>
    <row r="43" spans="2:49" ht="15" x14ac:dyDescent="0.2">
      <c r="B43" s="22">
        <v>2048</v>
      </c>
      <c r="C43" s="14">
        <v>0</v>
      </c>
      <c r="D43" s="14">
        <f>C43*10%</f>
        <v>0</v>
      </c>
      <c r="E43" s="14">
        <f>C43-D43</f>
        <v>0</v>
      </c>
      <c r="G43" s="26">
        <v>30</v>
      </c>
      <c r="H43" s="26" t="str">
        <f>Mango!H43</f>
        <v>2048-2049</v>
      </c>
      <c r="I43" s="35">
        <f t="shared" si="35"/>
        <v>22.482352941176465</v>
      </c>
      <c r="J43" s="31"/>
      <c r="K43" s="28">
        <f t="shared" si="5"/>
        <v>216.47608768485483</v>
      </c>
      <c r="L43" s="28">
        <f t="shared" si="25"/>
        <v>24.752892885716278</v>
      </c>
      <c r="M43" s="17"/>
      <c r="N43" s="14">
        <f t="shared" si="0"/>
        <v>30</v>
      </c>
      <c r="O43" s="14" t="str">
        <f t="shared" si="1"/>
        <v>2048-2049</v>
      </c>
      <c r="P43" s="18">
        <f t="shared" si="13"/>
        <v>10.024921618715092</v>
      </c>
      <c r="Q43" s="18">
        <f t="shared" si="14"/>
        <v>0</v>
      </c>
      <c r="R43" s="18">
        <f t="shared" si="19"/>
        <v>1.9303973228686873</v>
      </c>
      <c r="S43" s="18">
        <f t="shared" si="26"/>
        <v>4.4829214302958853</v>
      </c>
      <c r="T43" s="18">
        <f t="shared" si="30"/>
        <v>5.2292531361173653</v>
      </c>
      <c r="U43" s="18">
        <f t="shared" si="34"/>
        <v>0</v>
      </c>
      <c r="V43" s="20"/>
      <c r="W43" s="20"/>
      <c r="X43" s="18">
        <f t="shared" si="2"/>
        <v>17.276281589585675</v>
      </c>
      <c r="Y43" s="18">
        <f t="shared" si="6"/>
        <v>0</v>
      </c>
      <c r="Z43" s="18">
        <f t="shared" si="15"/>
        <v>3.3267180530770375</v>
      </c>
      <c r="AA43" s="18">
        <f t="shared" si="20"/>
        <v>7.7255679315432406</v>
      </c>
      <c r="AB43" s="18">
        <f t="shared" si="27"/>
        <v>9.011746237908925</v>
      </c>
      <c r="AC43" s="18">
        <f t="shared" si="31"/>
        <v>0</v>
      </c>
      <c r="AD43" s="18">
        <f t="shared" si="7"/>
        <v>37.340313812114879</v>
      </c>
      <c r="AE43" s="20"/>
      <c r="AF43" s="18">
        <f t="shared" si="3"/>
        <v>0</v>
      </c>
      <c r="AG43" s="18">
        <f t="shared" si="8"/>
        <v>0</v>
      </c>
      <c r="AH43" s="18">
        <f t="shared" si="16"/>
        <v>0</v>
      </c>
      <c r="AI43" s="18">
        <f t="shared" si="21"/>
        <v>0</v>
      </c>
      <c r="AJ43" s="18">
        <f t="shared" si="28"/>
        <v>0</v>
      </c>
      <c r="AK43" s="18">
        <f t="shared" si="32"/>
        <v>0</v>
      </c>
      <c r="AL43" s="18">
        <f t="shared" si="9"/>
        <v>0</v>
      </c>
      <c r="AM43" s="20"/>
      <c r="AN43" s="18">
        <f t="shared" si="4"/>
        <v>0</v>
      </c>
      <c r="AO43" s="18">
        <f t="shared" si="10"/>
        <v>0</v>
      </c>
      <c r="AP43" s="18">
        <f t="shared" si="17"/>
        <v>0</v>
      </c>
      <c r="AQ43" s="18">
        <f t="shared" si="22"/>
        <v>0</v>
      </c>
      <c r="AR43" s="18">
        <f t="shared" si="29"/>
        <v>0</v>
      </c>
      <c r="AS43" s="18">
        <f t="shared" si="33"/>
        <v>0</v>
      </c>
      <c r="AT43" s="18">
        <f t="shared" si="11"/>
        <v>0</v>
      </c>
      <c r="AU43" s="20"/>
      <c r="AV43" s="18">
        <f t="shared" si="12"/>
        <v>37.340313812114879</v>
      </c>
      <c r="AW43" s="18">
        <f t="shared" si="18"/>
        <v>286.06307406373338</v>
      </c>
    </row>
    <row r="44" spans="2:49" ht="14" x14ac:dyDescent="0.15">
      <c r="G44" s="26">
        <f>Guava!G44</f>
        <v>31</v>
      </c>
      <c r="H44" s="28" t="str">
        <f>Guava!H44</f>
        <v>2049-2050</v>
      </c>
      <c r="I44" s="31">
        <v>0</v>
      </c>
      <c r="J44" s="181"/>
      <c r="K44" s="31">
        <v>0</v>
      </c>
      <c r="L44" s="31">
        <v>0</v>
      </c>
      <c r="N44" s="14">
        <f t="shared" ref="N44:O49" si="36">G44</f>
        <v>31</v>
      </c>
      <c r="O44" s="14" t="str">
        <f t="shared" si="36"/>
        <v>2049-2050</v>
      </c>
      <c r="P44" s="18">
        <f t="shared" si="13"/>
        <v>0</v>
      </c>
      <c r="Q44" s="18">
        <f t="shared" si="14"/>
        <v>0</v>
      </c>
      <c r="R44" s="18">
        <f t="shared" si="19"/>
        <v>2.0466886244321647</v>
      </c>
      <c r="S44" s="18">
        <f t="shared" si="26"/>
        <v>4.7762407988503597</v>
      </c>
      <c r="T44" s="18">
        <f t="shared" si="30"/>
        <v>5.6036517878698566</v>
      </c>
      <c r="U44" s="18">
        <f t="shared" si="34"/>
        <v>0</v>
      </c>
      <c r="X44" s="18">
        <f t="shared" si="2"/>
        <v>0</v>
      </c>
      <c r="Y44" s="18">
        <f t="shared" si="6"/>
        <v>0</v>
      </c>
      <c r="Z44" s="18">
        <f t="shared" si="15"/>
        <v>3.527126729438097</v>
      </c>
      <c r="AA44" s="18">
        <f t="shared" si="20"/>
        <v>8.2310549766854528</v>
      </c>
      <c r="AB44" s="18">
        <f t="shared" si="27"/>
        <v>9.6569599144290521</v>
      </c>
      <c r="AC44" s="18">
        <f t="shared" si="31"/>
        <v>0</v>
      </c>
      <c r="AD44" s="18">
        <f t="shared" si="7"/>
        <v>21.415141620552603</v>
      </c>
      <c r="AE44" s="20"/>
      <c r="AF44" s="18">
        <f t="shared" si="3"/>
        <v>0</v>
      </c>
      <c r="AG44" s="18">
        <f t="shared" si="8"/>
        <v>0</v>
      </c>
      <c r="AH44" s="18">
        <f t="shared" si="16"/>
        <v>0</v>
      </c>
      <c r="AI44" s="18">
        <f t="shared" si="21"/>
        <v>0</v>
      </c>
      <c r="AJ44" s="18">
        <f t="shared" si="28"/>
        <v>0</v>
      </c>
      <c r="AK44" s="18">
        <f t="shared" si="32"/>
        <v>0</v>
      </c>
      <c r="AL44" s="18">
        <f t="shared" si="9"/>
        <v>0</v>
      </c>
      <c r="AM44" s="20"/>
      <c r="AN44" s="18">
        <f t="shared" si="4"/>
        <v>0</v>
      </c>
      <c r="AO44" s="18">
        <f t="shared" si="10"/>
        <v>0</v>
      </c>
      <c r="AP44" s="18">
        <f t="shared" si="17"/>
        <v>0</v>
      </c>
      <c r="AQ44" s="18">
        <f t="shared" si="22"/>
        <v>0</v>
      </c>
      <c r="AR44" s="18">
        <f t="shared" si="29"/>
        <v>0</v>
      </c>
      <c r="AS44" s="18">
        <f t="shared" si="33"/>
        <v>0</v>
      </c>
      <c r="AT44" s="18">
        <f t="shared" si="11"/>
        <v>0</v>
      </c>
      <c r="AU44" s="20"/>
      <c r="AV44" s="18">
        <f t="shared" si="12"/>
        <v>21.415141620552603</v>
      </c>
      <c r="AW44" s="18">
        <f t="shared" si="18"/>
        <v>307.478215684286</v>
      </c>
    </row>
    <row r="45" spans="2:49" ht="14" x14ac:dyDescent="0.15">
      <c r="G45" s="26">
        <f>Guava!G45</f>
        <v>32</v>
      </c>
      <c r="H45" s="28" t="str">
        <f>Guava!H45</f>
        <v>2050-2051</v>
      </c>
      <c r="I45" s="31">
        <v>0</v>
      </c>
      <c r="J45" s="181"/>
      <c r="K45" s="31">
        <v>0</v>
      </c>
      <c r="L45" s="31">
        <v>0</v>
      </c>
      <c r="N45" s="14">
        <f t="shared" si="36"/>
        <v>32</v>
      </c>
      <c r="O45" s="14" t="str">
        <f t="shared" si="36"/>
        <v>2050-2051</v>
      </c>
      <c r="P45" s="18">
        <f t="shared" si="13"/>
        <v>0</v>
      </c>
      <c r="Q45" s="18">
        <f t="shared" si="14"/>
        <v>0</v>
      </c>
      <c r="R45" s="18">
        <f t="shared" si="19"/>
        <v>2.1609275489230306</v>
      </c>
      <c r="S45" s="18">
        <f t="shared" si="26"/>
        <v>5.0639718542651497</v>
      </c>
      <c r="T45" s="18">
        <f t="shared" si="30"/>
        <v>5.9703009985629505</v>
      </c>
      <c r="U45" s="18">
        <f t="shared" si="34"/>
        <v>0</v>
      </c>
      <c r="X45" s="18">
        <f t="shared" si="2"/>
        <v>0</v>
      </c>
      <c r="Y45" s="18">
        <f t="shared" si="6"/>
        <v>0</v>
      </c>
      <c r="Z45" s="18">
        <f t="shared" si="15"/>
        <v>3.7239984759773561</v>
      </c>
      <c r="AA45" s="18">
        <f t="shared" si="20"/>
        <v>8.7269114955169407</v>
      </c>
      <c r="AB45" s="18">
        <f t="shared" si="27"/>
        <v>10.288818720856817</v>
      </c>
      <c r="AC45" s="18">
        <f t="shared" si="31"/>
        <v>0</v>
      </c>
      <c r="AD45" s="18">
        <f t="shared" si="7"/>
        <v>22.739728692351115</v>
      </c>
      <c r="AE45" s="20"/>
      <c r="AF45" s="18">
        <f t="shared" si="3"/>
        <v>0</v>
      </c>
      <c r="AG45" s="18">
        <f t="shared" si="8"/>
        <v>0</v>
      </c>
      <c r="AH45" s="18">
        <f t="shared" si="16"/>
        <v>0</v>
      </c>
      <c r="AI45" s="18">
        <f t="shared" si="21"/>
        <v>0</v>
      </c>
      <c r="AJ45" s="18">
        <f t="shared" si="28"/>
        <v>0</v>
      </c>
      <c r="AK45" s="18">
        <f t="shared" si="32"/>
        <v>0</v>
      </c>
      <c r="AL45" s="18">
        <f t="shared" si="9"/>
        <v>0</v>
      </c>
      <c r="AM45" s="20"/>
      <c r="AN45" s="18">
        <f t="shared" si="4"/>
        <v>0</v>
      </c>
      <c r="AO45" s="18">
        <f t="shared" si="10"/>
        <v>0</v>
      </c>
      <c r="AP45" s="18">
        <f t="shared" si="17"/>
        <v>0</v>
      </c>
      <c r="AQ45" s="18">
        <f t="shared" si="22"/>
        <v>0</v>
      </c>
      <c r="AR45" s="18">
        <f t="shared" si="29"/>
        <v>0</v>
      </c>
      <c r="AS45" s="18">
        <f t="shared" si="33"/>
        <v>0</v>
      </c>
      <c r="AT45" s="18">
        <f t="shared" si="11"/>
        <v>0</v>
      </c>
      <c r="AU45" s="20"/>
      <c r="AV45" s="18">
        <f t="shared" si="12"/>
        <v>22.739728692351115</v>
      </c>
      <c r="AW45" s="18">
        <f t="shared" si="18"/>
        <v>330.21794437663709</v>
      </c>
    </row>
    <row r="46" spans="2:49" ht="14" x14ac:dyDescent="0.15">
      <c r="G46" s="26">
        <f>Guava!G46</f>
        <v>33</v>
      </c>
      <c r="H46" s="28" t="str">
        <f>Guava!H46</f>
        <v>2051-2052</v>
      </c>
      <c r="I46" s="31">
        <v>0</v>
      </c>
      <c r="J46" s="181"/>
      <c r="K46" s="31">
        <v>0</v>
      </c>
      <c r="L46" s="31">
        <v>0</v>
      </c>
      <c r="N46" s="14">
        <f t="shared" si="36"/>
        <v>33</v>
      </c>
      <c r="O46" s="14" t="str">
        <f t="shared" si="36"/>
        <v>2051-2052</v>
      </c>
      <c r="P46" s="18">
        <f t="shared" si="13"/>
        <v>0</v>
      </c>
      <c r="Q46" s="18">
        <f t="shared" si="14"/>
        <v>0</v>
      </c>
      <c r="R46" s="18">
        <f t="shared" si="19"/>
        <v>0</v>
      </c>
      <c r="S46" s="18">
        <f t="shared" si="26"/>
        <v>5.346624863314716</v>
      </c>
      <c r="T46" s="18">
        <f t="shared" si="30"/>
        <v>6.3299648178314367</v>
      </c>
      <c r="U46" s="18">
        <f t="shared" si="34"/>
        <v>0</v>
      </c>
      <c r="X46" s="18">
        <f t="shared" si="2"/>
        <v>0</v>
      </c>
      <c r="Y46" s="18">
        <f t="shared" si="6"/>
        <v>0</v>
      </c>
      <c r="Z46" s="18">
        <f t="shared" si="15"/>
        <v>0</v>
      </c>
      <c r="AA46" s="18">
        <f t="shared" si="20"/>
        <v>9.2140168477790265</v>
      </c>
      <c r="AB46" s="18">
        <f t="shared" si="27"/>
        <v>10.908639369396175</v>
      </c>
      <c r="AC46" s="18">
        <f t="shared" si="31"/>
        <v>0</v>
      </c>
      <c r="AD46" s="18">
        <f t="shared" si="7"/>
        <v>20.122656217175201</v>
      </c>
      <c r="AE46" s="20"/>
      <c r="AF46" s="18">
        <f t="shared" si="3"/>
        <v>0</v>
      </c>
      <c r="AG46" s="18">
        <f t="shared" si="8"/>
        <v>0</v>
      </c>
      <c r="AH46" s="18">
        <f t="shared" si="16"/>
        <v>0</v>
      </c>
      <c r="AI46" s="18">
        <f t="shared" si="21"/>
        <v>0</v>
      </c>
      <c r="AJ46" s="18">
        <f t="shared" si="28"/>
        <v>0</v>
      </c>
      <c r="AK46" s="18">
        <f t="shared" si="32"/>
        <v>0</v>
      </c>
      <c r="AL46" s="18">
        <f t="shared" si="9"/>
        <v>0</v>
      </c>
      <c r="AM46" s="20"/>
      <c r="AN46" s="18">
        <f t="shared" si="4"/>
        <v>0</v>
      </c>
      <c r="AO46" s="18">
        <f t="shared" si="10"/>
        <v>0</v>
      </c>
      <c r="AP46" s="18">
        <f t="shared" si="17"/>
        <v>0</v>
      </c>
      <c r="AQ46" s="18">
        <f t="shared" si="22"/>
        <v>0</v>
      </c>
      <c r="AR46" s="18">
        <f t="shared" si="29"/>
        <v>0</v>
      </c>
      <c r="AS46" s="18">
        <f t="shared" si="33"/>
        <v>0</v>
      </c>
      <c r="AT46" s="18">
        <f t="shared" si="11"/>
        <v>0</v>
      </c>
      <c r="AU46" s="20"/>
      <c r="AV46" s="18">
        <f t="shared" si="12"/>
        <v>20.122656217175201</v>
      </c>
      <c r="AW46" s="18">
        <f t="shared" si="18"/>
        <v>350.34060059381227</v>
      </c>
    </row>
    <row r="47" spans="2:49" ht="14" x14ac:dyDescent="0.15">
      <c r="G47" s="26">
        <f>Guava!G47</f>
        <v>34</v>
      </c>
      <c r="H47" s="28" t="str">
        <f>Guava!H47</f>
        <v>2052-2053</v>
      </c>
      <c r="I47" s="31">
        <v>0</v>
      </c>
      <c r="J47" s="181"/>
      <c r="K47" s="31">
        <v>0</v>
      </c>
      <c r="L47" s="31">
        <v>0</v>
      </c>
      <c r="N47" s="14">
        <f t="shared" si="36"/>
        <v>34</v>
      </c>
      <c r="O47" s="14" t="str">
        <f t="shared" si="36"/>
        <v>2052-2053</v>
      </c>
      <c r="P47" s="18">
        <f t="shared" si="13"/>
        <v>0</v>
      </c>
      <c r="Q47" s="18">
        <f t="shared" si="14"/>
        <v>0</v>
      </c>
      <c r="R47" s="18">
        <f t="shared" si="19"/>
        <v>0</v>
      </c>
      <c r="S47" s="18">
        <f t="shared" si="26"/>
        <v>0</v>
      </c>
      <c r="T47" s="18">
        <f t="shared" si="30"/>
        <v>6.683281079143395</v>
      </c>
      <c r="U47" s="18">
        <f t="shared" si="34"/>
        <v>0</v>
      </c>
      <c r="X47" s="18">
        <f t="shared" si="2"/>
        <v>0</v>
      </c>
      <c r="Y47" s="18">
        <f t="shared" si="6"/>
        <v>0</v>
      </c>
      <c r="Z47" s="18">
        <f t="shared" si="15"/>
        <v>0</v>
      </c>
      <c r="AA47" s="18">
        <f t="shared" si="20"/>
        <v>0</v>
      </c>
      <c r="AB47" s="18">
        <f t="shared" si="27"/>
        <v>11.517521059723782</v>
      </c>
      <c r="AC47" s="18">
        <f t="shared" si="31"/>
        <v>0</v>
      </c>
      <c r="AD47" s="18">
        <f t="shared" si="7"/>
        <v>11.517521059723782</v>
      </c>
      <c r="AE47" s="20"/>
      <c r="AF47" s="18">
        <f t="shared" si="3"/>
        <v>0</v>
      </c>
      <c r="AG47" s="18">
        <f t="shared" si="8"/>
        <v>0</v>
      </c>
      <c r="AH47" s="18">
        <f t="shared" si="16"/>
        <v>0</v>
      </c>
      <c r="AI47" s="18">
        <f t="shared" si="21"/>
        <v>0</v>
      </c>
      <c r="AJ47" s="18">
        <f t="shared" si="28"/>
        <v>0</v>
      </c>
      <c r="AK47" s="18">
        <f t="shared" si="32"/>
        <v>0</v>
      </c>
      <c r="AL47" s="18">
        <f t="shared" si="9"/>
        <v>0</v>
      </c>
      <c r="AM47" s="20"/>
      <c r="AN47" s="18">
        <f t="shared" si="4"/>
        <v>0</v>
      </c>
      <c r="AO47" s="18">
        <f t="shared" si="10"/>
        <v>0</v>
      </c>
      <c r="AP47" s="18">
        <f t="shared" si="17"/>
        <v>0</v>
      </c>
      <c r="AQ47" s="18">
        <f t="shared" si="22"/>
        <v>0</v>
      </c>
      <c r="AR47" s="18">
        <f t="shared" si="29"/>
        <v>0</v>
      </c>
      <c r="AS47" s="18">
        <f t="shared" si="33"/>
        <v>0</v>
      </c>
      <c r="AT47" s="18">
        <f t="shared" si="11"/>
        <v>0</v>
      </c>
      <c r="AU47" s="20"/>
      <c r="AV47" s="18">
        <f t="shared" si="12"/>
        <v>11.517521059723782</v>
      </c>
      <c r="AW47" s="18">
        <f t="shared" si="18"/>
        <v>361.85812165353605</v>
      </c>
    </row>
    <row r="48" spans="2:49" ht="14" x14ac:dyDescent="0.15">
      <c r="G48" s="26">
        <f>Guava!G48</f>
        <v>35</v>
      </c>
      <c r="H48" s="28" t="str">
        <f>Guava!H48</f>
        <v>2053-2054</v>
      </c>
      <c r="I48" s="31">
        <v>0</v>
      </c>
      <c r="J48" s="181"/>
      <c r="K48" s="31">
        <v>0</v>
      </c>
      <c r="L48" s="31">
        <v>0</v>
      </c>
      <c r="N48" s="14">
        <f t="shared" si="36"/>
        <v>35</v>
      </c>
      <c r="O48" s="14" t="str">
        <f t="shared" si="36"/>
        <v>2053-2054</v>
      </c>
      <c r="P48" s="18">
        <f t="shared" si="13"/>
        <v>0</v>
      </c>
      <c r="Q48" s="18">
        <f t="shared" si="14"/>
        <v>0</v>
      </c>
      <c r="R48" s="18">
        <f t="shared" si="19"/>
        <v>0</v>
      </c>
      <c r="S48" s="18">
        <f t="shared" si="26"/>
        <v>0</v>
      </c>
      <c r="T48" s="18">
        <f t="shared" si="30"/>
        <v>0</v>
      </c>
      <c r="U48" s="18">
        <f t="shared" si="34"/>
        <v>0</v>
      </c>
      <c r="X48" s="18">
        <f t="shared" si="2"/>
        <v>0</v>
      </c>
      <c r="Y48" s="18">
        <f t="shared" si="6"/>
        <v>0</v>
      </c>
      <c r="Z48" s="18">
        <f t="shared" si="15"/>
        <v>0</v>
      </c>
      <c r="AA48" s="18">
        <f t="shared" si="20"/>
        <v>0</v>
      </c>
      <c r="AB48" s="18">
        <f t="shared" si="27"/>
        <v>0</v>
      </c>
      <c r="AC48" s="18">
        <f t="shared" si="31"/>
        <v>0</v>
      </c>
      <c r="AD48" s="18">
        <f t="shared" si="7"/>
        <v>0</v>
      </c>
      <c r="AE48" s="20"/>
      <c r="AF48" s="18">
        <f t="shared" si="3"/>
        <v>0</v>
      </c>
      <c r="AG48" s="18">
        <f t="shared" si="8"/>
        <v>0</v>
      </c>
      <c r="AH48" s="18">
        <f t="shared" si="16"/>
        <v>0</v>
      </c>
      <c r="AI48" s="18">
        <f t="shared" si="21"/>
        <v>0</v>
      </c>
      <c r="AJ48" s="18">
        <f t="shared" si="28"/>
        <v>0</v>
      </c>
      <c r="AK48" s="18">
        <f t="shared" si="32"/>
        <v>0</v>
      </c>
      <c r="AL48" s="18">
        <f t="shared" si="9"/>
        <v>0</v>
      </c>
      <c r="AM48" s="20"/>
      <c r="AN48" s="18">
        <f t="shared" si="4"/>
        <v>0</v>
      </c>
      <c r="AO48" s="18">
        <f t="shared" si="10"/>
        <v>0</v>
      </c>
      <c r="AP48" s="18">
        <f t="shared" si="17"/>
        <v>0</v>
      </c>
      <c r="AQ48" s="18">
        <f t="shared" si="22"/>
        <v>0</v>
      </c>
      <c r="AR48" s="18">
        <f t="shared" si="29"/>
        <v>0</v>
      </c>
      <c r="AS48" s="18">
        <f t="shared" si="33"/>
        <v>0</v>
      </c>
      <c r="AT48" s="18">
        <f t="shared" si="11"/>
        <v>0</v>
      </c>
      <c r="AU48" s="20"/>
      <c r="AV48" s="18">
        <f t="shared" si="12"/>
        <v>0</v>
      </c>
      <c r="AW48" s="18">
        <f t="shared" si="18"/>
        <v>361.85812165353605</v>
      </c>
    </row>
    <row r="49" spans="7:49" ht="14" x14ac:dyDescent="0.15">
      <c r="G49" s="26">
        <f>Guava!G49</f>
        <v>36</v>
      </c>
      <c r="H49" s="28" t="str">
        <f>Guava!H49</f>
        <v>2054-2055</v>
      </c>
      <c r="I49" s="31">
        <v>0</v>
      </c>
      <c r="J49" s="181"/>
      <c r="K49" s="31">
        <v>0</v>
      </c>
      <c r="L49" s="31">
        <v>0</v>
      </c>
      <c r="N49" s="14">
        <f t="shared" si="36"/>
        <v>36</v>
      </c>
      <c r="O49" s="14" t="str">
        <f t="shared" si="36"/>
        <v>2054-2055</v>
      </c>
      <c r="P49" s="18">
        <f t="shared" si="13"/>
        <v>0</v>
      </c>
      <c r="Q49" s="18">
        <f t="shared" si="14"/>
        <v>0</v>
      </c>
      <c r="R49" s="18">
        <f t="shared" si="19"/>
        <v>0</v>
      </c>
      <c r="S49" s="18">
        <f t="shared" si="26"/>
        <v>0</v>
      </c>
      <c r="T49" s="18">
        <f t="shared" si="30"/>
        <v>0</v>
      </c>
      <c r="U49" s="18">
        <f t="shared" si="34"/>
        <v>0</v>
      </c>
      <c r="X49" s="18">
        <f t="shared" si="2"/>
        <v>0</v>
      </c>
      <c r="Y49" s="18">
        <f t="shared" si="6"/>
        <v>0</v>
      </c>
      <c r="Z49" s="18">
        <f t="shared" si="15"/>
        <v>0</v>
      </c>
      <c r="AA49" s="18">
        <f t="shared" si="20"/>
        <v>0</v>
      </c>
      <c r="AB49" s="18">
        <f t="shared" si="27"/>
        <v>0</v>
      </c>
      <c r="AC49" s="18">
        <f t="shared" si="31"/>
        <v>0</v>
      </c>
      <c r="AD49" s="18">
        <f t="shared" si="7"/>
        <v>0</v>
      </c>
      <c r="AE49" s="20"/>
      <c r="AF49" s="18">
        <f t="shared" si="3"/>
        <v>0</v>
      </c>
      <c r="AG49" s="18">
        <f t="shared" si="8"/>
        <v>0</v>
      </c>
      <c r="AH49" s="18">
        <f t="shared" si="16"/>
        <v>0</v>
      </c>
      <c r="AI49" s="18">
        <f t="shared" si="21"/>
        <v>0</v>
      </c>
      <c r="AJ49" s="18">
        <f t="shared" si="28"/>
        <v>0</v>
      </c>
      <c r="AK49" s="18">
        <f t="shared" si="32"/>
        <v>0</v>
      </c>
      <c r="AL49" s="18">
        <f t="shared" si="9"/>
        <v>0</v>
      </c>
      <c r="AM49" s="20"/>
      <c r="AN49" s="18">
        <f t="shared" si="4"/>
        <v>0</v>
      </c>
      <c r="AO49" s="18">
        <f t="shared" si="10"/>
        <v>0</v>
      </c>
      <c r="AP49" s="18">
        <f t="shared" si="17"/>
        <v>0</v>
      </c>
      <c r="AQ49" s="18">
        <f t="shared" si="22"/>
        <v>0</v>
      </c>
      <c r="AR49" s="18">
        <f t="shared" si="29"/>
        <v>0</v>
      </c>
      <c r="AS49" s="18">
        <f t="shared" si="33"/>
        <v>0</v>
      </c>
      <c r="AT49" s="18">
        <f t="shared" si="11"/>
        <v>0</v>
      </c>
      <c r="AU49" s="20"/>
      <c r="AV49" s="18">
        <f t="shared" si="12"/>
        <v>0</v>
      </c>
      <c r="AW49" s="18">
        <f t="shared" si="18"/>
        <v>361.85812165353605</v>
      </c>
    </row>
  </sheetData>
  <mergeCells count="45">
    <mergeCell ref="W12:W13"/>
    <mergeCell ref="AD12:AD13"/>
    <mergeCell ref="AF12:AF13"/>
    <mergeCell ref="AG12:AG13"/>
    <mergeCell ref="AQ12:AQ13"/>
    <mergeCell ref="AH12:AH13"/>
    <mergeCell ref="AN11:AS11"/>
    <mergeCell ref="AT11:AT13"/>
    <mergeCell ref="AV11:AV13"/>
    <mergeCell ref="AW11:AW13"/>
    <mergeCell ref="AF11:AK11"/>
    <mergeCell ref="AL11:AL13"/>
    <mergeCell ref="AS12:AS13"/>
    <mergeCell ref="AR12:AR13"/>
    <mergeCell ref="AI12:AI13"/>
    <mergeCell ref="AJ12:AJ13"/>
    <mergeCell ref="AK12:AK13"/>
    <mergeCell ref="AN12:AN13"/>
    <mergeCell ref="AO12:AO13"/>
    <mergeCell ref="AP12:AP13"/>
    <mergeCell ref="U12:U13"/>
    <mergeCell ref="N11:N13"/>
    <mergeCell ref="O11:O13"/>
    <mergeCell ref="P11:U11"/>
    <mergeCell ref="X11:AD11"/>
    <mergeCell ref="X12:X13"/>
    <mergeCell ref="Y12:Y13"/>
    <mergeCell ref="Z12:Z13"/>
    <mergeCell ref="AA12:AA13"/>
    <mergeCell ref="P12:P13"/>
    <mergeCell ref="Q12:Q13"/>
    <mergeCell ref="R12:R13"/>
    <mergeCell ref="S12:S13"/>
    <mergeCell ref="T12:T13"/>
    <mergeCell ref="AB12:AB13"/>
    <mergeCell ref="AC12:AC13"/>
    <mergeCell ref="J14:J28"/>
    <mergeCell ref="H3:K3"/>
    <mergeCell ref="G10:L10"/>
    <mergeCell ref="G11:G13"/>
    <mergeCell ref="H11:H13"/>
    <mergeCell ref="I11:I13"/>
    <mergeCell ref="J11:J13"/>
    <mergeCell ref="K11:K13"/>
    <mergeCell ref="L11:L13"/>
  </mergeCells>
  <hyperlinks>
    <hyperlink ref="J14" r:id="rId1" display="https://www.researchgate.net/publication/305905765_BIOMASS_AND_CARBON_STORAGE_IN_TREES_GROWN_UNDER_DIFFERENT_AGROFORESTRY_SYSTEMS_IN_SEMI_ARID_REGION_OF_CENTRAL_INDIA?enrichId=rgreq-8112f807ee5d6a14ab0c0f6760387827-XXX&amp;enrichSource=Y292ZXJQYWdlOzMwNTkwNTc2NTtBUzozOTE5NDAzNDU0ODMyNjVAMTQ3MDQ1NzI2ODYyNA%3D%3D&amp;el=1_x_2&amp;_esc=publicationCoverPdf" xr:uid="{D6DF6E03-59AB-43B5-A697-EFB4317409AD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D9DBF-E00E-46B8-A14D-6AD7B7AA4ECD}">
  <dimension ref="B3:BJ43"/>
  <sheetViews>
    <sheetView topLeftCell="A8" workbookViewId="0">
      <selection activeCell="C14" sqref="C14:C19"/>
    </sheetView>
  </sheetViews>
  <sheetFormatPr baseColWidth="10" defaultColWidth="9.1640625" defaultRowHeight="13" x14ac:dyDescent="0.15"/>
  <cols>
    <col min="1" max="1" width="9.1640625" style="3"/>
    <col min="2" max="2" width="9.1640625" style="2"/>
    <col min="3" max="3" width="16.33203125" style="3" customWidth="1"/>
    <col min="4" max="4" width="10.6640625" style="3" customWidth="1"/>
    <col min="5" max="5" width="20.6640625" style="3" customWidth="1"/>
    <col min="6" max="6" width="9.1640625" style="3"/>
    <col min="7" max="7" width="24.5" style="3" customWidth="1"/>
    <col min="8" max="8" width="19.6640625" style="3" customWidth="1"/>
    <col min="9" max="9" width="25" style="3" customWidth="1"/>
    <col min="10" max="10" width="19" style="3" customWidth="1"/>
    <col min="11" max="11" width="23.6640625" style="3" customWidth="1"/>
    <col min="12" max="12" width="10.6640625" style="3" customWidth="1"/>
    <col min="13" max="13" width="30.5" style="3" customWidth="1"/>
    <col min="14" max="14" width="5.1640625" style="3" bestFit="1" customWidth="1"/>
    <col min="15" max="15" width="14.1640625" style="3" customWidth="1"/>
    <col min="16" max="16" width="16.83203125" style="3" customWidth="1"/>
    <col min="17" max="17" width="13.33203125" style="3" customWidth="1"/>
    <col min="18" max="21" width="9.33203125" style="3" customWidth="1"/>
    <col min="22" max="22" width="9.1640625" style="3"/>
    <col min="23" max="23" width="12.5" style="3" customWidth="1"/>
    <col min="24" max="24" width="13.5" style="3" customWidth="1"/>
    <col min="25" max="28" width="17.33203125" style="3" customWidth="1"/>
    <col min="29" max="29" width="9.1640625" style="3"/>
    <col min="30" max="30" width="11.6640625" style="3" bestFit="1" customWidth="1"/>
    <col min="31" max="31" width="10.5" style="3" bestFit="1" customWidth="1"/>
    <col min="32" max="32" width="11.6640625" style="3" bestFit="1" customWidth="1"/>
    <col min="33" max="35" width="11.6640625" style="3" customWidth="1"/>
    <col min="36" max="36" width="9.1640625" style="3"/>
    <col min="37" max="37" width="11" style="3" bestFit="1" customWidth="1"/>
    <col min="38" max="38" width="10.6640625" style="3" bestFit="1" customWidth="1"/>
    <col min="39" max="39" width="11" style="3" bestFit="1" customWidth="1"/>
    <col min="40" max="42" width="11" style="3" customWidth="1"/>
    <col min="43" max="43" width="17" style="3" customWidth="1"/>
    <col min="44" max="46" width="9.1640625" style="3"/>
    <col min="47" max="50" width="12.6640625" style="3" customWidth="1"/>
    <col min="51" max="51" width="18" style="4" customWidth="1"/>
    <col min="52" max="54" width="9.1640625" style="3"/>
    <col min="55" max="58" width="18.33203125" style="3" customWidth="1"/>
    <col min="59" max="59" width="12.5" style="4" customWidth="1"/>
    <col min="60" max="60" width="9.1640625" style="3"/>
    <col min="61" max="61" width="14.5" style="3" customWidth="1"/>
    <col min="62" max="62" width="14.1640625" style="3" customWidth="1"/>
    <col min="63" max="16384" width="9.1640625" style="3"/>
  </cols>
  <sheetData>
    <row r="3" spans="2:62" ht="15" customHeight="1" x14ac:dyDescent="0.15">
      <c r="H3" s="248" t="s">
        <v>78</v>
      </c>
      <c r="I3" s="249"/>
      <c r="J3" s="249"/>
      <c r="K3" s="250"/>
    </row>
    <row r="4" spans="2:62" x14ac:dyDescent="0.15">
      <c r="H4" s="74" t="s">
        <v>79</v>
      </c>
      <c r="I4" s="6" t="str">
        <f>Overview!C15</f>
        <v>Cashew</v>
      </c>
      <c r="J4" s="74" t="s">
        <v>80</v>
      </c>
      <c r="K4" s="7">
        <f>Overview!G15</f>
        <v>0.25</v>
      </c>
    </row>
    <row r="5" spans="2:62" x14ac:dyDescent="0.15">
      <c r="H5" s="74" t="s">
        <v>81</v>
      </c>
      <c r="I5" s="6" t="str">
        <f>Overview!D15</f>
        <v>Annacardium occidental</v>
      </c>
      <c r="J5" s="74" t="s">
        <v>7</v>
      </c>
      <c r="K5" s="8">
        <f>Overview!I15</f>
        <v>0</v>
      </c>
    </row>
    <row r="6" spans="2:62" x14ac:dyDescent="0.15">
      <c r="H6" s="74" t="s">
        <v>82</v>
      </c>
      <c r="I6" s="7" t="str">
        <f>Overview!E15</f>
        <v>AGB=0.8450 × (dbh^2 )^0.8873</v>
      </c>
      <c r="J6" s="74" t="s">
        <v>8</v>
      </c>
      <c r="K6" s="8">
        <f>Overview!J15</f>
        <v>0</v>
      </c>
    </row>
    <row r="7" spans="2:62" ht="18" x14ac:dyDescent="0.25">
      <c r="H7" s="74" t="s">
        <v>55</v>
      </c>
      <c r="I7" s="7">
        <f>Overview!H15</f>
        <v>0.47</v>
      </c>
      <c r="J7" s="64" t="s">
        <v>83</v>
      </c>
      <c r="K7" s="23">
        <f>Overview!K15</f>
        <v>3.6666666666666665</v>
      </c>
    </row>
    <row r="10" spans="2:62" ht="15.75" customHeight="1" x14ac:dyDescent="0.15">
      <c r="G10" s="243" t="s">
        <v>157</v>
      </c>
      <c r="H10" s="243"/>
      <c r="I10" s="243"/>
      <c r="J10" s="243"/>
      <c r="K10" s="243"/>
      <c r="L10" s="243"/>
      <c r="N10" s="9"/>
    </row>
    <row r="11" spans="2:62" ht="15.75" customHeight="1" x14ac:dyDescent="0.15">
      <c r="G11" s="251" t="s">
        <v>85</v>
      </c>
      <c r="H11" s="251" t="s">
        <v>13</v>
      </c>
      <c r="I11" s="251" t="s">
        <v>143</v>
      </c>
      <c r="J11" s="251" t="s">
        <v>4</v>
      </c>
      <c r="K11" s="252" t="s">
        <v>141</v>
      </c>
      <c r="L11" s="252" t="s">
        <v>142</v>
      </c>
      <c r="N11" s="243" t="s">
        <v>85</v>
      </c>
      <c r="O11" s="243" t="s">
        <v>13</v>
      </c>
      <c r="P11" s="237" t="s">
        <v>89</v>
      </c>
      <c r="Q11" s="237"/>
      <c r="R11" s="237"/>
      <c r="S11" s="237"/>
      <c r="T11" s="237"/>
      <c r="U11" s="237"/>
      <c r="W11" s="237" t="s">
        <v>90</v>
      </c>
      <c r="X11" s="237"/>
      <c r="Y11" s="237"/>
      <c r="Z11" s="237"/>
      <c r="AA11" s="237"/>
      <c r="AB11" s="237"/>
      <c r="AD11" s="237" t="s">
        <v>91</v>
      </c>
      <c r="AE11" s="237"/>
      <c r="AF11" s="237"/>
      <c r="AG11" s="237"/>
      <c r="AH11" s="237"/>
      <c r="AI11" s="237"/>
      <c r="AK11" s="237" t="s">
        <v>92</v>
      </c>
      <c r="AL11" s="237"/>
      <c r="AM11" s="237"/>
      <c r="AN11" s="237"/>
      <c r="AO11" s="237"/>
      <c r="AP11" s="237"/>
      <c r="AQ11" s="237"/>
      <c r="AS11" s="240" t="s">
        <v>93</v>
      </c>
      <c r="AT11" s="241"/>
      <c r="AU11" s="241"/>
      <c r="AV11" s="241"/>
      <c r="AW11" s="241"/>
      <c r="AX11" s="242"/>
      <c r="AY11" s="237" t="s">
        <v>94</v>
      </c>
      <c r="BA11" s="240" t="s">
        <v>95</v>
      </c>
      <c r="BB11" s="241"/>
      <c r="BC11" s="241"/>
      <c r="BD11" s="241"/>
      <c r="BE11" s="241"/>
      <c r="BF11" s="242"/>
      <c r="BG11" s="237" t="s">
        <v>96</v>
      </c>
      <c r="BI11" s="237" t="s">
        <v>97</v>
      </c>
      <c r="BJ11" s="239" t="s">
        <v>98</v>
      </c>
    </row>
    <row r="12" spans="2:62" ht="15.75" customHeight="1" x14ac:dyDescent="0.15">
      <c r="G12" s="251"/>
      <c r="H12" s="251"/>
      <c r="I12" s="251"/>
      <c r="J12" s="251"/>
      <c r="K12" s="252"/>
      <c r="L12" s="252"/>
      <c r="N12" s="243"/>
      <c r="O12" s="243"/>
      <c r="P12" s="236">
        <v>2019</v>
      </c>
      <c r="Q12" s="236">
        <v>2020</v>
      </c>
      <c r="R12" s="236">
        <v>2021</v>
      </c>
      <c r="S12" s="236">
        <v>2022</v>
      </c>
      <c r="T12" s="236">
        <v>2023</v>
      </c>
      <c r="U12" s="236">
        <v>2024</v>
      </c>
      <c r="W12" s="236">
        <f>P12</f>
        <v>2019</v>
      </c>
      <c r="X12" s="236">
        <f>Q12</f>
        <v>2020</v>
      </c>
      <c r="Y12" s="236">
        <f>R12</f>
        <v>2021</v>
      </c>
      <c r="Z12" s="236">
        <v>2022</v>
      </c>
      <c r="AA12" s="236">
        <v>2023</v>
      </c>
      <c r="AB12" s="236">
        <v>2024</v>
      </c>
      <c r="AD12" s="236">
        <f>W12</f>
        <v>2019</v>
      </c>
      <c r="AE12" s="236">
        <f>X12</f>
        <v>2020</v>
      </c>
      <c r="AF12" s="236">
        <f>Y12</f>
        <v>2021</v>
      </c>
      <c r="AG12" s="236">
        <v>2022</v>
      </c>
      <c r="AH12" s="236">
        <v>2023</v>
      </c>
      <c r="AI12" s="236">
        <v>2024</v>
      </c>
      <c r="AK12" s="236">
        <f>AD12</f>
        <v>2019</v>
      </c>
      <c r="AL12" s="236">
        <f>AE12</f>
        <v>2020</v>
      </c>
      <c r="AM12" s="236">
        <f>AF12</f>
        <v>2021</v>
      </c>
      <c r="AN12" s="236">
        <v>2022</v>
      </c>
      <c r="AO12" s="236">
        <v>2023</v>
      </c>
      <c r="AP12" s="236">
        <v>2024</v>
      </c>
      <c r="AQ12" s="238" t="s">
        <v>99</v>
      </c>
      <c r="AS12" s="236">
        <f>AK12</f>
        <v>2019</v>
      </c>
      <c r="AT12" s="236">
        <f>AL12</f>
        <v>2020</v>
      </c>
      <c r="AU12" s="236">
        <f>AM12</f>
        <v>2021</v>
      </c>
      <c r="AV12" s="236">
        <v>2022</v>
      </c>
      <c r="AW12" s="236">
        <v>2023</v>
      </c>
      <c r="AX12" s="236">
        <v>2024</v>
      </c>
      <c r="AY12" s="237"/>
      <c r="BA12" s="236">
        <f>AS12</f>
        <v>2019</v>
      </c>
      <c r="BB12" s="236">
        <f>AT12</f>
        <v>2020</v>
      </c>
      <c r="BC12" s="236">
        <f>AU12</f>
        <v>2021</v>
      </c>
      <c r="BD12" s="236">
        <v>2022</v>
      </c>
      <c r="BE12" s="236">
        <v>2023</v>
      </c>
      <c r="BF12" s="236">
        <v>2024</v>
      </c>
      <c r="BG12" s="237"/>
      <c r="BI12" s="237"/>
      <c r="BJ12" s="239"/>
    </row>
    <row r="13" spans="2:62" ht="33" customHeight="1" x14ac:dyDescent="0.15">
      <c r="B13" s="10" t="s">
        <v>100</v>
      </c>
      <c r="C13" s="11" t="s">
        <v>101</v>
      </c>
      <c r="D13" s="10" t="s">
        <v>102</v>
      </c>
      <c r="E13" s="10" t="s">
        <v>103</v>
      </c>
      <c r="G13" s="251"/>
      <c r="H13" s="251"/>
      <c r="I13" s="251"/>
      <c r="J13" s="251"/>
      <c r="K13" s="252"/>
      <c r="L13" s="252"/>
      <c r="N13" s="243"/>
      <c r="O13" s="243"/>
      <c r="P13" s="236"/>
      <c r="Q13" s="236"/>
      <c r="R13" s="236"/>
      <c r="S13" s="236"/>
      <c r="T13" s="236"/>
      <c r="U13" s="236"/>
      <c r="W13" s="236"/>
      <c r="X13" s="236"/>
      <c r="Y13" s="236"/>
      <c r="Z13" s="236"/>
      <c r="AA13" s="236"/>
      <c r="AB13" s="236"/>
      <c r="AD13" s="236"/>
      <c r="AE13" s="236"/>
      <c r="AF13" s="236"/>
      <c r="AG13" s="236"/>
      <c r="AH13" s="236"/>
      <c r="AI13" s="236"/>
      <c r="AK13" s="236"/>
      <c r="AL13" s="236"/>
      <c r="AM13" s="236"/>
      <c r="AN13" s="236"/>
      <c r="AO13" s="236"/>
      <c r="AP13" s="236"/>
      <c r="AQ13" s="238"/>
      <c r="AS13" s="236"/>
      <c r="AT13" s="236"/>
      <c r="AU13" s="236"/>
      <c r="AV13" s="236"/>
      <c r="AW13" s="236"/>
      <c r="AX13" s="236"/>
      <c r="AY13" s="237"/>
      <c r="BA13" s="236"/>
      <c r="BB13" s="236"/>
      <c r="BC13" s="236"/>
      <c r="BD13" s="236"/>
      <c r="BE13" s="236"/>
      <c r="BF13" s="236"/>
      <c r="BG13" s="237"/>
      <c r="BI13" s="237"/>
      <c r="BJ13" s="239"/>
    </row>
    <row r="14" spans="2:62" ht="14.25" customHeight="1" x14ac:dyDescent="0.2">
      <c r="B14" s="22">
        <v>2019</v>
      </c>
      <c r="C14" s="12">
        <f>Overview!Y28</f>
        <v>1630</v>
      </c>
      <c r="D14" s="13">
        <f>C14*10%</f>
        <v>163</v>
      </c>
      <c r="E14" s="13">
        <f>C14-D14</f>
        <v>1467</v>
      </c>
      <c r="G14" s="26">
        <v>1</v>
      </c>
      <c r="H14" s="26" t="str">
        <f>Mango!H14</f>
        <v>2019-2020</v>
      </c>
      <c r="I14" s="35">
        <f t="shared" ref="I14:I21" si="0">$I$23/$G$23*G14</f>
        <v>2.0264331210000006</v>
      </c>
      <c r="J14" s="50"/>
      <c r="K14" s="28">
        <f>0.845 * (I14^2 )^0.8873</f>
        <v>2.9592646374553548</v>
      </c>
      <c r="L14" s="28">
        <f>K14</f>
        <v>2.9592646374553548</v>
      </c>
      <c r="M14" s="17"/>
      <c r="N14" s="14">
        <f t="shared" ref="N14:O43" si="1">G14</f>
        <v>1</v>
      </c>
      <c r="O14" s="14" t="str">
        <f t="shared" si="1"/>
        <v>2019-2020</v>
      </c>
      <c r="P14" s="18">
        <f>(L14*$E$14)/1000</f>
        <v>4.341241223147005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20"/>
      <c r="W14" s="18">
        <f t="shared" ref="W14:AB43" si="2">(P14*$K$4)</f>
        <v>1.0853103057867513</v>
      </c>
      <c r="X14" s="25">
        <v>0</v>
      </c>
      <c r="Y14" s="19">
        <v>0</v>
      </c>
      <c r="Z14" s="19">
        <v>0</v>
      </c>
      <c r="AA14" s="19">
        <v>0</v>
      </c>
      <c r="AB14" s="19">
        <v>0</v>
      </c>
      <c r="AC14" s="20"/>
      <c r="AD14" s="18">
        <f t="shared" ref="AD14:AI43" si="3">W14+P14</f>
        <v>5.4265515289337563</v>
      </c>
      <c r="AE14" s="25">
        <v>0</v>
      </c>
      <c r="AF14" s="19">
        <v>0</v>
      </c>
      <c r="AG14" s="19">
        <v>0</v>
      </c>
      <c r="AH14" s="19">
        <v>0</v>
      </c>
      <c r="AI14" s="19">
        <v>0</v>
      </c>
      <c r="AJ14" s="20"/>
      <c r="AK14" s="18">
        <f t="shared" ref="AK14:AP43" si="4">AD14*$K$7*$I$7</f>
        <v>9.3517571348625061</v>
      </c>
      <c r="AL14" s="25">
        <v>0</v>
      </c>
      <c r="AM14" s="19">
        <v>0</v>
      </c>
      <c r="AN14" s="19">
        <v>0</v>
      </c>
      <c r="AO14" s="19">
        <v>0</v>
      </c>
      <c r="AP14" s="19">
        <v>0</v>
      </c>
      <c r="AQ14" s="18">
        <f>SUM(AK14:AP14)</f>
        <v>9.3517571348625061</v>
      </c>
      <c r="AR14" s="20"/>
      <c r="AS14" s="18">
        <f t="shared" ref="AS14:AX43" si="5">AK14*$K$5</f>
        <v>0</v>
      </c>
      <c r="AT14" s="25">
        <v>0</v>
      </c>
      <c r="AU14" s="19">
        <v>0</v>
      </c>
      <c r="AV14" s="19">
        <v>0</v>
      </c>
      <c r="AW14" s="19">
        <v>0</v>
      </c>
      <c r="AX14" s="19">
        <v>0</v>
      </c>
      <c r="AY14" s="18">
        <f>SUM(AS14:AX14)</f>
        <v>0</v>
      </c>
      <c r="AZ14" s="20"/>
      <c r="BA14" s="18">
        <f t="shared" ref="BA14:BF43" si="6">AK14*$K$6</f>
        <v>0</v>
      </c>
      <c r="BB14" s="25">
        <v>0</v>
      </c>
      <c r="BC14" s="19">
        <v>0</v>
      </c>
      <c r="BD14" s="19">
        <v>0</v>
      </c>
      <c r="BE14" s="19">
        <v>0</v>
      </c>
      <c r="BF14" s="19">
        <v>0</v>
      </c>
      <c r="BG14" s="18">
        <f>SUM(BA14:BF14)</f>
        <v>0</v>
      </c>
      <c r="BH14" s="20"/>
      <c r="BI14" s="18">
        <f>BG14+AY14+AQ14</f>
        <v>9.3517571348625061</v>
      </c>
      <c r="BJ14" s="18">
        <f>BI14</f>
        <v>9.3517571348625061</v>
      </c>
    </row>
    <row r="15" spans="2:62" ht="15" x14ac:dyDescent="0.2">
      <c r="B15" s="22">
        <v>2020</v>
      </c>
      <c r="C15" s="12">
        <f>Overview!Y29</f>
        <v>1160</v>
      </c>
      <c r="D15" s="13">
        <f>C15*10%</f>
        <v>116</v>
      </c>
      <c r="E15" s="13">
        <f>C15-D15</f>
        <v>1044</v>
      </c>
      <c r="G15" s="26">
        <v>2</v>
      </c>
      <c r="H15" s="26" t="str">
        <f>Mango!H15</f>
        <v>2020-2021</v>
      </c>
      <c r="I15" s="35">
        <f t="shared" si="0"/>
        <v>4.0528662420000012</v>
      </c>
      <c r="J15" s="50"/>
      <c r="K15" s="28">
        <f t="shared" ref="K15:K43" si="7">0.845 * (I15^2 )^0.8873</f>
        <v>10.124920800618515</v>
      </c>
      <c r="L15" s="28">
        <f>K15-K14</f>
        <v>7.1656561631631597</v>
      </c>
      <c r="M15" s="17"/>
      <c r="N15" s="14">
        <f t="shared" si="1"/>
        <v>2</v>
      </c>
      <c r="O15" s="14" t="str">
        <f t="shared" si="1"/>
        <v>2020-2021</v>
      </c>
      <c r="P15" s="18">
        <f>(L15*$E$14)/1000</f>
        <v>10.512017591360355</v>
      </c>
      <c r="Q15" s="18">
        <f>(L14*$E$15)/1000</f>
        <v>3.0894722815033906</v>
      </c>
      <c r="R15" s="19">
        <v>0</v>
      </c>
      <c r="S15" s="19">
        <v>0</v>
      </c>
      <c r="T15" s="19">
        <v>0</v>
      </c>
      <c r="U15" s="19">
        <v>0</v>
      </c>
      <c r="V15" s="20"/>
      <c r="W15" s="18">
        <f t="shared" si="2"/>
        <v>2.6280043978400887</v>
      </c>
      <c r="X15" s="18">
        <f t="shared" si="2"/>
        <v>0.77236807037584765</v>
      </c>
      <c r="Y15" s="19">
        <f>(Q14*$E$15)/1000</f>
        <v>0</v>
      </c>
      <c r="Z15" s="19">
        <v>0</v>
      </c>
      <c r="AA15" s="19">
        <v>0</v>
      </c>
      <c r="AB15" s="19">
        <v>0</v>
      </c>
      <c r="AC15" s="20"/>
      <c r="AD15" s="18">
        <f t="shared" si="3"/>
        <v>13.140021989200443</v>
      </c>
      <c r="AE15" s="18">
        <f t="shared" si="3"/>
        <v>3.8618403518792381</v>
      </c>
      <c r="AF15" s="19">
        <v>0</v>
      </c>
      <c r="AG15" s="19">
        <v>0</v>
      </c>
      <c r="AH15" s="19">
        <v>0</v>
      </c>
      <c r="AI15" s="19">
        <v>0</v>
      </c>
      <c r="AJ15" s="20"/>
      <c r="AK15" s="18">
        <f t="shared" si="4"/>
        <v>22.644637894722095</v>
      </c>
      <c r="AL15" s="18">
        <f t="shared" si="4"/>
        <v>6.6552382064052198</v>
      </c>
      <c r="AM15" s="19">
        <v>0</v>
      </c>
      <c r="AN15" s="19">
        <v>0</v>
      </c>
      <c r="AO15" s="19">
        <v>0</v>
      </c>
      <c r="AP15" s="19">
        <v>0</v>
      </c>
      <c r="AQ15" s="18">
        <f t="shared" ref="AQ15:AQ43" si="8">SUM(AK15:AP15)</f>
        <v>29.299876101127314</v>
      </c>
      <c r="AR15" s="20"/>
      <c r="AS15" s="18">
        <f t="shared" si="5"/>
        <v>0</v>
      </c>
      <c r="AT15" s="18">
        <f t="shared" si="5"/>
        <v>0</v>
      </c>
      <c r="AU15" s="19">
        <v>0</v>
      </c>
      <c r="AV15" s="19">
        <v>0</v>
      </c>
      <c r="AW15" s="19">
        <v>0</v>
      </c>
      <c r="AX15" s="19">
        <v>0</v>
      </c>
      <c r="AY15" s="18">
        <f t="shared" ref="AY15:AY43" si="9">SUM(AS15:AX15)</f>
        <v>0</v>
      </c>
      <c r="AZ15" s="20"/>
      <c r="BA15" s="18">
        <f t="shared" si="6"/>
        <v>0</v>
      </c>
      <c r="BB15" s="18">
        <f t="shared" si="6"/>
        <v>0</v>
      </c>
      <c r="BC15" s="19">
        <v>0</v>
      </c>
      <c r="BD15" s="19">
        <v>0</v>
      </c>
      <c r="BE15" s="19">
        <v>0</v>
      </c>
      <c r="BF15" s="19">
        <v>0</v>
      </c>
      <c r="BG15" s="18">
        <f t="shared" ref="BG15:BG43" si="10">SUM(BA15:BF15)</f>
        <v>0</v>
      </c>
      <c r="BH15" s="20"/>
      <c r="BI15" s="18">
        <f t="shared" ref="BI15:BI43" si="11">BG15+AY15+AQ15</f>
        <v>29.299876101127314</v>
      </c>
      <c r="BJ15" s="18">
        <f>BI15+BJ14</f>
        <v>38.65163323598982</v>
      </c>
    </row>
    <row r="16" spans="2:62" ht="15" x14ac:dyDescent="0.2">
      <c r="B16" s="22">
        <v>2021</v>
      </c>
      <c r="C16" s="12">
        <f>Overview!Y30</f>
        <v>2070</v>
      </c>
      <c r="D16" s="13">
        <f>C16*10%</f>
        <v>207</v>
      </c>
      <c r="E16" s="13">
        <f>C16-D16</f>
        <v>1863</v>
      </c>
      <c r="G16" s="26">
        <v>3</v>
      </c>
      <c r="H16" s="26" t="str">
        <f>Mango!H16</f>
        <v>2021-2022</v>
      </c>
      <c r="I16" s="35">
        <f t="shared" si="0"/>
        <v>6.0792993630000023</v>
      </c>
      <c r="J16" s="50"/>
      <c r="K16" s="28">
        <f t="shared" si="7"/>
        <v>20.79137363609744</v>
      </c>
      <c r="L16" s="28">
        <f>K16-K15</f>
        <v>10.666452835478925</v>
      </c>
      <c r="M16" s="17"/>
      <c r="N16" s="14">
        <f t="shared" si="1"/>
        <v>3</v>
      </c>
      <c r="O16" s="14" t="str">
        <f t="shared" si="1"/>
        <v>2021-2022</v>
      </c>
      <c r="P16" s="18">
        <f t="shared" ref="P16:P43" si="12">(L16*$E$14)/1000</f>
        <v>15.647686309647582</v>
      </c>
      <c r="Q16" s="18">
        <f t="shared" ref="Q16:Q43" si="13">(L15*$E$15)/1000</f>
        <v>7.4809450343423389</v>
      </c>
      <c r="R16" s="18">
        <f>(L14*$E$16)/1000</f>
        <v>5.5131100195793259</v>
      </c>
      <c r="S16" s="19">
        <v>0</v>
      </c>
      <c r="T16" s="19">
        <v>0</v>
      </c>
      <c r="U16" s="19">
        <v>0</v>
      </c>
      <c r="V16" s="20"/>
      <c r="W16" s="18">
        <f t="shared" si="2"/>
        <v>3.9119215774118956</v>
      </c>
      <c r="X16" s="18">
        <f t="shared" si="2"/>
        <v>1.8702362585855847</v>
      </c>
      <c r="Y16" s="18">
        <f t="shared" si="2"/>
        <v>1.3782775048948315</v>
      </c>
      <c r="Z16" s="19">
        <v>0</v>
      </c>
      <c r="AA16" s="19">
        <v>0</v>
      </c>
      <c r="AB16" s="19">
        <v>0</v>
      </c>
      <c r="AC16" s="20"/>
      <c r="AD16" s="18">
        <f t="shared" si="3"/>
        <v>19.559607887059478</v>
      </c>
      <c r="AE16" s="18">
        <f t="shared" si="3"/>
        <v>9.3511812929279241</v>
      </c>
      <c r="AF16" s="18">
        <f t="shared" si="3"/>
        <v>6.8913875244741574</v>
      </c>
      <c r="AG16" s="19">
        <v>0</v>
      </c>
      <c r="AH16" s="19">
        <v>0</v>
      </c>
      <c r="AI16" s="19">
        <v>0</v>
      </c>
      <c r="AJ16" s="20"/>
      <c r="AK16" s="18">
        <f t="shared" si="4"/>
        <v>33.707724258699166</v>
      </c>
      <c r="AL16" s="18">
        <f t="shared" si="4"/>
        <v>16.115202428145789</v>
      </c>
      <c r="AM16" s="18">
        <f t="shared" si="4"/>
        <v>11.876157833843797</v>
      </c>
      <c r="AN16" s="19">
        <v>0</v>
      </c>
      <c r="AO16" s="19">
        <v>0</v>
      </c>
      <c r="AP16" s="19">
        <v>0</v>
      </c>
      <c r="AQ16" s="18">
        <f t="shared" si="8"/>
        <v>61.69908452068875</v>
      </c>
      <c r="AR16" s="20"/>
      <c r="AS16" s="18">
        <f t="shared" si="5"/>
        <v>0</v>
      </c>
      <c r="AT16" s="18">
        <f t="shared" si="5"/>
        <v>0</v>
      </c>
      <c r="AU16" s="18">
        <f t="shared" si="5"/>
        <v>0</v>
      </c>
      <c r="AV16" s="19">
        <v>0</v>
      </c>
      <c r="AW16" s="19">
        <v>0</v>
      </c>
      <c r="AX16" s="19">
        <v>0</v>
      </c>
      <c r="AY16" s="18">
        <f t="shared" si="9"/>
        <v>0</v>
      </c>
      <c r="AZ16" s="20"/>
      <c r="BA16" s="18">
        <f t="shared" si="6"/>
        <v>0</v>
      </c>
      <c r="BB16" s="18">
        <f t="shared" si="6"/>
        <v>0</v>
      </c>
      <c r="BC16" s="18">
        <f t="shared" si="6"/>
        <v>0</v>
      </c>
      <c r="BD16" s="19">
        <v>0</v>
      </c>
      <c r="BE16" s="19">
        <v>0</v>
      </c>
      <c r="BF16" s="19">
        <v>0</v>
      </c>
      <c r="BG16" s="18">
        <f t="shared" si="10"/>
        <v>0</v>
      </c>
      <c r="BH16" s="20"/>
      <c r="BI16" s="18">
        <f t="shared" si="11"/>
        <v>61.69908452068875</v>
      </c>
      <c r="BJ16" s="18">
        <f t="shared" ref="BJ16:BJ43" si="14">BI16+BJ15</f>
        <v>100.35071775667856</v>
      </c>
    </row>
    <row r="17" spans="2:62" ht="15" x14ac:dyDescent="0.2">
      <c r="B17" s="22">
        <v>2022</v>
      </c>
      <c r="C17" s="12">
        <f>Overview!Y31</f>
        <v>1280</v>
      </c>
      <c r="D17" s="13">
        <f>C17*10%</f>
        <v>128</v>
      </c>
      <c r="E17" s="13">
        <f>C17-D17</f>
        <v>1152</v>
      </c>
      <c r="G17" s="26">
        <v>4</v>
      </c>
      <c r="H17" s="26" t="str">
        <f>Mango!H17</f>
        <v>2022-2023</v>
      </c>
      <c r="I17" s="35">
        <f t="shared" si="0"/>
        <v>8.1057324840000025</v>
      </c>
      <c r="J17" s="50"/>
      <c r="K17" s="28">
        <f t="shared" si="7"/>
        <v>34.641721433520893</v>
      </c>
      <c r="L17" s="28">
        <f>K17-K16</f>
        <v>13.850347797423453</v>
      </c>
      <c r="M17" s="17"/>
      <c r="N17" s="14">
        <f t="shared" si="1"/>
        <v>4</v>
      </c>
      <c r="O17" s="14" t="str">
        <f t="shared" si="1"/>
        <v>2022-2023</v>
      </c>
      <c r="P17" s="18">
        <f>(L17*$E$14)/1000</f>
        <v>20.318460218820203</v>
      </c>
      <c r="Q17" s="18">
        <f t="shared" si="13"/>
        <v>11.135776760239999</v>
      </c>
      <c r="R17" s="18">
        <f t="shared" ref="R17:R43" si="15">(L15*$E$16)/1000</f>
        <v>13.349617431972968</v>
      </c>
      <c r="S17" s="18">
        <f>(L14*$E$17)/1000</f>
        <v>3.4090728623485687</v>
      </c>
      <c r="T17" s="19">
        <v>0</v>
      </c>
      <c r="U17" s="19">
        <v>0</v>
      </c>
      <c r="V17" s="20"/>
      <c r="W17" s="18">
        <f t="shared" si="2"/>
        <v>5.0796150547050507</v>
      </c>
      <c r="X17" s="18">
        <f t="shared" si="2"/>
        <v>2.7839441900599997</v>
      </c>
      <c r="Y17" s="18">
        <f t="shared" si="2"/>
        <v>3.337404357993242</v>
      </c>
      <c r="Z17" s="18">
        <f t="shared" si="2"/>
        <v>0.85226821558714216</v>
      </c>
      <c r="AA17" s="19">
        <v>0</v>
      </c>
      <c r="AB17" s="19">
        <v>0</v>
      </c>
      <c r="AC17" s="20"/>
      <c r="AD17" s="18">
        <f t="shared" si="3"/>
        <v>25.398075273525254</v>
      </c>
      <c r="AE17" s="18">
        <f t="shared" si="3"/>
        <v>13.919720950299999</v>
      </c>
      <c r="AF17" s="18">
        <f t="shared" si="3"/>
        <v>16.687021789966209</v>
      </c>
      <c r="AG17" s="18">
        <f>Z17+S17</f>
        <v>4.261341077935711</v>
      </c>
      <c r="AH17" s="19">
        <v>0</v>
      </c>
      <c r="AI17" s="19">
        <v>0</v>
      </c>
      <c r="AJ17" s="20"/>
      <c r="AK17" s="18">
        <f t="shared" si="4"/>
        <v>43.769349721375185</v>
      </c>
      <c r="AL17" s="18">
        <f t="shared" si="4"/>
        <v>23.988319104350328</v>
      </c>
      <c r="AM17" s="18">
        <f t="shared" si="4"/>
        <v>28.757300884708432</v>
      </c>
      <c r="AN17" s="18">
        <f t="shared" si="4"/>
        <v>7.3437111243092081</v>
      </c>
      <c r="AO17" s="19">
        <v>0</v>
      </c>
      <c r="AP17" s="19">
        <v>0</v>
      </c>
      <c r="AQ17" s="18">
        <f t="shared" si="8"/>
        <v>103.85868083474315</v>
      </c>
      <c r="AR17" s="20"/>
      <c r="AS17" s="18">
        <f t="shared" si="5"/>
        <v>0</v>
      </c>
      <c r="AT17" s="18">
        <f t="shared" si="5"/>
        <v>0</v>
      </c>
      <c r="AU17" s="18">
        <f t="shared" si="5"/>
        <v>0</v>
      </c>
      <c r="AV17" s="18">
        <f t="shared" si="5"/>
        <v>0</v>
      </c>
      <c r="AW17" s="19">
        <v>0</v>
      </c>
      <c r="AX17" s="19">
        <v>0</v>
      </c>
      <c r="AY17" s="18">
        <f t="shared" si="9"/>
        <v>0</v>
      </c>
      <c r="AZ17" s="20"/>
      <c r="BA17" s="18">
        <f t="shared" si="6"/>
        <v>0</v>
      </c>
      <c r="BB17" s="18">
        <f t="shared" si="6"/>
        <v>0</v>
      </c>
      <c r="BC17" s="18">
        <f t="shared" si="6"/>
        <v>0</v>
      </c>
      <c r="BD17" s="18">
        <f t="shared" si="6"/>
        <v>0</v>
      </c>
      <c r="BE17" s="19">
        <v>0</v>
      </c>
      <c r="BF17" s="19">
        <v>0</v>
      </c>
      <c r="BG17" s="18">
        <f t="shared" si="10"/>
        <v>0</v>
      </c>
      <c r="BH17" s="20"/>
      <c r="BI17" s="18">
        <f t="shared" si="11"/>
        <v>103.85868083474315</v>
      </c>
      <c r="BJ17" s="18">
        <f t="shared" si="14"/>
        <v>204.20939859142172</v>
      </c>
    </row>
    <row r="18" spans="2:62" ht="15" x14ac:dyDescent="0.2">
      <c r="B18" s="22">
        <v>2023</v>
      </c>
      <c r="C18" s="12">
        <f>Overview!Y32</f>
        <v>350</v>
      </c>
      <c r="D18" s="14">
        <f t="shared" ref="D18:D42" si="16">C18*10%</f>
        <v>35</v>
      </c>
      <c r="E18" s="14">
        <f t="shared" ref="E18:E42" si="17">C18-D18</f>
        <v>315</v>
      </c>
      <c r="G18" s="26">
        <v>5</v>
      </c>
      <c r="H18" s="26" t="str">
        <f>Mango!H18</f>
        <v>2023-2024</v>
      </c>
      <c r="I18" s="35">
        <f t="shared" si="0"/>
        <v>10.132165605000003</v>
      </c>
      <c r="J18" s="50"/>
      <c r="K18" s="28">
        <f t="shared" si="7"/>
        <v>51.472584369466873</v>
      </c>
      <c r="L18" s="28">
        <f t="shared" ref="L18:L43" si="18">K18-K17</f>
        <v>16.83086293594598</v>
      </c>
      <c r="M18" s="17"/>
      <c r="N18" s="14">
        <f t="shared" si="1"/>
        <v>5</v>
      </c>
      <c r="O18" s="14" t="str">
        <f t="shared" si="1"/>
        <v>2023-2024</v>
      </c>
      <c r="P18" s="18">
        <f t="shared" si="12"/>
        <v>24.690875927032753</v>
      </c>
      <c r="Q18" s="18">
        <f t="shared" si="13"/>
        <v>14.459763100510084</v>
      </c>
      <c r="R18" s="18">
        <f t="shared" si="15"/>
        <v>19.871601632497239</v>
      </c>
      <c r="S18" s="18">
        <f t="shared" ref="S18:S43" si="19">(L15*$E$17)/1000</f>
        <v>8.2548358999639611</v>
      </c>
      <c r="T18" s="18">
        <f>(L14*$E$18)/1000</f>
        <v>0.93216836079843679</v>
      </c>
      <c r="U18" s="19">
        <v>0</v>
      </c>
      <c r="V18" s="20"/>
      <c r="W18" s="18">
        <f t="shared" si="2"/>
        <v>6.1727189817581882</v>
      </c>
      <c r="X18" s="18">
        <f t="shared" si="2"/>
        <v>3.6149407751275211</v>
      </c>
      <c r="Y18" s="18">
        <f t="shared" si="2"/>
        <v>4.9679004081243097</v>
      </c>
      <c r="Z18" s="18">
        <f t="shared" si="2"/>
        <v>2.0637089749909903</v>
      </c>
      <c r="AA18" s="18">
        <f t="shared" si="2"/>
        <v>0.2330420901996092</v>
      </c>
      <c r="AB18" s="19">
        <v>0</v>
      </c>
      <c r="AC18" s="20"/>
      <c r="AD18" s="18">
        <f t="shared" si="3"/>
        <v>30.86359490879094</v>
      </c>
      <c r="AE18" s="18">
        <f t="shared" si="3"/>
        <v>18.074703875637606</v>
      </c>
      <c r="AF18" s="18">
        <f t="shared" si="3"/>
        <v>24.839502040621547</v>
      </c>
      <c r="AG18" s="18">
        <f>Z18+S18</f>
        <v>10.318544874954952</v>
      </c>
      <c r="AH18" s="18">
        <f>AA18+T18</f>
        <v>1.1652104509980461</v>
      </c>
      <c r="AI18" s="19">
        <v>0</v>
      </c>
      <c r="AJ18" s="20"/>
      <c r="AK18" s="18">
        <f t="shared" si="4"/>
        <v>53.188261892816385</v>
      </c>
      <c r="AL18" s="18">
        <f t="shared" si="4"/>
        <v>31.148739679015474</v>
      </c>
      <c r="AM18" s="18">
        <f t="shared" si="4"/>
        <v>42.806741850004457</v>
      </c>
      <c r="AN18" s="18">
        <f t="shared" si="4"/>
        <v>17.782292334505698</v>
      </c>
      <c r="AO18" s="18">
        <f t="shared" si="4"/>
        <v>2.0080460105532989</v>
      </c>
      <c r="AP18" s="19">
        <v>0</v>
      </c>
      <c r="AQ18" s="18">
        <f t="shared" si="8"/>
        <v>146.9340817668953</v>
      </c>
      <c r="AR18" s="20"/>
      <c r="AS18" s="18">
        <f t="shared" si="5"/>
        <v>0</v>
      </c>
      <c r="AT18" s="18">
        <f t="shared" si="5"/>
        <v>0</v>
      </c>
      <c r="AU18" s="18">
        <f t="shared" si="5"/>
        <v>0</v>
      </c>
      <c r="AV18" s="18">
        <f t="shared" si="5"/>
        <v>0</v>
      </c>
      <c r="AW18" s="18">
        <f t="shared" si="5"/>
        <v>0</v>
      </c>
      <c r="AX18" s="19">
        <v>0</v>
      </c>
      <c r="AY18" s="18">
        <f t="shared" si="9"/>
        <v>0</v>
      </c>
      <c r="AZ18" s="20"/>
      <c r="BA18" s="18">
        <f t="shared" si="6"/>
        <v>0</v>
      </c>
      <c r="BB18" s="18">
        <f t="shared" si="6"/>
        <v>0</v>
      </c>
      <c r="BC18" s="18">
        <f t="shared" si="6"/>
        <v>0</v>
      </c>
      <c r="BD18" s="18">
        <f t="shared" si="6"/>
        <v>0</v>
      </c>
      <c r="BE18" s="18">
        <f t="shared" si="6"/>
        <v>0</v>
      </c>
      <c r="BF18" s="19">
        <v>0</v>
      </c>
      <c r="BG18" s="18">
        <f t="shared" si="10"/>
        <v>0</v>
      </c>
      <c r="BH18" s="20"/>
      <c r="BI18" s="18">
        <f t="shared" si="11"/>
        <v>146.9340817668953</v>
      </c>
      <c r="BJ18" s="18">
        <f t="shared" si="14"/>
        <v>351.14348035831699</v>
      </c>
    </row>
    <row r="19" spans="2:62" ht="15" x14ac:dyDescent="0.2">
      <c r="B19" s="22">
        <v>2024</v>
      </c>
      <c r="C19" s="12">
        <f>Overview!Y33</f>
        <v>150</v>
      </c>
      <c r="D19" s="14">
        <f t="shared" si="16"/>
        <v>15</v>
      </c>
      <c r="E19" s="14">
        <f t="shared" si="17"/>
        <v>135</v>
      </c>
      <c r="G19" s="26">
        <v>6</v>
      </c>
      <c r="H19" s="26" t="str">
        <f>Mango!H19</f>
        <v>2024-2025</v>
      </c>
      <c r="I19" s="35">
        <f t="shared" si="0"/>
        <v>12.158598726000005</v>
      </c>
      <c r="J19" s="50"/>
      <c r="K19" s="28">
        <f t="shared" si="7"/>
        <v>71.136257547608523</v>
      </c>
      <c r="L19" s="28">
        <f t="shared" si="18"/>
        <v>19.66367317814165</v>
      </c>
      <c r="M19" s="17"/>
      <c r="N19" s="14">
        <f t="shared" si="1"/>
        <v>6</v>
      </c>
      <c r="O19" s="14" t="str">
        <f t="shared" si="1"/>
        <v>2024-2025</v>
      </c>
      <c r="P19" s="18">
        <f t="shared" si="12"/>
        <v>28.846608552333802</v>
      </c>
      <c r="Q19" s="18">
        <f t="shared" si="13"/>
        <v>17.571420905127606</v>
      </c>
      <c r="R19" s="18">
        <f t="shared" si="15"/>
        <v>25.803197946599891</v>
      </c>
      <c r="S19" s="18">
        <f t="shared" si="19"/>
        <v>12.287753666471721</v>
      </c>
      <c r="T19" s="18">
        <f t="shared" ref="T19:T43" si="20">(L15*$E$18)/1000</f>
        <v>2.2571816913963954</v>
      </c>
      <c r="U19" s="18">
        <f>(L14*$E$19)/1000</f>
        <v>0.39950072605647291</v>
      </c>
      <c r="V19" s="20"/>
      <c r="W19" s="18">
        <f t="shared" si="2"/>
        <v>7.2116521380834504</v>
      </c>
      <c r="X19" s="18">
        <f t="shared" si="2"/>
        <v>4.3928552262819016</v>
      </c>
      <c r="Y19" s="18">
        <f t="shared" si="2"/>
        <v>6.4507994866499727</v>
      </c>
      <c r="Z19" s="18">
        <f t="shared" si="2"/>
        <v>3.0719384166179302</v>
      </c>
      <c r="AA19" s="18">
        <f t="shared" si="2"/>
        <v>0.56429542284909884</v>
      </c>
      <c r="AB19" s="18">
        <f t="shared" si="2"/>
        <v>9.9875181514118228E-2</v>
      </c>
      <c r="AC19" s="20"/>
      <c r="AD19" s="18">
        <f t="shared" si="3"/>
        <v>36.058260690417249</v>
      </c>
      <c r="AE19" s="18">
        <f t="shared" si="3"/>
        <v>21.964276131409509</v>
      </c>
      <c r="AF19" s="18">
        <f t="shared" si="3"/>
        <v>32.253997433249864</v>
      </c>
      <c r="AG19" s="18">
        <f t="shared" si="3"/>
        <v>15.359692083089652</v>
      </c>
      <c r="AH19" s="18">
        <f t="shared" si="3"/>
        <v>2.8214771142454942</v>
      </c>
      <c r="AI19" s="18">
        <f t="shared" si="3"/>
        <v>0.49937590757059114</v>
      </c>
      <c r="AJ19" s="20"/>
      <c r="AK19" s="18">
        <f t="shared" si="4"/>
        <v>62.140402589819061</v>
      </c>
      <c r="AL19" s="18">
        <f t="shared" si="4"/>
        <v>37.851769199795719</v>
      </c>
      <c r="AM19" s="18">
        <f t="shared" si="4"/>
        <v>55.584388909967267</v>
      </c>
      <c r="AN19" s="18">
        <f t="shared" si="4"/>
        <v>26.469869356524498</v>
      </c>
      <c r="AO19" s="18">
        <f t="shared" si="4"/>
        <v>4.8623455602164016</v>
      </c>
      <c r="AP19" s="18">
        <f t="shared" si="4"/>
        <v>0.86059114737998532</v>
      </c>
      <c r="AQ19" s="18">
        <f t="shared" si="8"/>
        <v>187.76936676370292</v>
      </c>
      <c r="AR19" s="20"/>
      <c r="AS19" s="18">
        <f t="shared" si="5"/>
        <v>0</v>
      </c>
      <c r="AT19" s="18">
        <f t="shared" si="5"/>
        <v>0</v>
      </c>
      <c r="AU19" s="18">
        <f t="shared" si="5"/>
        <v>0</v>
      </c>
      <c r="AV19" s="18">
        <f t="shared" si="5"/>
        <v>0</v>
      </c>
      <c r="AW19" s="18">
        <f t="shared" si="5"/>
        <v>0</v>
      </c>
      <c r="AX19" s="18">
        <f t="shared" si="5"/>
        <v>0</v>
      </c>
      <c r="AY19" s="18">
        <f t="shared" si="9"/>
        <v>0</v>
      </c>
      <c r="AZ19" s="20"/>
      <c r="BA19" s="18">
        <f t="shared" si="6"/>
        <v>0</v>
      </c>
      <c r="BB19" s="18">
        <f t="shared" si="6"/>
        <v>0</v>
      </c>
      <c r="BC19" s="18">
        <f t="shared" si="6"/>
        <v>0</v>
      </c>
      <c r="BD19" s="18">
        <f t="shared" si="6"/>
        <v>0</v>
      </c>
      <c r="BE19" s="18">
        <f t="shared" si="6"/>
        <v>0</v>
      </c>
      <c r="BF19" s="18">
        <f t="shared" si="6"/>
        <v>0</v>
      </c>
      <c r="BG19" s="18">
        <f t="shared" si="10"/>
        <v>0</v>
      </c>
      <c r="BH19" s="20"/>
      <c r="BI19" s="18">
        <f t="shared" si="11"/>
        <v>187.76936676370292</v>
      </c>
      <c r="BJ19" s="18">
        <f t="shared" si="14"/>
        <v>538.91284712201991</v>
      </c>
    </row>
    <row r="20" spans="2:62" ht="15" x14ac:dyDescent="0.2">
      <c r="B20" s="22">
        <v>2025</v>
      </c>
      <c r="C20" s="14">
        <v>0</v>
      </c>
      <c r="D20" s="14">
        <f t="shared" si="16"/>
        <v>0</v>
      </c>
      <c r="E20" s="14">
        <f t="shared" si="17"/>
        <v>0</v>
      </c>
      <c r="G20" s="26">
        <v>7</v>
      </c>
      <c r="H20" s="26" t="str">
        <f>Mango!H20</f>
        <v>2025-2026</v>
      </c>
      <c r="I20" s="35">
        <f t="shared" si="0"/>
        <v>14.185031847000005</v>
      </c>
      <c r="J20" s="50"/>
      <c r="K20" s="28">
        <f t="shared" si="7"/>
        <v>93.517908685090305</v>
      </c>
      <c r="L20" s="28">
        <f t="shared" si="18"/>
        <v>22.381651137481782</v>
      </c>
      <c r="M20" s="17"/>
      <c r="N20" s="14">
        <f t="shared" si="1"/>
        <v>7</v>
      </c>
      <c r="O20" s="14" t="str">
        <f t="shared" si="1"/>
        <v>2025-2026</v>
      </c>
      <c r="P20" s="18">
        <f t="shared" si="12"/>
        <v>32.833882218685773</v>
      </c>
      <c r="Q20" s="18">
        <f t="shared" si="13"/>
        <v>20.528874797979881</v>
      </c>
      <c r="R20" s="18">
        <f t="shared" si="15"/>
        <v>31.355897649667359</v>
      </c>
      <c r="S20" s="18">
        <f t="shared" si="19"/>
        <v>15.955600662631818</v>
      </c>
      <c r="T20" s="18">
        <f t="shared" si="20"/>
        <v>3.3599326431758612</v>
      </c>
      <c r="U20" s="18">
        <f t="shared" ref="U20:U43" si="21">(L15*$E$19)/1000</f>
        <v>0.96736358202702666</v>
      </c>
      <c r="V20" s="20"/>
      <c r="W20" s="18">
        <f t="shared" si="2"/>
        <v>8.2084705546714432</v>
      </c>
      <c r="X20" s="18">
        <f t="shared" si="2"/>
        <v>5.1322186994949703</v>
      </c>
      <c r="Y20" s="18">
        <f t="shared" si="2"/>
        <v>7.8389744124168397</v>
      </c>
      <c r="Z20" s="18">
        <f t="shared" si="2"/>
        <v>3.9889001656579546</v>
      </c>
      <c r="AA20" s="18">
        <f t="shared" si="2"/>
        <v>0.83998316079396529</v>
      </c>
      <c r="AB20" s="18">
        <f t="shared" si="2"/>
        <v>0.24184089550675666</v>
      </c>
      <c r="AC20" s="20"/>
      <c r="AD20" s="18">
        <f t="shared" si="3"/>
        <v>41.042352773357216</v>
      </c>
      <c r="AE20" s="18">
        <f t="shared" si="3"/>
        <v>25.661093497474852</v>
      </c>
      <c r="AF20" s="18">
        <f t="shared" si="3"/>
        <v>39.194872062084201</v>
      </c>
      <c r="AG20" s="18">
        <f t="shared" si="3"/>
        <v>19.944500828289772</v>
      </c>
      <c r="AH20" s="18">
        <f t="shared" si="3"/>
        <v>4.1999158039698266</v>
      </c>
      <c r="AI20" s="18">
        <f t="shared" si="3"/>
        <v>1.2092044775337834</v>
      </c>
      <c r="AJ20" s="20"/>
      <c r="AK20" s="18">
        <f t="shared" si="4"/>
        <v>70.729654612752256</v>
      </c>
      <c r="AL20" s="18">
        <f t="shared" si="4"/>
        <v>44.222617793981655</v>
      </c>
      <c r="AM20" s="18">
        <f t="shared" si="4"/>
        <v>67.5458295203251</v>
      </c>
      <c r="AN20" s="18">
        <f t="shared" si="4"/>
        <v>34.371023094086041</v>
      </c>
      <c r="AO20" s="18">
        <f t="shared" si="4"/>
        <v>7.237854902174667</v>
      </c>
      <c r="AP20" s="18">
        <f t="shared" si="4"/>
        <v>2.0838623829498863</v>
      </c>
      <c r="AQ20" s="18">
        <f t="shared" si="8"/>
        <v>226.19084230626959</v>
      </c>
      <c r="AR20" s="20"/>
      <c r="AS20" s="18">
        <f t="shared" si="5"/>
        <v>0</v>
      </c>
      <c r="AT20" s="18">
        <f t="shared" si="5"/>
        <v>0</v>
      </c>
      <c r="AU20" s="18">
        <f t="shared" si="5"/>
        <v>0</v>
      </c>
      <c r="AV20" s="18">
        <f t="shared" si="5"/>
        <v>0</v>
      </c>
      <c r="AW20" s="18">
        <f t="shared" si="5"/>
        <v>0</v>
      </c>
      <c r="AX20" s="18">
        <f t="shared" si="5"/>
        <v>0</v>
      </c>
      <c r="AY20" s="18">
        <f t="shared" si="9"/>
        <v>0</v>
      </c>
      <c r="AZ20" s="20"/>
      <c r="BA20" s="18">
        <f t="shared" si="6"/>
        <v>0</v>
      </c>
      <c r="BB20" s="18">
        <f t="shared" si="6"/>
        <v>0</v>
      </c>
      <c r="BC20" s="18">
        <f t="shared" si="6"/>
        <v>0</v>
      </c>
      <c r="BD20" s="18">
        <f t="shared" si="6"/>
        <v>0</v>
      </c>
      <c r="BE20" s="18">
        <f t="shared" si="6"/>
        <v>0</v>
      </c>
      <c r="BF20" s="18">
        <f t="shared" si="6"/>
        <v>0</v>
      </c>
      <c r="BG20" s="18">
        <f t="shared" si="10"/>
        <v>0</v>
      </c>
      <c r="BH20" s="20"/>
      <c r="BI20" s="18">
        <f t="shared" si="11"/>
        <v>226.19084230626959</v>
      </c>
      <c r="BJ20" s="18">
        <f t="shared" si="14"/>
        <v>765.1036894282895</v>
      </c>
    </row>
    <row r="21" spans="2:62" ht="15" x14ac:dyDescent="0.2">
      <c r="B21" s="22">
        <v>2026</v>
      </c>
      <c r="C21" s="14">
        <v>0</v>
      </c>
      <c r="D21" s="14">
        <f t="shared" si="16"/>
        <v>0</v>
      </c>
      <c r="E21" s="14">
        <f t="shared" si="17"/>
        <v>0</v>
      </c>
      <c r="G21" s="26">
        <v>8</v>
      </c>
      <c r="H21" s="26" t="str">
        <f>Mango!H21</f>
        <v>2026-2027</v>
      </c>
      <c r="I21" s="35">
        <f t="shared" si="0"/>
        <v>16.211464968000005</v>
      </c>
      <c r="J21" s="50"/>
      <c r="K21" s="28">
        <f t="shared" si="7"/>
        <v>118.52427169646113</v>
      </c>
      <c r="L21" s="28">
        <f t="shared" si="18"/>
        <v>25.006363011370823</v>
      </c>
      <c r="M21" s="17"/>
      <c r="N21" s="14">
        <f t="shared" si="1"/>
        <v>8</v>
      </c>
      <c r="O21" s="14" t="str">
        <f t="shared" si="1"/>
        <v>2026-2027</v>
      </c>
      <c r="P21" s="18">
        <f t="shared" si="12"/>
        <v>36.684334537680996</v>
      </c>
      <c r="Q21" s="18">
        <f t="shared" si="13"/>
        <v>23.366443787530983</v>
      </c>
      <c r="R21" s="18">
        <f t="shared" si="15"/>
        <v>36.633423130877894</v>
      </c>
      <c r="S21" s="18">
        <f t="shared" si="19"/>
        <v>19.389154102209769</v>
      </c>
      <c r="T21" s="18">
        <f t="shared" si="20"/>
        <v>4.3628595561883881</v>
      </c>
      <c r="U21" s="18">
        <f t="shared" si="21"/>
        <v>1.4399711327896547</v>
      </c>
      <c r="V21" s="20"/>
      <c r="W21" s="18">
        <f t="shared" si="2"/>
        <v>9.1710836344202491</v>
      </c>
      <c r="X21" s="18">
        <f t="shared" si="2"/>
        <v>5.8416109468827457</v>
      </c>
      <c r="Y21" s="18">
        <f t="shared" si="2"/>
        <v>9.1583557827194735</v>
      </c>
      <c r="Z21" s="18">
        <f t="shared" si="2"/>
        <v>4.8472885255524423</v>
      </c>
      <c r="AA21" s="18">
        <f t="shared" si="2"/>
        <v>1.090714889047097</v>
      </c>
      <c r="AB21" s="18">
        <f t="shared" si="2"/>
        <v>0.35999278319741368</v>
      </c>
      <c r="AC21" s="20"/>
      <c r="AD21" s="18">
        <f t="shared" si="3"/>
        <v>45.855418172101245</v>
      </c>
      <c r="AE21" s="18">
        <f t="shared" si="3"/>
        <v>29.208054734413729</v>
      </c>
      <c r="AF21" s="18">
        <f t="shared" si="3"/>
        <v>45.791778913597369</v>
      </c>
      <c r="AG21" s="18">
        <f t="shared" si="3"/>
        <v>24.236442627762212</v>
      </c>
      <c r="AH21" s="18">
        <f t="shared" si="3"/>
        <v>5.4535744452354855</v>
      </c>
      <c r="AI21" s="18">
        <f t="shared" si="3"/>
        <v>1.7999639159870684</v>
      </c>
      <c r="AJ21" s="20"/>
      <c r="AK21" s="18">
        <f t="shared" si="4"/>
        <v>79.024170649921146</v>
      </c>
      <c r="AL21" s="18">
        <f t="shared" si="4"/>
        <v>50.335214325639654</v>
      </c>
      <c r="AM21" s="18">
        <f t="shared" si="4"/>
        <v>78.91449899443279</v>
      </c>
      <c r="AN21" s="18">
        <f t="shared" si="4"/>
        <v>41.76746946184354</v>
      </c>
      <c r="AO21" s="18">
        <f t="shared" si="4"/>
        <v>9.398326627289153</v>
      </c>
      <c r="AP21" s="18">
        <f t="shared" si="4"/>
        <v>3.1019378152177142</v>
      </c>
      <c r="AQ21" s="18">
        <f t="shared" si="8"/>
        <v>262.54161787434401</v>
      </c>
      <c r="AR21" s="20"/>
      <c r="AS21" s="18">
        <f t="shared" si="5"/>
        <v>0</v>
      </c>
      <c r="AT21" s="18">
        <f t="shared" si="5"/>
        <v>0</v>
      </c>
      <c r="AU21" s="18">
        <f t="shared" si="5"/>
        <v>0</v>
      </c>
      <c r="AV21" s="18">
        <f t="shared" si="5"/>
        <v>0</v>
      </c>
      <c r="AW21" s="18">
        <f t="shared" si="5"/>
        <v>0</v>
      </c>
      <c r="AX21" s="18">
        <f t="shared" si="5"/>
        <v>0</v>
      </c>
      <c r="AY21" s="18">
        <f t="shared" si="9"/>
        <v>0</v>
      </c>
      <c r="AZ21" s="20"/>
      <c r="BA21" s="18">
        <f t="shared" si="6"/>
        <v>0</v>
      </c>
      <c r="BB21" s="18">
        <f t="shared" si="6"/>
        <v>0</v>
      </c>
      <c r="BC21" s="18">
        <f t="shared" si="6"/>
        <v>0</v>
      </c>
      <c r="BD21" s="18">
        <f t="shared" si="6"/>
        <v>0</v>
      </c>
      <c r="BE21" s="18">
        <f t="shared" si="6"/>
        <v>0</v>
      </c>
      <c r="BF21" s="18">
        <f t="shared" si="6"/>
        <v>0</v>
      </c>
      <c r="BG21" s="18">
        <f t="shared" si="10"/>
        <v>0</v>
      </c>
      <c r="BH21" s="20"/>
      <c r="BI21" s="18">
        <f t="shared" si="11"/>
        <v>262.54161787434401</v>
      </c>
      <c r="BJ21" s="18">
        <f t="shared" si="14"/>
        <v>1027.6453073026335</v>
      </c>
    </row>
    <row r="22" spans="2:62" ht="15" x14ac:dyDescent="0.2">
      <c r="B22" s="22">
        <v>2027</v>
      </c>
      <c r="C22" s="14">
        <v>0</v>
      </c>
      <c r="D22" s="14">
        <f t="shared" si="16"/>
        <v>0</v>
      </c>
      <c r="E22" s="14">
        <f t="shared" si="17"/>
        <v>0</v>
      </c>
      <c r="G22" s="26">
        <v>9</v>
      </c>
      <c r="H22" s="26" t="str">
        <f>Mango!H22</f>
        <v>2027-2028</v>
      </c>
      <c r="I22" s="35">
        <f>$I$23/$G$23*G22</f>
        <v>18.237898089000005</v>
      </c>
      <c r="J22" s="50"/>
      <c r="K22" s="28">
        <f t="shared" si="7"/>
        <v>146.07724236772626</v>
      </c>
      <c r="L22" s="28">
        <f t="shared" si="18"/>
        <v>27.552970671265129</v>
      </c>
      <c r="M22" s="17"/>
      <c r="N22" s="14">
        <f t="shared" si="1"/>
        <v>9</v>
      </c>
      <c r="O22" s="14" t="str">
        <f t="shared" si="1"/>
        <v>2027-2028</v>
      </c>
      <c r="P22" s="18">
        <f t="shared" si="12"/>
        <v>40.420207974745942</v>
      </c>
      <c r="Q22" s="18">
        <f t="shared" si="13"/>
        <v>26.106642983871136</v>
      </c>
      <c r="R22" s="18">
        <f t="shared" si="15"/>
        <v>41.697016069128566</v>
      </c>
      <c r="S22" s="18">
        <f t="shared" si="19"/>
        <v>22.652551501219182</v>
      </c>
      <c r="T22" s="18">
        <f t="shared" si="20"/>
        <v>5.3017218248229838</v>
      </c>
      <c r="U22" s="18">
        <f t="shared" si="21"/>
        <v>1.8697969526521661</v>
      </c>
      <c r="V22" s="20"/>
      <c r="W22" s="18">
        <f t="shared" si="2"/>
        <v>10.105051993686486</v>
      </c>
      <c r="X22" s="18">
        <f t="shared" si="2"/>
        <v>6.5266607459677841</v>
      </c>
      <c r="Y22" s="18">
        <f t="shared" si="2"/>
        <v>10.424254017282141</v>
      </c>
      <c r="Z22" s="18">
        <f t="shared" si="2"/>
        <v>5.6631378753047956</v>
      </c>
      <c r="AA22" s="18">
        <f t="shared" si="2"/>
        <v>1.325430456205746</v>
      </c>
      <c r="AB22" s="18">
        <f t="shared" si="2"/>
        <v>0.46744923816304151</v>
      </c>
      <c r="AC22" s="20"/>
      <c r="AD22" s="18">
        <f t="shared" si="3"/>
        <v>50.52525996843243</v>
      </c>
      <c r="AE22" s="18">
        <f t="shared" si="3"/>
        <v>32.633303729838921</v>
      </c>
      <c r="AF22" s="18">
        <f t="shared" si="3"/>
        <v>52.121270086410703</v>
      </c>
      <c r="AG22" s="18">
        <f t="shared" si="3"/>
        <v>28.315689376523977</v>
      </c>
      <c r="AH22" s="18">
        <f t="shared" si="3"/>
        <v>6.6271522810287298</v>
      </c>
      <c r="AI22" s="18">
        <f t="shared" si="3"/>
        <v>2.3372461908152076</v>
      </c>
      <c r="AJ22" s="20"/>
      <c r="AK22" s="18">
        <f t="shared" si="4"/>
        <v>87.071864678931874</v>
      </c>
      <c r="AL22" s="18">
        <f t="shared" si="4"/>
        <v>56.238060094422401</v>
      </c>
      <c r="AM22" s="18">
        <f t="shared" si="4"/>
        <v>89.822322115581102</v>
      </c>
      <c r="AN22" s="18">
        <f t="shared" si="4"/>
        <v>48.797371358876319</v>
      </c>
      <c r="AO22" s="18">
        <f t="shared" si="4"/>
        <v>11.420792430972844</v>
      </c>
      <c r="AP22" s="18">
        <f t="shared" si="4"/>
        <v>4.0278542688382073</v>
      </c>
      <c r="AQ22" s="18">
        <f t="shared" si="8"/>
        <v>297.37826494762277</v>
      </c>
      <c r="AR22" s="20"/>
      <c r="AS22" s="18">
        <f t="shared" si="5"/>
        <v>0</v>
      </c>
      <c r="AT22" s="18">
        <f t="shared" si="5"/>
        <v>0</v>
      </c>
      <c r="AU22" s="18">
        <f t="shared" si="5"/>
        <v>0</v>
      </c>
      <c r="AV22" s="18">
        <f t="shared" si="5"/>
        <v>0</v>
      </c>
      <c r="AW22" s="18">
        <f t="shared" si="5"/>
        <v>0</v>
      </c>
      <c r="AX22" s="18">
        <f t="shared" si="5"/>
        <v>0</v>
      </c>
      <c r="AY22" s="18">
        <f t="shared" si="9"/>
        <v>0</v>
      </c>
      <c r="AZ22" s="20"/>
      <c r="BA22" s="18">
        <f t="shared" si="6"/>
        <v>0</v>
      </c>
      <c r="BB22" s="18">
        <f t="shared" si="6"/>
        <v>0</v>
      </c>
      <c r="BC22" s="18">
        <f t="shared" si="6"/>
        <v>0</v>
      </c>
      <c r="BD22" s="18">
        <f t="shared" si="6"/>
        <v>0</v>
      </c>
      <c r="BE22" s="18">
        <f t="shared" si="6"/>
        <v>0</v>
      </c>
      <c r="BF22" s="18">
        <f t="shared" si="6"/>
        <v>0</v>
      </c>
      <c r="BG22" s="18">
        <f t="shared" si="10"/>
        <v>0</v>
      </c>
      <c r="BH22" s="20"/>
      <c r="BI22" s="18">
        <f t="shared" si="11"/>
        <v>297.37826494762277</v>
      </c>
      <c r="BJ22" s="18">
        <f t="shared" si="14"/>
        <v>1325.0235722502562</v>
      </c>
    </row>
    <row r="23" spans="2:62" ht="15" x14ac:dyDescent="0.2">
      <c r="B23" s="22">
        <v>2028</v>
      </c>
      <c r="C23" s="14">
        <v>0</v>
      </c>
      <c r="D23" s="14">
        <f t="shared" si="16"/>
        <v>0</v>
      </c>
      <c r="E23" s="14">
        <f t="shared" si="17"/>
        <v>0</v>
      </c>
      <c r="G23" s="26">
        <v>10</v>
      </c>
      <c r="H23" s="26" t="str">
        <f>Mango!H23</f>
        <v>2028-2029</v>
      </c>
      <c r="I23" s="36">
        <v>20.264331210000005</v>
      </c>
      <c r="J23" s="38" t="s">
        <v>251</v>
      </c>
      <c r="K23" s="28">
        <f t="shared" si="7"/>
        <v>176.10991377646567</v>
      </c>
      <c r="L23" s="28">
        <f t="shared" si="18"/>
        <v>30.032671408739418</v>
      </c>
      <c r="M23" s="17"/>
      <c r="N23" s="14">
        <f t="shared" si="1"/>
        <v>10</v>
      </c>
      <c r="O23" s="14" t="str">
        <f t="shared" si="1"/>
        <v>2028-2029</v>
      </c>
      <c r="P23" s="18">
        <f t="shared" si="12"/>
        <v>44.057928956620721</v>
      </c>
      <c r="Q23" s="18">
        <f t="shared" si="13"/>
        <v>28.765301380800796</v>
      </c>
      <c r="R23" s="18">
        <f t="shared" si="15"/>
        <v>46.586854290183844</v>
      </c>
      <c r="S23" s="18">
        <f t="shared" si="19"/>
        <v>25.783662110379012</v>
      </c>
      <c r="T23" s="18">
        <f t="shared" si="20"/>
        <v>6.19405705111462</v>
      </c>
      <c r="U23" s="18">
        <f t="shared" si="21"/>
        <v>2.2721664963527073</v>
      </c>
      <c r="V23" s="20"/>
      <c r="W23" s="18">
        <f t="shared" si="2"/>
        <v>11.01448223915518</v>
      </c>
      <c r="X23" s="18">
        <f t="shared" si="2"/>
        <v>7.1913253452001991</v>
      </c>
      <c r="Y23" s="18">
        <f t="shared" si="2"/>
        <v>11.646713572545961</v>
      </c>
      <c r="Z23" s="18">
        <f t="shared" si="2"/>
        <v>6.4459155275947531</v>
      </c>
      <c r="AA23" s="18">
        <f t="shared" si="2"/>
        <v>1.548514262778655</v>
      </c>
      <c r="AB23" s="18">
        <f t="shared" si="2"/>
        <v>0.56804162408817682</v>
      </c>
      <c r="AC23" s="20"/>
      <c r="AD23" s="18">
        <f t="shared" si="3"/>
        <v>55.072411195775899</v>
      </c>
      <c r="AE23" s="18">
        <f t="shared" si="3"/>
        <v>35.956626726000998</v>
      </c>
      <c r="AF23" s="18">
        <f t="shared" si="3"/>
        <v>58.233567862729807</v>
      </c>
      <c r="AG23" s="18">
        <f t="shared" si="3"/>
        <v>32.229577637973762</v>
      </c>
      <c r="AH23" s="18">
        <f t="shared" si="3"/>
        <v>7.7425713138932748</v>
      </c>
      <c r="AI23" s="18">
        <f t="shared" si="3"/>
        <v>2.840208120440884</v>
      </c>
      <c r="AJ23" s="20"/>
      <c r="AK23" s="18">
        <f t="shared" si="4"/>
        <v>94.908121960720464</v>
      </c>
      <c r="AL23" s="18">
        <f t="shared" si="4"/>
        <v>61.965253391141708</v>
      </c>
      <c r="AM23" s="18">
        <f t="shared" si="4"/>
        <v>100.35584861677103</v>
      </c>
      <c r="AN23" s="18">
        <f t="shared" si="4"/>
        <v>55.542305462774777</v>
      </c>
      <c r="AO23" s="18">
        <f t="shared" si="4"/>
        <v>13.343031230942742</v>
      </c>
      <c r="AP23" s="18">
        <f t="shared" si="4"/>
        <v>4.8946253275597904</v>
      </c>
      <c r="AQ23" s="18">
        <f t="shared" si="8"/>
        <v>331.00918598991046</v>
      </c>
      <c r="AR23" s="20"/>
      <c r="AS23" s="18">
        <f t="shared" si="5"/>
        <v>0</v>
      </c>
      <c r="AT23" s="18">
        <f t="shared" si="5"/>
        <v>0</v>
      </c>
      <c r="AU23" s="18">
        <f t="shared" si="5"/>
        <v>0</v>
      </c>
      <c r="AV23" s="18">
        <f t="shared" si="5"/>
        <v>0</v>
      </c>
      <c r="AW23" s="18">
        <f t="shared" si="5"/>
        <v>0</v>
      </c>
      <c r="AX23" s="18">
        <f t="shared" si="5"/>
        <v>0</v>
      </c>
      <c r="AY23" s="18">
        <f t="shared" si="9"/>
        <v>0</v>
      </c>
      <c r="AZ23" s="20"/>
      <c r="BA23" s="18">
        <f t="shared" si="6"/>
        <v>0</v>
      </c>
      <c r="BB23" s="18">
        <f t="shared" si="6"/>
        <v>0</v>
      </c>
      <c r="BC23" s="18">
        <f t="shared" si="6"/>
        <v>0</v>
      </c>
      <c r="BD23" s="18">
        <f t="shared" si="6"/>
        <v>0</v>
      </c>
      <c r="BE23" s="18">
        <f t="shared" si="6"/>
        <v>0</v>
      </c>
      <c r="BF23" s="18">
        <f t="shared" si="6"/>
        <v>0</v>
      </c>
      <c r="BG23" s="18">
        <f t="shared" si="10"/>
        <v>0</v>
      </c>
      <c r="BH23" s="20"/>
      <c r="BI23" s="18">
        <f t="shared" si="11"/>
        <v>331.00918598991046</v>
      </c>
      <c r="BJ23" s="18">
        <f t="shared" si="14"/>
        <v>1656.0327582401667</v>
      </c>
    </row>
    <row r="24" spans="2:62" ht="15" x14ac:dyDescent="0.2">
      <c r="B24" s="22">
        <v>2029</v>
      </c>
      <c r="C24" s="14">
        <v>0</v>
      </c>
      <c r="D24" s="14">
        <f t="shared" si="16"/>
        <v>0</v>
      </c>
      <c r="E24" s="14">
        <f t="shared" si="17"/>
        <v>0</v>
      </c>
      <c r="G24" s="26">
        <v>11</v>
      </c>
      <c r="H24" s="26" t="str">
        <f>Mango!H24</f>
        <v>2029-2030</v>
      </c>
      <c r="I24" s="35">
        <v>21.032614649500005</v>
      </c>
      <c r="J24" s="51"/>
      <c r="K24" s="28">
        <f t="shared" si="7"/>
        <v>188.13218388692448</v>
      </c>
      <c r="L24" s="28">
        <f t="shared" si="18"/>
        <v>12.022270110458805</v>
      </c>
      <c r="M24" s="17"/>
      <c r="N24" s="14">
        <f t="shared" si="1"/>
        <v>11</v>
      </c>
      <c r="O24" s="14" t="str">
        <f t="shared" si="1"/>
        <v>2029-2030</v>
      </c>
      <c r="P24" s="18">
        <f t="shared" si="12"/>
        <v>17.636670252043068</v>
      </c>
      <c r="Q24" s="18">
        <f t="shared" si="13"/>
        <v>31.354108950723951</v>
      </c>
      <c r="R24" s="18">
        <f t="shared" si="15"/>
        <v>51.331184360566937</v>
      </c>
      <c r="S24" s="18">
        <f t="shared" si="19"/>
        <v>28.807330189099186</v>
      </c>
      <c r="T24" s="18">
        <f t="shared" si="20"/>
        <v>7.0502201083067613</v>
      </c>
      <c r="U24" s="18">
        <f t="shared" si="21"/>
        <v>2.6545958790491229</v>
      </c>
      <c r="V24" s="20"/>
      <c r="W24" s="18">
        <f t="shared" si="2"/>
        <v>4.409167563010767</v>
      </c>
      <c r="X24" s="18">
        <f t="shared" si="2"/>
        <v>7.8385272376809878</v>
      </c>
      <c r="Y24" s="18">
        <f t="shared" si="2"/>
        <v>12.832796090141734</v>
      </c>
      <c r="Z24" s="18">
        <f t="shared" si="2"/>
        <v>7.2018325472747966</v>
      </c>
      <c r="AA24" s="18">
        <f t="shared" si="2"/>
        <v>1.7625550270766903</v>
      </c>
      <c r="AB24" s="18">
        <f t="shared" si="2"/>
        <v>0.66364896976228072</v>
      </c>
      <c r="AC24" s="20"/>
      <c r="AD24" s="18">
        <f t="shared" si="3"/>
        <v>22.045837815053837</v>
      </c>
      <c r="AE24" s="18">
        <f t="shared" si="3"/>
        <v>39.19263618840494</v>
      </c>
      <c r="AF24" s="18">
        <f t="shared" si="3"/>
        <v>64.163980450708664</v>
      </c>
      <c r="AG24" s="18">
        <f t="shared" si="3"/>
        <v>36.00916273637398</v>
      </c>
      <c r="AH24" s="18">
        <f t="shared" si="3"/>
        <v>8.8127751353834523</v>
      </c>
      <c r="AI24" s="18">
        <f t="shared" si="3"/>
        <v>3.3182448488114034</v>
      </c>
      <c r="AJ24" s="20"/>
      <c r="AK24" s="18">
        <f t="shared" si="4"/>
        <v>37.992327167942776</v>
      </c>
      <c r="AL24" s="18">
        <f t="shared" si="4"/>
        <v>67.541976364684501</v>
      </c>
      <c r="AM24" s="18">
        <f t="shared" si="4"/>
        <v>110.57592631005458</v>
      </c>
      <c r="AN24" s="18">
        <f t="shared" si="4"/>
        <v>62.05579044901782</v>
      </c>
      <c r="AO24" s="18">
        <f t="shared" si="4"/>
        <v>15.187349149977482</v>
      </c>
      <c r="AP24" s="18">
        <f t="shared" si="4"/>
        <v>5.7184419561183173</v>
      </c>
      <c r="AQ24" s="18">
        <f t="shared" si="8"/>
        <v>299.0718113977955</v>
      </c>
      <c r="AR24" s="20"/>
      <c r="AS24" s="18">
        <f t="shared" si="5"/>
        <v>0</v>
      </c>
      <c r="AT24" s="18">
        <f t="shared" si="5"/>
        <v>0</v>
      </c>
      <c r="AU24" s="18">
        <f t="shared" si="5"/>
        <v>0</v>
      </c>
      <c r="AV24" s="18">
        <f t="shared" si="5"/>
        <v>0</v>
      </c>
      <c r="AW24" s="18">
        <f t="shared" si="5"/>
        <v>0</v>
      </c>
      <c r="AX24" s="18">
        <f t="shared" si="5"/>
        <v>0</v>
      </c>
      <c r="AY24" s="18">
        <f t="shared" si="9"/>
        <v>0</v>
      </c>
      <c r="AZ24" s="20"/>
      <c r="BA24" s="18">
        <f t="shared" si="6"/>
        <v>0</v>
      </c>
      <c r="BB24" s="18">
        <f t="shared" si="6"/>
        <v>0</v>
      </c>
      <c r="BC24" s="18">
        <f t="shared" si="6"/>
        <v>0</v>
      </c>
      <c r="BD24" s="18">
        <f t="shared" si="6"/>
        <v>0</v>
      </c>
      <c r="BE24" s="18">
        <f t="shared" si="6"/>
        <v>0</v>
      </c>
      <c r="BF24" s="18">
        <f t="shared" si="6"/>
        <v>0</v>
      </c>
      <c r="BG24" s="18">
        <f t="shared" si="10"/>
        <v>0</v>
      </c>
      <c r="BH24" s="20"/>
      <c r="BI24" s="18">
        <f t="shared" si="11"/>
        <v>299.0718113977955</v>
      </c>
      <c r="BJ24" s="18">
        <f t="shared" si="14"/>
        <v>1955.1045696379622</v>
      </c>
    </row>
    <row r="25" spans="2:62" ht="15" x14ac:dyDescent="0.2">
      <c r="B25" s="22">
        <v>2030</v>
      </c>
      <c r="C25" s="14">
        <v>0</v>
      </c>
      <c r="D25" s="14">
        <f t="shared" si="16"/>
        <v>0</v>
      </c>
      <c r="E25" s="14">
        <f t="shared" si="17"/>
        <v>0</v>
      </c>
      <c r="G25" s="26">
        <v>12</v>
      </c>
      <c r="H25" s="26" t="str">
        <f>Mango!H25</f>
        <v>2030-2031</v>
      </c>
      <c r="I25" s="35">
        <v>21.800898089000007</v>
      </c>
      <c r="J25" s="51"/>
      <c r="K25" s="28">
        <f t="shared" si="7"/>
        <v>200.49952687292432</v>
      </c>
      <c r="L25" s="28">
        <f t="shared" si="18"/>
        <v>12.367342985999841</v>
      </c>
      <c r="M25" s="17"/>
      <c r="N25" s="14">
        <f t="shared" si="1"/>
        <v>12</v>
      </c>
      <c r="O25" s="14" t="str">
        <f t="shared" si="1"/>
        <v>2030-2031</v>
      </c>
      <c r="P25" s="18">
        <f t="shared" si="12"/>
        <v>18.142892160461766</v>
      </c>
      <c r="Q25" s="18">
        <f t="shared" si="13"/>
        <v>12.551249995318992</v>
      </c>
      <c r="R25" s="18">
        <f t="shared" si="15"/>
        <v>55.950866834481538</v>
      </c>
      <c r="S25" s="18">
        <f t="shared" si="19"/>
        <v>31.74102221329743</v>
      </c>
      <c r="T25" s="18">
        <f t="shared" si="20"/>
        <v>7.87700434858181</v>
      </c>
      <c r="U25" s="18">
        <f t="shared" si="21"/>
        <v>3.0215229035600406</v>
      </c>
      <c r="V25" s="20"/>
      <c r="W25" s="18">
        <f t="shared" si="2"/>
        <v>4.5357230401154416</v>
      </c>
      <c r="X25" s="18">
        <f t="shared" si="2"/>
        <v>3.137812498829748</v>
      </c>
      <c r="Y25" s="18">
        <f t="shared" si="2"/>
        <v>13.987716708620384</v>
      </c>
      <c r="Z25" s="18">
        <f t="shared" si="2"/>
        <v>7.9352555533243576</v>
      </c>
      <c r="AA25" s="18">
        <f t="shared" si="2"/>
        <v>1.9692510871454525</v>
      </c>
      <c r="AB25" s="18">
        <f t="shared" si="2"/>
        <v>0.75538072589001015</v>
      </c>
      <c r="AC25" s="20"/>
      <c r="AD25" s="18">
        <f t="shared" si="3"/>
        <v>22.678615200577209</v>
      </c>
      <c r="AE25" s="18">
        <f t="shared" si="3"/>
        <v>15.68906249414874</v>
      </c>
      <c r="AF25" s="18">
        <f t="shared" si="3"/>
        <v>69.938583543101927</v>
      </c>
      <c r="AG25" s="18">
        <f t="shared" si="3"/>
        <v>39.676277766621787</v>
      </c>
      <c r="AH25" s="18">
        <f t="shared" si="3"/>
        <v>9.8462554357272616</v>
      </c>
      <c r="AI25" s="18">
        <f t="shared" si="3"/>
        <v>3.7769036294500506</v>
      </c>
      <c r="AJ25" s="20"/>
      <c r="AK25" s="18">
        <f t="shared" si="4"/>
        <v>39.08281352899472</v>
      </c>
      <c r="AL25" s="18">
        <f t="shared" si="4"/>
        <v>27.037484364916327</v>
      </c>
      <c r="AM25" s="18">
        <f t="shared" si="4"/>
        <v>120.52749230594563</v>
      </c>
      <c r="AN25" s="18">
        <f t="shared" si="4"/>
        <v>68.37545201781154</v>
      </c>
      <c r="AO25" s="18">
        <f t="shared" si="4"/>
        <v>16.968380200903315</v>
      </c>
      <c r="AP25" s="18">
        <f t="shared" si="4"/>
        <v>6.5088639214189206</v>
      </c>
      <c r="AQ25" s="18">
        <f t="shared" si="8"/>
        <v>278.50048633999046</v>
      </c>
      <c r="AR25" s="20"/>
      <c r="AS25" s="18">
        <f t="shared" si="5"/>
        <v>0</v>
      </c>
      <c r="AT25" s="18">
        <f t="shared" si="5"/>
        <v>0</v>
      </c>
      <c r="AU25" s="18">
        <f t="shared" si="5"/>
        <v>0</v>
      </c>
      <c r="AV25" s="18">
        <f t="shared" si="5"/>
        <v>0</v>
      </c>
      <c r="AW25" s="18">
        <f t="shared" si="5"/>
        <v>0</v>
      </c>
      <c r="AX25" s="18">
        <f t="shared" si="5"/>
        <v>0</v>
      </c>
      <c r="AY25" s="18">
        <f t="shared" si="9"/>
        <v>0</v>
      </c>
      <c r="AZ25" s="20"/>
      <c r="BA25" s="18">
        <f t="shared" si="6"/>
        <v>0</v>
      </c>
      <c r="BB25" s="18">
        <f t="shared" si="6"/>
        <v>0</v>
      </c>
      <c r="BC25" s="18">
        <f t="shared" si="6"/>
        <v>0</v>
      </c>
      <c r="BD25" s="18">
        <f t="shared" si="6"/>
        <v>0</v>
      </c>
      <c r="BE25" s="18">
        <f t="shared" si="6"/>
        <v>0</v>
      </c>
      <c r="BF25" s="18">
        <f t="shared" si="6"/>
        <v>0</v>
      </c>
      <c r="BG25" s="18">
        <f t="shared" si="10"/>
        <v>0</v>
      </c>
      <c r="BH25" s="20"/>
      <c r="BI25" s="18">
        <f t="shared" si="11"/>
        <v>278.50048633999046</v>
      </c>
      <c r="BJ25" s="18">
        <f t="shared" si="14"/>
        <v>2233.6050559779528</v>
      </c>
    </row>
    <row r="26" spans="2:62" ht="15" x14ac:dyDescent="0.2">
      <c r="B26" s="22">
        <v>2031</v>
      </c>
      <c r="C26" s="14">
        <v>0</v>
      </c>
      <c r="D26" s="14">
        <f t="shared" si="16"/>
        <v>0</v>
      </c>
      <c r="E26" s="14">
        <f t="shared" si="17"/>
        <v>0</v>
      </c>
      <c r="G26" s="26">
        <v>13</v>
      </c>
      <c r="H26" s="26" t="str">
        <f>Mango!H26</f>
        <v>2031-2032</v>
      </c>
      <c r="I26" s="35">
        <v>22.569181528500007</v>
      </c>
      <c r="J26" s="51"/>
      <c r="K26" s="28">
        <f t="shared" si="7"/>
        <v>213.20916277748373</v>
      </c>
      <c r="L26" s="28">
        <f t="shared" si="18"/>
        <v>12.709635904559406</v>
      </c>
      <c r="M26" s="17"/>
      <c r="N26" s="14">
        <f t="shared" si="1"/>
        <v>13</v>
      </c>
      <c r="O26" s="14" t="str">
        <f t="shared" si="1"/>
        <v>2031-2032</v>
      </c>
      <c r="P26" s="18">
        <f t="shared" si="12"/>
        <v>18.645035871988647</v>
      </c>
      <c r="Q26" s="18">
        <f t="shared" si="13"/>
        <v>12.911506077383834</v>
      </c>
      <c r="R26" s="18">
        <f t="shared" si="15"/>
        <v>22.397489215784752</v>
      </c>
      <c r="S26" s="18">
        <f t="shared" si="19"/>
        <v>34.597637462867809</v>
      </c>
      <c r="T26" s="18">
        <f t="shared" si="20"/>
        <v>8.6791857614485153</v>
      </c>
      <c r="U26" s="18">
        <f t="shared" si="21"/>
        <v>3.3758590065350607</v>
      </c>
      <c r="V26" s="20"/>
      <c r="W26" s="18">
        <f t="shared" si="2"/>
        <v>4.6612589679971617</v>
      </c>
      <c r="X26" s="18">
        <f t="shared" si="2"/>
        <v>3.2278765193459584</v>
      </c>
      <c r="Y26" s="18">
        <f t="shared" si="2"/>
        <v>5.599372303946188</v>
      </c>
      <c r="Z26" s="18">
        <f t="shared" si="2"/>
        <v>8.6494093657169522</v>
      </c>
      <c r="AA26" s="18">
        <f t="shared" si="2"/>
        <v>2.1697964403621288</v>
      </c>
      <c r="AB26" s="18">
        <f t="shared" si="2"/>
        <v>0.84396475163376516</v>
      </c>
      <c r="AC26" s="20"/>
      <c r="AD26" s="18">
        <f t="shared" si="3"/>
        <v>23.30629483998581</v>
      </c>
      <c r="AE26" s="18">
        <f t="shared" si="3"/>
        <v>16.139382596729792</v>
      </c>
      <c r="AF26" s="18">
        <f t="shared" si="3"/>
        <v>27.996861519730942</v>
      </c>
      <c r="AG26" s="18">
        <f t="shared" si="3"/>
        <v>43.247046828584757</v>
      </c>
      <c r="AH26" s="18">
        <f t="shared" si="3"/>
        <v>10.848982201810644</v>
      </c>
      <c r="AI26" s="18">
        <f t="shared" si="3"/>
        <v>4.2198237581688254</v>
      </c>
      <c r="AJ26" s="20"/>
      <c r="AK26" s="18">
        <f t="shared" si="4"/>
        <v>40.164514774242207</v>
      </c>
      <c r="AL26" s="18">
        <f t="shared" si="4"/>
        <v>27.813536008364338</v>
      </c>
      <c r="AM26" s="18">
        <f t="shared" si="4"/>
        <v>48.247924685669652</v>
      </c>
      <c r="AN26" s="18">
        <f t="shared" si="4"/>
        <v>74.529077367927727</v>
      </c>
      <c r="AO26" s="18">
        <f t="shared" si="4"/>
        <v>18.696412661120341</v>
      </c>
      <c r="AP26" s="18">
        <f t="shared" si="4"/>
        <v>7.2721629432442754</v>
      </c>
      <c r="AQ26" s="18">
        <f t="shared" si="8"/>
        <v>216.72362844056855</v>
      </c>
      <c r="AR26" s="20"/>
      <c r="AS26" s="18">
        <f t="shared" si="5"/>
        <v>0</v>
      </c>
      <c r="AT26" s="18">
        <f t="shared" si="5"/>
        <v>0</v>
      </c>
      <c r="AU26" s="18">
        <f t="shared" si="5"/>
        <v>0</v>
      </c>
      <c r="AV26" s="18">
        <f t="shared" si="5"/>
        <v>0</v>
      </c>
      <c r="AW26" s="18">
        <f t="shared" si="5"/>
        <v>0</v>
      </c>
      <c r="AX26" s="18">
        <f t="shared" si="5"/>
        <v>0</v>
      </c>
      <c r="AY26" s="18">
        <f t="shared" si="9"/>
        <v>0</v>
      </c>
      <c r="AZ26" s="20"/>
      <c r="BA26" s="18">
        <f t="shared" si="6"/>
        <v>0</v>
      </c>
      <c r="BB26" s="18">
        <f t="shared" si="6"/>
        <v>0</v>
      </c>
      <c r="BC26" s="18">
        <f t="shared" si="6"/>
        <v>0</v>
      </c>
      <c r="BD26" s="18">
        <f t="shared" si="6"/>
        <v>0</v>
      </c>
      <c r="BE26" s="18">
        <f t="shared" si="6"/>
        <v>0</v>
      </c>
      <c r="BF26" s="18">
        <f t="shared" si="6"/>
        <v>0</v>
      </c>
      <c r="BG26" s="18">
        <f t="shared" si="10"/>
        <v>0</v>
      </c>
      <c r="BH26" s="20"/>
      <c r="BI26" s="18">
        <f t="shared" si="11"/>
        <v>216.72362844056855</v>
      </c>
      <c r="BJ26" s="18">
        <f t="shared" si="14"/>
        <v>2450.3286844185213</v>
      </c>
    </row>
    <row r="27" spans="2:62" ht="15" x14ac:dyDescent="0.2">
      <c r="B27" s="22">
        <v>2032</v>
      </c>
      <c r="C27" s="14">
        <v>0</v>
      </c>
      <c r="D27" s="14">
        <f t="shared" si="16"/>
        <v>0</v>
      </c>
      <c r="E27" s="14">
        <f t="shared" si="17"/>
        <v>0</v>
      </c>
      <c r="G27" s="26">
        <v>14</v>
      </c>
      <c r="H27" s="26" t="str">
        <f>Mango!H27</f>
        <v>2032-2033</v>
      </c>
      <c r="I27" s="35">
        <v>23.337464968000006</v>
      </c>
      <c r="J27" s="51"/>
      <c r="K27" s="28">
        <f t="shared" si="7"/>
        <v>226.25842923014227</v>
      </c>
      <c r="L27" s="28">
        <f t="shared" si="18"/>
        <v>13.049266452658543</v>
      </c>
      <c r="M27" s="17"/>
      <c r="N27" s="14">
        <f t="shared" si="1"/>
        <v>14</v>
      </c>
      <c r="O27" s="14" t="str">
        <f t="shared" si="1"/>
        <v>2032-2033</v>
      </c>
      <c r="P27" s="18">
        <f t="shared" si="12"/>
        <v>19.143273886050082</v>
      </c>
      <c r="Q27" s="18">
        <f t="shared" si="13"/>
        <v>13.268859884360019</v>
      </c>
      <c r="R27" s="18">
        <f t="shared" si="15"/>
        <v>23.040359982917703</v>
      </c>
      <c r="S27" s="18">
        <f t="shared" si="19"/>
        <v>13.849655167248544</v>
      </c>
      <c r="T27" s="18">
        <f t="shared" si="20"/>
        <v>9.4602914937529174</v>
      </c>
      <c r="U27" s="18">
        <f t="shared" si="21"/>
        <v>3.7196510406207928</v>
      </c>
      <c r="V27" s="20"/>
      <c r="W27" s="18">
        <f t="shared" si="2"/>
        <v>4.7858184715125205</v>
      </c>
      <c r="X27" s="18">
        <f t="shared" si="2"/>
        <v>3.3172149710900047</v>
      </c>
      <c r="Y27" s="18">
        <f t="shared" si="2"/>
        <v>5.7600899957294258</v>
      </c>
      <c r="Z27" s="18">
        <f t="shared" si="2"/>
        <v>3.462413791812136</v>
      </c>
      <c r="AA27" s="18">
        <f t="shared" si="2"/>
        <v>2.3650728734382294</v>
      </c>
      <c r="AB27" s="18">
        <f t="shared" si="2"/>
        <v>0.92991276015519819</v>
      </c>
      <c r="AC27" s="20"/>
      <c r="AD27" s="18">
        <f t="shared" si="3"/>
        <v>23.929092357562602</v>
      </c>
      <c r="AE27" s="18">
        <f t="shared" si="3"/>
        <v>16.586074855450022</v>
      </c>
      <c r="AF27" s="18">
        <f t="shared" si="3"/>
        <v>28.80044997864713</v>
      </c>
      <c r="AG27" s="18">
        <f t="shared" si="3"/>
        <v>17.312068959060682</v>
      </c>
      <c r="AH27" s="18">
        <f t="shared" si="3"/>
        <v>11.825364367191147</v>
      </c>
      <c r="AI27" s="18">
        <f t="shared" si="3"/>
        <v>4.649563800775991</v>
      </c>
      <c r="AJ27" s="20"/>
      <c r="AK27" s="18">
        <f t="shared" si="4"/>
        <v>41.237802496199549</v>
      </c>
      <c r="AL27" s="18">
        <f t="shared" si="4"/>
        <v>28.583335667558867</v>
      </c>
      <c r="AM27" s="18">
        <f t="shared" si="4"/>
        <v>49.632775463201881</v>
      </c>
      <c r="AN27" s="18">
        <f t="shared" si="4"/>
        <v>29.834465506114572</v>
      </c>
      <c r="AO27" s="18">
        <f t="shared" si="4"/>
        <v>20.379044592792741</v>
      </c>
      <c r="AP27" s="18">
        <f t="shared" si="4"/>
        <v>8.0127482833372898</v>
      </c>
      <c r="AQ27" s="18">
        <f t="shared" si="8"/>
        <v>177.68017200920491</v>
      </c>
      <c r="AR27" s="20"/>
      <c r="AS27" s="18">
        <f t="shared" si="5"/>
        <v>0</v>
      </c>
      <c r="AT27" s="18">
        <f t="shared" si="5"/>
        <v>0</v>
      </c>
      <c r="AU27" s="18">
        <f t="shared" si="5"/>
        <v>0</v>
      </c>
      <c r="AV27" s="18">
        <f t="shared" si="5"/>
        <v>0</v>
      </c>
      <c r="AW27" s="18">
        <f t="shared" si="5"/>
        <v>0</v>
      </c>
      <c r="AX27" s="18">
        <f t="shared" si="5"/>
        <v>0</v>
      </c>
      <c r="AY27" s="18">
        <f t="shared" si="9"/>
        <v>0</v>
      </c>
      <c r="AZ27" s="20"/>
      <c r="BA27" s="18">
        <f t="shared" si="6"/>
        <v>0</v>
      </c>
      <c r="BB27" s="18">
        <f t="shared" si="6"/>
        <v>0</v>
      </c>
      <c r="BC27" s="18">
        <f t="shared" si="6"/>
        <v>0</v>
      </c>
      <c r="BD27" s="18">
        <f t="shared" si="6"/>
        <v>0</v>
      </c>
      <c r="BE27" s="18">
        <f t="shared" si="6"/>
        <v>0</v>
      </c>
      <c r="BF27" s="18">
        <f t="shared" si="6"/>
        <v>0</v>
      </c>
      <c r="BG27" s="18">
        <f t="shared" si="10"/>
        <v>0</v>
      </c>
      <c r="BH27" s="20"/>
      <c r="BI27" s="18">
        <f t="shared" si="11"/>
        <v>177.68017200920491</v>
      </c>
      <c r="BJ27" s="18">
        <f t="shared" si="14"/>
        <v>2628.0088564277262</v>
      </c>
    </row>
    <row r="28" spans="2:62" ht="15" x14ac:dyDescent="0.2">
      <c r="B28" s="22">
        <v>2033</v>
      </c>
      <c r="C28" s="14">
        <v>0</v>
      </c>
      <c r="D28" s="14">
        <f t="shared" si="16"/>
        <v>0</v>
      </c>
      <c r="E28" s="14">
        <f t="shared" si="17"/>
        <v>0</v>
      </c>
      <c r="G28" s="34">
        <v>15</v>
      </c>
      <c r="H28" s="34" t="str">
        <f>Mango!H28</f>
        <v>2033-2034</v>
      </c>
      <c r="I28" s="35">
        <v>24.105748407500005</v>
      </c>
      <c r="J28" s="51"/>
      <c r="K28" s="28">
        <f t="shared" si="7"/>
        <v>239.64477271360664</v>
      </c>
      <c r="L28" s="31">
        <f>K28-K27</f>
        <v>13.386343483464373</v>
      </c>
      <c r="M28" s="17"/>
      <c r="N28" s="14">
        <f t="shared" si="1"/>
        <v>15</v>
      </c>
      <c r="O28" s="14" t="str">
        <f t="shared" si="1"/>
        <v>2033-2034</v>
      </c>
      <c r="P28" s="18">
        <f t="shared" si="12"/>
        <v>19.637765890242232</v>
      </c>
      <c r="Q28" s="18">
        <f t="shared" si="13"/>
        <v>13.623434176575518</v>
      </c>
      <c r="R28" s="18">
        <f t="shared" si="15"/>
        <v>23.678051690194174</v>
      </c>
      <c r="S28" s="18">
        <f t="shared" si="19"/>
        <v>14.247179119871817</v>
      </c>
      <c r="T28" s="18">
        <f t="shared" si="20"/>
        <v>3.7870150847945236</v>
      </c>
      <c r="U28" s="18">
        <f t="shared" si="21"/>
        <v>4.054410640179821</v>
      </c>
      <c r="V28" s="20"/>
      <c r="W28" s="18">
        <f t="shared" si="2"/>
        <v>4.909441472560558</v>
      </c>
      <c r="X28" s="18">
        <f t="shared" si="2"/>
        <v>3.4058585441438796</v>
      </c>
      <c r="Y28" s="18">
        <f t="shared" si="2"/>
        <v>5.9195129225485434</v>
      </c>
      <c r="Z28" s="18">
        <f t="shared" si="2"/>
        <v>3.5617947799679541</v>
      </c>
      <c r="AA28" s="18">
        <f t="shared" si="2"/>
        <v>0.94675377119863091</v>
      </c>
      <c r="AB28" s="18">
        <f t="shared" si="2"/>
        <v>1.0136026600449553</v>
      </c>
      <c r="AC28" s="20"/>
      <c r="AD28" s="18">
        <f t="shared" si="3"/>
        <v>24.547207362802791</v>
      </c>
      <c r="AE28" s="18">
        <f t="shared" si="3"/>
        <v>17.029292720719397</v>
      </c>
      <c r="AF28" s="18">
        <f t="shared" si="3"/>
        <v>29.597564612742715</v>
      </c>
      <c r="AG28" s="18">
        <f t="shared" si="3"/>
        <v>17.808973899839771</v>
      </c>
      <c r="AH28" s="18">
        <f t="shared" si="3"/>
        <v>4.733768855993155</v>
      </c>
      <c r="AI28" s="18">
        <f t="shared" si="3"/>
        <v>5.0680133002247763</v>
      </c>
      <c r="AJ28" s="20"/>
      <c r="AK28" s="18">
        <f t="shared" si="4"/>
        <v>42.303020688563471</v>
      </c>
      <c r="AL28" s="18">
        <f t="shared" si="4"/>
        <v>29.347147788706426</v>
      </c>
      <c r="AM28" s="18">
        <f t="shared" si="4"/>
        <v>51.006469682626609</v>
      </c>
      <c r="AN28" s="18">
        <f t="shared" si="4"/>
        <v>30.690798354057204</v>
      </c>
      <c r="AO28" s="18">
        <f t="shared" si="4"/>
        <v>8.1578616618282016</v>
      </c>
      <c r="AP28" s="18">
        <f t="shared" si="4"/>
        <v>8.7338762540540316</v>
      </c>
      <c r="AQ28" s="18">
        <f t="shared" si="8"/>
        <v>170.23917442983594</v>
      </c>
      <c r="AR28" s="20"/>
      <c r="AS28" s="18">
        <f t="shared" si="5"/>
        <v>0</v>
      </c>
      <c r="AT28" s="18">
        <f t="shared" si="5"/>
        <v>0</v>
      </c>
      <c r="AU28" s="18">
        <f t="shared" si="5"/>
        <v>0</v>
      </c>
      <c r="AV28" s="18">
        <f t="shared" si="5"/>
        <v>0</v>
      </c>
      <c r="AW28" s="18">
        <f t="shared" si="5"/>
        <v>0</v>
      </c>
      <c r="AX28" s="18">
        <f t="shared" si="5"/>
        <v>0</v>
      </c>
      <c r="AY28" s="18">
        <f t="shared" si="9"/>
        <v>0</v>
      </c>
      <c r="AZ28" s="20"/>
      <c r="BA28" s="18">
        <f t="shared" si="6"/>
        <v>0</v>
      </c>
      <c r="BB28" s="18">
        <f t="shared" si="6"/>
        <v>0</v>
      </c>
      <c r="BC28" s="18">
        <f t="shared" si="6"/>
        <v>0</v>
      </c>
      <c r="BD28" s="18">
        <f t="shared" si="6"/>
        <v>0</v>
      </c>
      <c r="BE28" s="18">
        <f t="shared" si="6"/>
        <v>0</v>
      </c>
      <c r="BF28" s="18">
        <f t="shared" si="6"/>
        <v>0</v>
      </c>
      <c r="BG28" s="18">
        <f t="shared" si="10"/>
        <v>0</v>
      </c>
      <c r="BH28" s="20"/>
      <c r="BI28" s="18">
        <f t="shared" si="11"/>
        <v>170.23917442983594</v>
      </c>
      <c r="BJ28" s="18">
        <f t="shared" si="14"/>
        <v>2798.2480308575623</v>
      </c>
    </row>
    <row r="29" spans="2:62" ht="15" x14ac:dyDescent="0.2">
      <c r="B29" s="22">
        <v>2034</v>
      </c>
      <c r="C29" s="14">
        <v>0</v>
      </c>
      <c r="D29" s="14">
        <f t="shared" si="16"/>
        <v>0</v>
      </c>
      <c r="E29" s="14">
        <f t="shared" si="17"/>
        <v>0</v>
      </c>
      <c r="G29" s="34">
        <v>16</v>
      </c>
      <c r="H29" s="34" t="str">
        <f>Mango!H29</f>
        <v>2034-2035</v>
      </c>
      <c r="I29" s="35">
        <v>24.874031847000005</v>
      </c>
      <c r="J29" s="51"/>
      <c r="K29" s="28">
        <f t="shared" si="7"/>
        <v>253.365740740364</v>
      </c>
      <c r="L29" s="28">
        <f t="shared" si="18"/>
        <v>13.720968026757362</v>
      </c>
      <c r="M29" s="17"/>
      <c r="N29" s="14">
        <f t="shared" si="1"/>
        <v>16</v>
      </c>
      <c r="O29" s="14" t="str">
        <f t="shared" si="1"/>
        <v>2034-2035</v>
      </c>
      <c r="P29" s="18">
        <f t="shared" si="12"/>
        <v>20.12866009525305</v>
      </c>
      <c r="Q29" s="18">
        <f t="shared" si="13"/>
        <v>13.975342596736805</v>
      </c>
      <c r="R29" s="18">
        <f t="shared" si="15"/>
        <v>24.310783401302867</v>
      </c>
      <c r="S29" s="18">
        <f t="shared" si="19"/>
        <v>14.641500562052435</v>
      </c>
      <c r="T29" s="18">
        <f t="shared" si="20"/>
        <v>3.8957130405899498</v>
      </c>
      <c r="U29" s="18">
        <f t="shared" si="21"/>
        <v>1.6230064649119389</v>
      </c>
      <c r="V29" s="20"/>
      <c r="W29" s="18">
        <f t="shared" si="2"/>
        <v>5.0321650238132625</v>
      </c>
      <c r="X29" s="18">
        <f t="shared" si="2"/>
        <v>3.4938356491842013</v>
      </c>
      <c r="Y29" s="18">
        <f t="shared" si="2"/>
        <v>6.0776958503257168</v>
      </c>
      <c r="Z29" s="18">
        <f t="shared" si="2"/>
        <v>3.6603751405131089</v>
      </c>
      <c r="AA29" s="18">
        <f t="shared" si="2"/>
        <v>0.97392826014748746</v>
      </c>
      <c r="AB29" s="18">
        <f t="shared" si="2"/>
        <v>0.40575161622798472</v>
      </c>
      <c r="AC29" s="20"/>
      <c r="AD29" s="18">
        <f t="shared" si="3"/>
        <v>25.160825119066313</v>
      </c>
      <c r="AE29" s="18">
        <f t="shared" si="3"/>
        <v>17.469178245921007</v>
      </c>
      <c r="AF29" s="18">
        <f t="shared" si="3"/>
        <v>30.388479251628585</v>
      </c>
      <c r="AG29" s="18">
        <f t="shared" si="3"/>
        <v>18.301875702565546</v>
      </c>
      <c r="AH29" s="18">
        <f t="shared" si="3"/>
        <v>4.8696413007374373</v>
      </c>
      <c r="AI29" s="18">
        <f t="shared" si="3"/>
        <v>2.0287580811399235</v>
      </c>
      <c r="AJ29" s="20"/>
      <c r="AK29" s="18">
        <f t="shared" si="4"/>
        <v>43.360488621857606</v>
      </c>
      <c r="AL29" s="18">
        <f t="shared" si="4"/>
        <v>30.105217177137202</v>
      </c>
      <c r="AM29" s="18">
        <f t="shared" si="4"/>
        <v>52.369479243639923</v>
      </c>
      <c r="AN29" s="18">
        <f t="shared" si="4"/>
        <v>31.540232460754623</v>
      </c>
      <c r="AO29" s="18">
        <f t="shared" si="4"/>
        <v>8.3920151749375176</v>
      </c>
      <c r="AP29" s="18">
        <f t="shared" si="4"/>
        <v>3.4962264264978011</v>
      </c>
      <c r="AQ29" s="18">
        <f t="shared" si="8"/>
        <v>169.26365910482465</v>
      </c>
      <c r="AR29" s="20"/>
      <c r="AS29" s="18">
        <f t="shared" si="5"/>
        <v>0</v>
      </c>
      <c r="AT29" s="18">
        <f t="shared" si="5"/>
        <v>0</v>
      </c>
      <c r="AU29" s="18">
        <f t="shared" si="5"/>
        <v>0</v>
      </c>
      <c r="AV29" s="18">
        <f t="shared" si="5"/>
        <v>0</v>
      </c>
      <c r="AW29" s="18">
        <f t="shared" si="5"/>
        <v>0</v>
      </c>
      <c r="AX29" s="18">
        <f t="shared" si="5"/>
        <v>0</v>
      </c>
      <c r="AY29" s="18">
        <f t="shared" si="9"/>
        <v>0</v>
      </c>
      <c r="AZ29" s="20"/>
      <c r="BA29" s="18">
        <f t="shared" si="6"/>
        <v>0</v>
      </c>
      <c r="BB29" s="18">
        <f t="shared" si="6"/>
        <v>0</v>
      </c>
      <c r="BC29" s="18">
        <f t="shared" si="6"/>
        <v>0</v>
      </c>
      <c r="BD29" s="18">
        <f t="shared" si="6"/>
        <v>0</v>
      </c>
      <c r="BE29" s="18">
        <f t="shared" si="6"/>
        <v>0</v>
      </c>
      <c r="BF29" s="18">
        <f t="shared" si="6"/>
        <v>0</v>
      </c>
      <c r="BG29" s="18">
        <f t="shared" si="10"/>
        <v>0</v>
      </c>
      <c r="BH29" s="20"/>
      <c r="BI29" s="18">
        <f t="shared" si="11"/>
        <v>169.26365910482465</v>
      </c>
      <c r="BJ29" s="18">
        <f t="shared" si="14"/>
        <v>2967.5116899623868</v>
      </c>
    </row>
    <row r="30" spans="2:62" ht="15" x14ac:dyDescent="0.2">
      <c r="B30" s="22">
        <v>2035</v>
      </c>
      <c r="C30" s="14">
        <v>0</v>
      </c>
      <c r="D30" s="14">
        <f t="shared" si="16"/>
        <v>0</v>
      </c>
      <c r="E30" s="14">
        <f t="shared" si="17"/>
        <v>0</v>
      </c>
      <c r="G30" s="26">
        <v>17</v>
      </c>
      <c r="H30" s="26" t="str">
        <f>Mango!H30</f>
        <v>2035-2036</v>
      </c>
      <c r="I30" s="35">
        <v>25.642315286500004</v>
      </c>
      <c r="J30" s="51"/>
      <c r="K30" s="28">
        <f t="shared" si="7"/>
        <v>267.41897481891704</v>
      </c>
      <c r="L30" s="28">
        <f t="shared" si="18"/>
        <v>14.053234078553032</v>
      </c>
      <c r="M30" s="17"/>
      <c r="N30" s="14">
        <f t="shared" si="1"/>
        <v>17</v>
      </c>
      <c r="O30" s="14" t="str">
        <f t="shared" si="1"/>
        <v>2035-2036</v>
      </c>
      <c r="P30" s="18">
        <f t="shared" si="12"/>
        <v>20.616094393237297</v>
      </c>
      <c r="Q30" s="18">
        <f t="shared" si="13"/>
        <v>14.324690619934685</v>
      </c>
      <c r="R30" s="18">
        <f t="shared" si="15"/>
        <v>24.938757909694125</v>
      </c>
      <c r="S30" s="18">
        <f t="shared" si="19"/>
        <v>15.032754953462641</v>
      </c>
      <c r="T30" s="18">
        <f t="shared" si="20"/>
        <v>4.003535309936213</v>
      </c>
      <c r="U30" s="18">
        <f t="shared" si="21"/>
        <v>1.6695913031099785</v>
      </c>
      <c r="V30" s="20"/>
      <c r="W30" s="18">
        <f t="shared" si="2"/>
        <v>5.1540235983093243</v>
      </c>
      <c r="X30" s="18">
        <f t="shared" si="2"/>
        <v>3.5811726549836713</v>
      </c>
      <c r="Y30" s="18">
        <f t="shared" si="2"/>
        <v>6.2346894774235313</v>
      </c>
      <c r="Z30" s="18">
        <f t="shared" si="2"/>
        <v>3.7581887383656603</v>
      </c>
      <c r="AA30" s="18">
        <f t="shared" si="2"/>
        <v>1.0008838274840532</v>
      </c>
      <c r="AB30" s="18">
        <f t="shared" si="2"/>
        <v>0.41739782577749462</v>
      </c>
      <c r="AC30" s="20"/>
      <c r="AD30" s="18">
        <f t="shared" si="3"/>
        <v>25.77011799154662</v>
      </c>
      <c r="AE30" s="18">
        <f t="shared" si="3"/>
        <v>17.905863274918357</v>
      </c>
      <c r="AF30" s="18">
        <f t="shared" si="3"/>
        <v>31.173447387117655</v>
      </c>
      <c r="AG30" s="18">
        <f t="shared" si="3"/>
        <v>18.7909436918283</v>
      </c>
      <c r="AH30" s="18">
        <f t="shared" si="3"/>
        <v>5.0044191374202658</v>
      </c>
      <c r="AI30" s="18">
        <f t="shared" si="3"/>
        <v>2.0869891288874731</v>
      </c>
      <c r="AJ30" s="20"/>
      <c r="AK30" s="18">
        <f t="shared" si="4"/>
        <v>44.410503338765338</v>
      </c>
      <c r="AL30" s="18">
        <f t="shared" si="4"/>
        <v>30.857771043775969</v>
      </c>
      <c r="AM30" s="18">
        <f t="shared" si="4"/>
        <v>53.722240997132751</v>
      </c>
      <c r="AN30" s="18">
        <f t="shared" si="4"/>
        <v>32.383059628917437</v>
      </c>
      <c r="AO30" s="18">
        <f t="shared" si="4"/>
        <v>8.6242823134875906</v>
      </c>
      <c r="AP30" s="18">
        <f t="shared" si="4"/>
        <v>3.5965779321160785</v>
      </c>
      <c r="AQ30" s="18">
        <f t="shared" si="8"/>
        <v>173.59443525419516</v>
      </c>
      <c r="AR30" s="20"/>
      <c r="AS30" s="18">
        <f t="shared" si="5"/>
        <v>0</v>
      </c>
      <c r="AT30" s="18">
        <f t="shared" si="5"/>
        <v>0</v>
      </c>
      <c r="AU30" s="18">
        <f t="shared" si="5"/>
        <v>0</v>
      </c>
      <c r="AV30" s="18">
        <f t="shared" si="5"/>
        <v>0</v>
      </c>
      <c r="AW30" s="18">
        <f t="shared" si="5"/>
        <v>0</v>
      </c>
      <c r="AX30" s="18">
        <f t="shared" si="5"/>
        <v>0</v>
      </c>
      <c r="AY30" s="18">
        <f t="shared" si="9"/>
        <v>0</v>
      </c>
      <c r="AZ30" s="20"/>
      <c r="BA30" s="18">
        <f t="shared" si="6"/>
        <v>0</v>
      </c>
      <c r="BB30" s="18">
        <f t="shared" si="6"/>
        <v>0</v>
      </c>
      <c r="BC30" s="18">
        <f t="shared" si="6"/>
        <v>0</v>
      </c>
      <c r="BD30" s="18">
        <f t="shared" si="6"/>
        <v>0</v>
      </c>
      <c r="BE30" s="18">
        <f t="shared" si="6"/>
        <v>0</v>
      </c>
      <c r="BF30" s="18">
        <f t="shared" si="6"/>
        <v>0</v>
      </c>
      <c r="BG30" s="18">
        <f t="shared" si="10"/>
        <v>0</v>
      </c>
      <c r="BH30" s="20"/>
      <c r="BI30" s="18">
        <f t="shared" si="11"/>
        <v>173.59443525419516</v>
      </c>
      <c r="BJ30" s="18">
        <f t="shared" si="14"/>
        <v>3141.1061252165819</v>
      </c>
    </row>
    <row r="31" spans="2:62" ht="15" x14ac:dyDescent="0.2">
      <c r="B31" s="22">
        <v>2036</v>
      </c>
      <c r="C31" s="14">
        <v>0</v>
      </c>
      <c r="D31" s="14">
        <f t="shared" si="16"/>
        <v>0</v>
      </c>
      <c r="E31" s="14">
        <f t="shared" si="17"/>
        <v>0</v>
      </c>
      <c r="G31" s="26">
        <v>18</v>
      </c>
      <c r="H31" s="26" t="str">
        <f>Mango!H31</f>
        <v>2036-2037</v>
      </c>
      <c r="I31" s="35">
        <v>26.410598726000003</v>
      </c>
      <c r="J31" s="51"/>
      <c r="K31" s="28">
        <f t="shared" si="7"/>
        <v>281.80220410837808</v>
      </c>
      <c r="L31" s="28">
        <f t="shared" si="18"/>
        <v>14.383229289461042</v>
      </c>
      <c r="M31" s="17"/>
      <c r="N31" s="14">
        <f t="shared" si="1"/>
        <v>18</v>
      </c>
      <c r="O31" s="14" t="str">
        <f t="shared" si="1"/>
        <v>2036-2037</v>
      </c>
      <c r="P31" s="18">
        <f t="shared" si="12"/>
        <v>21.10019736763935</v>
      </c>
      <c r="Q31" s="18">
        <f t="shared" si="13"/>
        <v>14.671576378009366</v>
      </c>
      <c r="R31" s="18">
        <f t="shared" si="15"/>
        <v>25.562163433848966</v>
      </c>
      <c r="S31" s="18">
        <f t="shared" si="19"/>
        <v>15.421067692950958</v>
      </c>
      <c r="T31" s="18">
        <f t="shared" si="20"/>
        <v>4.1105189325874409</v>
      </c>
      <c r="U31" s="18">
        <f t="shared" si="21"/>
        <v>1.7158008471155197</v>
      </c>
      <c r="V31" s="20"/>
      <c r="W31" s="18">
        <f t="shared" si="2"/>
        <v>5.2750493419098374</v>
      </c>
      <c r="X31" s="18">
        <f t="shared" si="2"/>
        <v>3.6678940945023415</v>
      </c>
      <c r="Y31" s="18">
        <f t="shared" si="2"/>
        <v>6.3905408584622414</v>
      </c>
      <c r="Z31" s="18">
        <f t="shared" si="2"/>
        <v>3.8552669232377395</v>
      </c>
      <c r="AA31" s="18">
        <f t="shared" si="2"/>
        <v>1.0276297331468602</v>
      </c>
      <c r="AB31" s="18">
        <f t="shared" si="2"/>
        <v>0.42895021177887993</v>
      </c>
      <c r="AC31" s="20"/>
      <c r="AD31" s="18">
        <f t="shared" si="3"/>
        <v>26.375246709549188</v>
      </c>
      <c r="AE31" s="18">
        <f t="shared" si="3"/>
        <v>18.339470472511707</v>
      </c>
      <c r="AF31" s="18">
        <f t="shared" si="3"/>
        <v>31.952704292311207</v>
      </c>
      <c r="AG31" s="18">
        <f t="shared" si="3"/>
        <v>19.276334616188699</v>
      </c>
      <c r="AH31" s="18">
        <f t="shared" si="3"/>
        <v>5.1381486657343007</v>
      </c>
      <c r="AI31" s="18">
        <f t="shared" si="3"/>
        <v>2.1447510588943999</v>
      </c>
      <c r="AJ31" s="20"/>
      <c r="AK31" s="18">
        <f t="shared" si="4"/>
        <v>45.453341829456434</v>
      </c>
      <c r="AL31" s="18">
        <f t="shared" si="4"/>
        <v>31.605020780961837</v>
      </c>
      <c r="AM31" s="18">
        <f t="shared" si="4"/>
        <v>55.065160397082977</v>
      </c>
      <c r="AN31" s="18">
        <f t="shared" si="4"/>
        <v>33.219549988565191</v>
      </c>
      <c r="AO31" s="18">
        <f t="shared" si="4"/>
        <v>8.8547428672821109</v>
      </c>
      <c r="AP31" s="18">
        <f t="shared" si="4"/>
        <v>3.696120991494682</v>
      </c>
      <c r="AQ31" s="18">
        <f t="shared" si="8"/>
        <v>177.89393685484325</v>
      </c>
      <c r="AR31" s="20"/>
      <c r="AS31" s="18">
        <f t="shared" si="5"/>
        <v>0</v>
      </c>
      <c r="AT31" s="18">
        <f t="shared" si="5"/>
        <v>0</v>
      </c>
      <c r="AU31" s="18">
        <f t="shared" si="5"/>
        <v>0</v>
      </c>
      <c r="AV31" s="18">
        <f t="shared" si="5"/>
        <v>0</v>
      </c>
      <c r="AW31" s="18">
        <f t="shared" si="5"/>
        <v>0</v>
      </c>
      <c r="AX31" s="18">
        <f t="shared" si="5"/>
        <v>0</v>
      </c>
      <c r="AY31" s="18">
        <f t="shared" si="9"/>
        <v>0</v>
      </c>
      <c r="AZ31" s="20"/>
      <c r="BA31" s="18">
        <f t="shared" si="6"/>
        <v>0</v>
      </c>
      <c r="BB31" s="18">
        <f t="shared" si="6"/>
        <v>0</v>
      </c>
      <c r="BC31" s="18">
        <f t="shared" si="6"/>
        <v>0</v>
      </c>
      <c r="BD31" s="18">
        <f t="shared" si="6"/>
        <v>0</v>
      </c>
      <c r="BE31" s="18">
        <f t="shared" si="6"/>
        <v>0</v>
      </c>
      <c r="BF31" s="18">
        <f t="shared" si="6"/>
        <v>0</v>
      </c>
      <c r="BG31" s="18">
        <f t="shared" si="10"/>
        <v>0</v>
      </c>
      <c r="BH31" s="20"/>
      <c r="BI31" s="18">
        <f t="shared" si="11"/>
        <v>177.89393685484325</v>
      </c>
      <c r="BJ31" s="18">
        <f t="shared" si="14"/>
        <v>3319.000062071425</v>
      </c>
    </row>
    <row r="32" spans="2:62" ht="15" x14ac:dyDescent="0.2">
      <c r="B32" s="22">
        <v>2037</v>
      </c>
      <c r="C32" s="14">
        <v>0</v>
      </c>
      <c r="D32" s="14">
        <f t="shared" si="16"/>
        <v>0</v>
      </c>
      <c r="E32" s="14">
        <f t="shared" si="17"/>
        <v>0</v>
      </c>
      <c r="G32" s="26">
        <v>19</v>
      </c>
      <c r="H32" s="26" t="str">
        <f>Mango!H32</f>
        <v>2037-2038</v>
      </c>
      <c r="I32" s="35">
        <v>27.178882165500006</v>
      </c>
      <c r="J32" s="51"/>
      <c r="K32" s="28">
        <f t="shared" si="7"/>
        <v>296.51323967575456</v>
      </c>
      <c r="L32" s="28">
        <f t="shared" si="18"/>
        <v>14.711035567376484</v>
      </c>
      <c r="M32" s="17"/>
      <c r="N32" s="14">
        <f t="shared" si="1"/>
        <v>19</v>
      </c>
      <c r="O32" s="14" t="str">
        <f t="shared" si="1"/>
        <v>2037-2038</v>
      </c>
      <c r="P32" s="18">
        <f t="shared" si="12"/>
        <v>21.581089177341301</v>
      </c>
      <c r="Q32" s="18">
        <f t="shared" si="13"/>
        <v>15.016091378197329</v>
      </c>
      <c r="R32" s="18">
        <f t="shared" si="15"/>
        <v>26.181175088344297</v>
      </c>
      <c r="S32" s="18">
        <f t="shared" si="19"/>
        <v>15.806555166824481</v>
      </c>
      <c r="T32" s="18">
        <f t="shared" si="20"/>
        <v>4.2166981972912776</v>
      </c>
      <c r="U32" s="18">
        <f t="shared" si="21"/>
        <v>1.7616509711089035</v>
      </c>
      <c r="V32" s="20"/>
      <c r="W32" s="18">
        <f t="shared" si="2"/>
        <v>5.3952722943353253</v>
      </c>
      <c r="X32" s="18">
        <f t="shared" si="2"/>
        <v>3.7540228445493322</v>
      </c>
      <c r="Y32" s="18">
        <f t="shared" si="2"/>
        <v>6.5452937720860742</v>
      </c>
      <c r="Z32" s="18">
        <f t="shared" si="2"/>
        <v>3.9516387917061202</v>
      </c>
      <c r="AA32" s="18">
        <f t="shared" si="2"/>
        <v>1.0541745493228194</v>
      </c>
      <c r="AB32" s="18">
        <f t="shared" si="2"/>
        <v>0.44041274277722586</v>
      </c>
      <c r="AC32" s="20"/>
      <c r="AD32" s="18">
        <f t="shared" si="3"/>
        <v>26.976361471676626</v>
      </c>
      <c r="AE32" s="18">
        <f t="shared" si="3"/>
        <v>18.77011422274666</v>
      </c>
      <c r="AF32" s="18">
        <f t="shared" si="3"/>
        <v>32.726468860430373</v>
      </c>
      <c r="AG32" s="18">
        <f t="shared" si="3"/>
        <v>19.758193958530601</v>
      </c>
      <c r="AH32" s="18">
        <f t="shared" si="3"/>
        <v>5.2708727466140974</v>
      </c>
      <c r="AI32" s="18">
        <f t="shared" si="3"/>
        <v>2.2020637138861292</v>
      </c>
      <c r="AJ32" s="20"/>
      <c r="AK32" s="18">
        <f t="shared" si="4"/>
        <v>46.489262936189384</v>
      </c>
      <c r="AL32" s="18">
        <f t="shared" si="4"/>
        <v>32.347163510533406</v>
      </c>
      <c r="AM32" s="18">
        <f t="shared" si="4"/>
        <v>56.398614669475002</v>
      </c>
      <c r="AN32" s="18">
        <f t="shared" si="4"/>
        <v>34.049954255201065</v>
      </c>
      <c r="AO32" s="18">
        <f t="shared" si="4"/>
        <v>9.0834706999982942</v>
      </c>
      <c r="AP32" s="18">
        <f t="shared" si="4"/>
        <v>3.7948898002637623</v>
      </c>
      <c r="AQ32" s="18">
        <f t="shared" si="8"/>
        <v>182.16335587166091</v>
      </c>
      <c r="AR32" s="20"/>
      <c r="AS32" s="18">
        <f t="shared" si="5"/>
        <v>0</v>
      </c>
      <c r="AT32" s="18">
        <f t="shared" si="5"/>
        <v>0</v>
      </c>
      <c r="AU32" s="18">
        <f t="shared" si="5"/>
        <v>0</v>
      </c>
      <c r="AV32" s="18">
        <f t="shared" si="5"/>
        <v>0</v>
      </c>
      <c r="AW32" s="18">
        <f t="shared" si="5"/>
        <v>0</v>
      </c>
      <c r="AX32" s="18">
        <f t="shared" si="5"/>
        <v>0</v>
      </c>
      <c r="AY32" s="18">
        <f t="shared" si="9"/>
        <v>0</v>
      </c>
      <c r="AZ32" s="20"/>
      <c r="BA32" s="18">
        <f t="shared" si="6"/>
        <v>0</v>
      </c>
      <c r="BB32" s="18">
        <f t="shared" si="6"/>
        <v>0</v>
      </c>
      <c r="BC32" s="18">
        <f t="shared" si="6"/>
        <v>0</v>
      </c>
      <c r="BD32" s="18">
        <f t="shared" si="6"/>
        <v>0</v>
      </c>
      <c r="BE32" s="18">
        <f t="shared" si="6"/>
        <v>0</v>
      </c>
      <c r="BF32" s="18">
        <f t="shared" si="6"/>
        <v>0</v>
      </c>
      <c r="BG32" s="18">
        <f t="shared" si="10"/>
        <v>0</v>
      </c>
      <c r="BH32" s="20"/>
      <c r="BI32" s="18">
        <f t="shared" si="11"/>
        <v>182.16335587166091</v>
      </c>
      <c r="BJ32" s="18">
        <f t="shared" si="14"/>
        <v>3501.1634179430857</v>
      </c>
    </row>
    <row r="33" spans="2:62" ht="15" x14ac:dyDescent="0.2">
      <c r="B33" s="22">
        <v>2038</v>
      </c>
      <c r="C33" s="14">
        <v>0</v>
      </c>
      <c r="D33" s="14">
        <f t="shared" si="16"/>
        <v>0</v>
      </c>
      <c r="E33" s="14">
        <f t="shared" si="17"/>
        <v>0</v>
      </c>
      <c r="G33" s="26">
        <v>20</v>
      </c>
      <c r="H33" s="26" t="str">
        <f>Mango!H33</f>
        <v>2038-2039</v>
      </c>
      <c r="I33" s="35">
        <v>27.947165605000002</v>
      </c>
      <c r="J33" s="51"/>
      <c r="K33" s="28">
        <f t="shared" si="7"/>
        <v>311.54996928305923</v>
      </c>
      <c r="L33" s="28">
        <f t="shared" si="18"/>
        <v>15.036729607304665</v>
      </c>
      <c r="M33" s="17"/>
      <c r="N33" s="14">
        <f t="shared" si="1"/>
        <v>20</v>
      </c>
      <c r="O33" s="14" t="str">
        <f t="shared" si="1"/>
        <v>2038-2039</v>
      </c>
      <c r="P33" s="18">
        <f t="shared" si="12"/>
        <v>22.058882333915943</v>
      </c>
      <c r="Q33" s="18">
        <f t="shared" si="13"/>
        <v>15.35832113234105</v>
      </c>
      <c r="R33" s="18">
        <f t="shared" si="15"/>
        <v>26.79595616626592</v>
      </c>
      <c r="S33" s="18">
        <f t="shared" si="19"/>
        <v>16.189325658493093</v>
      </c>
      <c r="T33" s="18">
        <f t="shared" si="20"/>
        <v>4.3221049284285691</v>
      </c>
      <c r="U33" s="18">
        <f t="shared" si="21"/>
        <v>1.8071563702676903</v>
      </c>
      <c r="V33" s="20"/>
      <c r="W33" s="18">
        <f t="shared" si="2"/>
        <v>5.5147205834789856</v>
      </c>
      <c r="X33" s="18">
        <f t="shared" si="2"/>
        <v>3.8395802830852626</v>
      </c>
      <c r="Y33" s="18">
        <f t="shared" si="2"/>
        <v>6.6989890415664801</v>
      </c>
      <c r="Z33" s="18">
        <f t="shared" si="2"/>
        <v>4.0473314146232733</v>
      </c>
      <c r="AA33" s="18">
        <f t="shared" si="2"/>
        <v>1.0805262321071423</v>
      </c>
      <c r="AB33" s="18">
        <f t="shared" si="2"/>
        <v>0.45178909256692257</v>
      </c>
      <c r="AC33" s="20"/>
      <c r="AD33" s="18">
        <f t="shared" si="3"/>
        <v>27.573602917394929</v>
      </c>
      <c r="AE33" s="18">
        <f t="shared" si="3"/>
        <v>19.197901415426312</v>
      </c>
      <c r="AF33" s="18">
        <f t="shared" si="3"/>
        <v>33.494945207832401</v>
      </c>
      <c r="AG33" s="18">
        <f t="shared" si="3"/>
        <v>20.236657073116366</v>
      </c>
      <c r="AH33" s="18">
        <f t="shared" si="3"/>
        <v>5.4026311605357114</v>
      </c>
      <c r="AI33" s="18">
        <f t="shared" si="3"/>
        <v>2.2589454628346131</v>
      </c>
      <c r="AJ33" s="20"/>
      <c r="AK33" s="18">
        <f t="shared" si="4"/>
        <v>47.518509027643923</v>
      </c>
      <c r="AL33" s="18">
        <f t="shared" si="4"/>
        <v>33.08438343925134</v>
      </c>
      <c r="AM33" s="18">
        <f t="shared" si="4"/>
        <v>57.722955574831168</v>
      </c>
      <c r="AN33" s="18">
        <f t="shared" si="4"/>
        <v>34.874505689337198</v>
      </c>
      <c r="AO33" s="18">
        <f t="shared" si="4"/>
        <v>9.3105343666565421</v>
      </c>
      <c r="AP33" s="18">
        <f t="shared" si="4"/>
        <v>3.892916014284983</v>
      </c>
      <c r="AQ33" s="18">
        <f t="shared" si="8"/>
        <v>186.40380411200516</v>
      </c>
      <c r="AR33" s="20"/>
      <c r="AS33" s="18">
        <f t="shared" si="5"/>
        <v>0</v>
      </c>
      <c r="AT33" s="18">
        <f t="shared" si="5"/>
        <v>0</v>
      </c>
      <c r="AU33" s="18">
        <f t="shared" si="5"/>
        <v>0</v>
      </c>
      <c r="AV33" s="18">
        <f t="shared" si="5"/>
        <v>0</v>
      </c>
      <c r="AW33" s="18">
        <f t="shared" si="5"/>
        <v>0</v>
      </c>
      <c r="AX33" s="18">
        <f t="shared" si="5"/>
        <v>0</v>
      </c>
      <c r="AY33" s="18">
        <f t="shared" si="9"/>
        <v>0</v>
      </c>
      <c r="AZ33" s="20"/>
      <c r="BA33" s="18">
        <f t="shared" si="6"/>
        <v>0</v>
      </c>
      <c r="BB33" s="18">
        <f t="shared" si="6"/>
        <v>0</v>
      </c>
      <c r="BC33" s="18">
        <f t="shared" si="6"/>
        <v>0</v>
      </c>
      <c r="BD33" s="18">
        <f t="shared" si="6"/>
        <v>0</v>
      </c>
      <c r="BE33" s="18">
        <f t="shared" si="6"/>
        <v>0</v>
      </c>
      <c r="BF33" s="18">
        <f t="shared" si="6"/>
        <v>0</v>
      </c>
      <c r="BG33" s="18">
        <f t="shared" si="10"/>
        <v>0</v>
      </c>
      <c r="BH33" s="20"/>
      <c r="BI33" s="18">
        <f t="shared" si="11"/>
        <v>186.40380411200516</v>
      </c>
      <c r="BJ33" s="18">
        <f t="shared" si="14"/>
        <v>3687.567222055091</v>
      </c>
    </row>
    <row r="34" spans="2:62" ht="15" x14ac:dyDescent="0.2">
      <c r="B34" s="22">
        <v>2039</v>
      </c>
      <c r="C34" s="14">
        <v>0</v>
      </c>
      <c r="D34" s="14">
        <f t="shared" si="16"/>
        <v>0</v>
      </c>
      <c r="E34" s="14">
        <f t="shared" si="17"/>
        <v>0</v>
      </c>
      <c r="G34" s="26">
        <v>21</v>
      </c>
      <c r="H34" s="26" t="str">
        <f>Mango!H34</f>
        <v>2039-2040</v>
      </c>
      <c r="I34" s="35">
        <v>28.715449044500005</v>
      </c>
      <c r="J34" s="51"/>
      <c r="K34" s="28">
        <f t="shared" si="7"/>
        <v>326.9103526419882</v>
      </c>
      <c r="L34" s="28">
        <f t="shared" si="18"/>
        <v>15.360383358928971</v>
      </c>
      <c r="M34" s="17"/>
      <c r="N34" s="14">
        <f t="shared" si="1"/>
        <v>21</v>
      </c>
      <c r="O34" s="14" t="str">
        <f t="shared" si="1"/>
        <v>2039-2040</v>
      </c>
      <c r="P34" s="18">
        <f t="shared" si="12"/>
        <v>22.533682387548801</v>
      </c>
      <c r="Q34" s="18">
        <f t="shared" si="13"/>
        <v>15.69834571002607</v>
      </c>
      <c r="R34" s="18">
        <f t="shared" si="15"/>
        <v>27.406659262022391</v>
      </c>
      <c r="S34" s="18">
        <f t="shared" si="19"/>
        <v>16.56948014145912</v>
      </c>
      <c r="T34" s="18">
        <f t="shared" si="20"/>
        <v>4.4267687347442051</v>
      </c>
      <c r="U34" s="18">
        <f t="shared" si="21"/>
        <v>1.8523306836122437</v>
      </c>
      <c r="V34" s="20"/>
      <c r="W34" s="18">
        <f t="shared" si="2"/>
        <v>5.6334205968872002</v>
      </c>
      <c r="X34" s="18">
        <f t="shared" si="2"/>
        <v>3.9245864275065174</v>
      </c>
      <c r="Y34" s="18">
        <f t="shared" si="2"/>
        <v>6.8516648155055977</v>
      </c>
      <c r="Z34" s="18">
        <f t="shared" si="2"/>
        <v>4.1423700353647801</v>
      </c>
      <c r="AA34" s="18">
        <f t="shared" si="2"/>
        <v>1.1066921836860513</v>
      </c>
      <c r="AB34" s="18">
        <f t="shared" si="2"/>
        <v>0.46308267090306093</v>
      </c>
      <c r="AC34" s="20"/>
      <c r="AD34" s="18">
        <f t="shared" si="3"/>
        <v>28.167102984435999</v>
      </c>
      <c r="AE34" s="18">
        <f t="shared" si="3"/>
        <v>19.622932137532587</v>
      </c>
      <c r="AF34" s="18">
        <f t="shared" si="3"/>
        <v>34.258324077527988</v>
      </c>
      <c r="AG34" s="18">
        <f t="shared" si="3"/>
        <v>20.711850176823901</v>
      </c>
      <c r="AH34" s="18">
        <f t="shared" si="3"/>
        <v>5.5334609184302561</v>
      </c>
      <c r="AI34" s="18">
        <f t="shared" si="3"/>
        <v>2.3154133545153046</v>
      </c>
      <c r="AJ34" s="20"/>
      <c r="AK34" s="18">
        <f t="shared" si="4"/>
        <v>48.541307476511363</v>
      </c>
      <c r="AL34" s="18">
        <f t="shared" si="4"/>
        <v>33.816853050347824</v>
      </c>
      <c r="AM34" s="18">
        <f t="shared" si="4"/>
        <v>59.038511826939889</v>
      </c>
      <c r="AN34" s="18">
        <f t="shared" si="4"/>
        <v>35.693421804726519</v>
      </c>
      <c r="AO34" s="18">
        <f t="shared" si="4"/>
        <v>9.5359976494281415</v>
      </c>
      <c r="AP34" s="18">
        <f t="shared" si="4"/>
        <v>3.990229014281375</v>
      </c>
      <c r="AQ34" s="18">
        <f t="shared" si="8"/>
        <v>190.61632082223511</v>
      </c>
      <c r="AR34" s="20"/>
      <c r="AS34" s="18">
        <f t="shared" si="5"/>
        <v>0</v>
      </c>
      <c r="AT34" s="18">
        <f t="shared" si="5"/>
        <v>0</v>
      </c>
      <c r="AU34" s="18">
        <f t="shared" si="5"/>
        <v>0</v>
      </c>
      <c r="AV34" s="18">
        <f t="shared" si="5"/>
        <v>0</v>
      </c>
      <c r="AW34" s="18">
        <f t="shared" si="5"/>
        <v>0</v>
      </c>
      <c r="AX34" s="18">
        <f t="shared" si="5"/>
        <v>0</v>
      </c>
      <c r="AY34" s="18">
        <f t="shared" si="9"/>
        <v>0</v>
      </c>
      <c r="AZ34" s="20"/>
      <c r="BA34" s="18">
        <f t="shared" si="6"/>
        <v>0</v>
      </c>
      <c r="BB34" s="18">
        <f t="shared" si="6"/>
        <v>0</v>
      </c>
      <c r="BC34" s="18">
        <f t="shared" si="6"/>
        <v>0</v>
      </c>
      <c r="BD34" s="18">
        <f t="shared" si="6"/>
        <v>0</v>
      </c>
      <c r="BE34" s="18">
        <f t="shared" si="6"/>
        <v>0</v>
      </c>
      <c r="BF34" s="18">
        <f t="shared" si="6"/>
        <v>0</v>
      </c>
      <c r="BG34" s="18">
        <f t="shared" si="10"/>
        <v>0</v>
      </c>
      <c r="BH34" s="20"/>
      <c r="BI34" s="18">
        <f t="shared" si="11"/>
        <v>190.61632082223511</v>
      </c>
      <c r="BJ34" s="18">
        <f t="shared" si="14"/>
        <v>3878.1835428773261</v>
      </c>
    </row>
    <row r="35" spans="2:62" ht="15" x14ac:dyDescent="0.2">
      <c r="B35" s="22">
        <v>2040</v>
      </c>
      <c r="C35" s="14">
        <v>0</v>
      </c>
      <c r="D35" s="14">
        <f t="shared" si="16"/>
        <v>0</v>
      </c>
      <c r="E35" s="14">
        <f t="shared" si="17"/>
        <v>0</v>
      </c>
      <c r="G35" s="26">
        <v>22</v>
      </c>
      <c r="H35" s="26" t="str">
        <f>Mango!H35</f>
        <v>2040-2041</v>
      </c>
      <c r="I35" s="35">
        <v>29.483732484000004</v>
      </c>
      <c r="J35" s="51"/>
      <c r="K35" s="28">
        <f t="shared" si="7"/>
        <v>342.59241708268962</v>
      </c>
      <c r="L35" s="28">
        <f t="shared" si="18"/>
        <v>15.682064440701424</v>
      </c>
      <c r="M35" s="17"/>
      <c r="N35" s="14">
        <f t="shared" si="1"/>
        <v>22</v>
      </c>
      <c r="O35" s="14" t="str">
        <f t="shared" si="1"/>
        <v>2040-2041</v>
      </c>
      <c r="P35" s="18">
        <f t="shared" si="12"/>
        <v>23.005588534508988</v>
      </c>
      <c r="Q35" s="18">
        <f t="shared" si="13"/>
        <v>16.036240226721844</v>
      </c>
      <c r="R35" s="18">
        <f t="shared" si="15"/>
        <v>28.013427258408587</v>
      </c>
      <c r="S35" s="18">
        <f t="shared" si="19"/>
        <v>16.94711297361771</v>
      </c>
      <c r="T35" s="18">
        <f t="shared" si="20"/>
        <v>4.5307172261802275</v>
      </c>
      <c r="U35" s="18">
        <f t="shared" si="21"/>
        <v>1.8971866006046594</v>
      </c>
      <c r="V35" s="20"/>
      <c r="W35" s="18">
        <f t="shared" si="2"/>
        <v>5.7513971336272469</v>
      </c>
      <c r="X35" s="18">
        <f t="shared" si="2"/>
        <v>4.0090600566804611</v>
      </c>
      <c r="Y35" s="18">
        <f t="shared" si="2"/>
        <v>7.0033568146021468</v>
      </c>
      <c r="Z35" s="18">
        <f t="shared" si="2"/>
        <v>4.2367782434044274</v>
      </c>
      <c r="AA35" s="18">
        <f t="shared" si="2"/>
        <v>1.1326793065450569</v>
      </c>
      <c r="AB35" s="18">
        <f t="shared" si="2"/>
        <v>0.47429665015116484</v>
      </c>
      <c r="AC35" s="20"/>
      <c r="AD35" s="18">
        <f t="shared" si="3"/>
        <v>28.756985668136235</v>
      </c>
      <c r="AE35" s="18">
        <f t="shared" si="3"/>
        <v>20.045300283402305</v>
      </c>
      <c r="AF35" s="18">
        <f t="shared" si="3"/>
        <v>35.016784073010733</v>
      </c>
      <c r="AG35" s="18">
        <f t="shared" si="3"/>
        <v>21.183891217022136</v>
      </c>
      <c r="AH35" s="18">
        <f t="shared" si="3"/>
        <v>5.6633965327252849</v>
      </c>
      <c r="AI35" s="18">
        <f t="shared" si="3"/>
        <v>2.3714832507558241</v>
      </c>
      <c r="AJ35" s="20"/>
      <c r="AK35" s="18">
        <f t="shared" si="4"/>
        <v>49.557871968088101</v>
      </c>
      <c r="AL35" s="18">
        <f t="shared" si="4"/>
        <v>34.544734155063303</v>
      </c>
      <c r="AM35" s="18">
        <f t="shared" si="4"/>
        <v>60.34559121915516</v>
      </c>
      <c r="AN35" s="18">
        <f t="shared" si="4"/>
        <v>36.506905864001475</v>
      </c>
      <c r="AO35" s="18">
        <f t="shared" si="4"/>
        <v>9.7599200247299081</v>
      </c>
      <c r="AP35" s="18">
        <f t="shared" si="4"/>
        <v>4.086856135469203</v>
      </c>
      <c r="AQ35" s="18">
        <f t="shared" si="8"/>
        <v>194.80187936650714</v>
      </c>
      <c r="AR35" s="20"/>
      <c r="AS35" s="18">
        <f t="shared" si="5"/>
        <v>0</v>
      </c>
      <c r="AT35" s="18">
        <f t="shared" si="5"/>
        <v>0</v>
      </c>
      <c r="AU35" s="18">
        <f t="shared" si="5"/>
        <v>0</v>
      </c>
      <c r="AV35" s="18">
        <f t="shared" si="5"/>
        <v>0</v>
      </c>
      <c r="AW35" s="18">
        <f t="shared" si="5"/>
        <v>0</v>
      </c>
      <c r="AX35" s="18">
        <f t="shared" si="5"/>
        <v>0</v>
      </c>
      <c r="AY35" s="18">
        <f t="shared" si="9"/>
        <v>0</v>
      </c>
      <c r="AZ35" s="20"/>
      <c r="BA35" s="18">
        <f t="shared" si="6"/>
        <v>0</v>
      </c>
      <c r="BB35" s="18">
        <f t="shared" si="6"/>
        <v>0</v>
      </c>
      <c r="BC35" s="18">
        <f t="shared" si="6"/>
        <v>0</v>
      </c>
      <c r="BD35" s="18">
        <f t="shared" si="6"/>
        <v>0</v>
      </c>
      <c r="BE35" s="18">
        <f t="shared" si="6"/>
        <v>0</v>
      </c>
      <c r="BF35" s="18">
        <f t="shared" si="6"/>
        <v>0</v>
      </c>
      <c r="BG35" s="18">
        <f t="shared" si="10"/>
        <v>0</v>
      </c>
      <c r="BH35" s="20"/>
      <c r="BI35" s="18">
        <f t="shared" si="11"/>
        <v>194.80187936650714</v>
      </c>
      <c r="BJ35" s="18">
        <f t="shared" si="14"/>
        <v>4072.9854222438335</v>
      </c>
    </row>
    <row r="36" spans="2:62" ht="15" x14ac:dyDescent="0.2">
      <c r="B36" s="22">
        <v>2041</v>
      </c>
      <c r="C36" s="14">
        <v>0</v>
      </c>
      <c r="D36" s="14">
        <f t="shared" si="16"/>
        <v>0</v>
      </c>
      <c r="E36" s="14">
        <f t="shared" si="17"/>
        <v>0</v>
      </c>
      <c r="G36" s="26">
        <v>23</v>
      </c>
      <c r="H36" s="26" t="str">
        <f>Mango!H36</f>
        <v>2041-2042</v>
      </c>
      <c r="I36" s="35">
        <v>30.252015923500004</v>
      </c>
      <c r="J36" s="51"/>
      <c r="K36" s="28">
        <f t="shared" si="7"/>
        <v>358.59425359053807</v>
      </c>
      <c r="L36" s="28">
        <f t="shared" si="18"/>
        <v>16.001836507848452</v>
      </c>
      <c r="M36" s="17"/>
      <c r="N36" s="14">
        <f t="shared" si="1"/>
        <v>23</v>
      </c>
      <c r="O36" s="14" t="str">
        <f t="shared" si="1"/>
        <v>2041-2042</v>
      </c>
      <c r="P36" s="18">
        <f t="shared" si="12"/>
        <v>23.47469415701368</v>
      </c>
      <c r="Q36" s="18">
        <f t="shared" si="13"/>
        <v>16.372075276092289</v>
      </c>
      <c r="R36" s="18">
        <f t="shared" si="15"/>
        <v>28.616394197684674</v>
      </c>
      <c r="S36" s="18">
        <f t="shared" si="19"/>
        <v>17.322312507614974</v>
      </c>
      <c r="T36" s="18">
        <f t="shared" si="20"/>
        <v>4.6339762037235923</v>
      </c>
      <c r="U36" s="18">
        <f t="shared" si="21"/>
        <v>1.9417359540772408</v>
      </c>
      <c r="V36" s="20"/>
      <c r="W36" s="18">
        <f t="shared" si="2"/>
        <v>5.8686735392534199</v>
      </c>
      <c r="X36" s="18">
        <f t="shared" si="2"/>
        <v>4.0930188190230723</v>
      </c>
      <c r="Y36" s="18">
        <f t="shared" si="2"/>
        <v>7.1540985494211684</v>
      </c>
      <c r="Z36" s="18">
        <f t="shared" si="2"/>
        <v>4.3305781269037436</v>
      </c>
      <c r="AA36" s="18">
        <f t="shared" si="2"/>
        <v>1.1584940509308981</v>
      </c>
      <c r="AB36" s="18">
        <f t="shared" si="2"/>
        <v>0.48543398851931019</v>
      </c>
      <c r="AC36" s="20"/>
      <c r="AD36" s="18">
        <f t="shared" si="3"/>
        <v>29.343367696267102</v>
      </c>
      <c r="AE36" s="18">
        <f t="shared" si="3"/>
        <v>20.465094095115361</v>
      </c>
      <c r="AF36" s="18">
        <f t="shared" si="3"/>
        <v>35.770492747105841</v>
      </c>
      <c r="AG36" s="18">
        <f t="shared" si="3"/>
        <v>21.65289063451872</v>
      </c>
      <c r="AH36" s="18">
        <f t="shared" si="3"/>
        <v>5.7924702546544902</v>
      </c>
      <c r="AI36" s="18">
        <f t="shared" si="3"/>
        <v>2.4271699425965512</v>
      </c>
      <c r="AJ36" s="20"/>
      <c r="AK36" s="18">
        <f t="shared" si="4"/>
        <v>50.568403663233639</v>
      </c>
      <c r="AL36" s="18">
        <f t="shared" si="4"/>
        <v>35.26817882391547</v>
      </c>
      <c r="AM36" s="18">
        <f t="shared" si="4"/>
        <v>61.644482500845733</v>
      </c>
      <c r="AN36" s="18">
        <f t="shared" si="4"/>
        <v>37.315148193487254</v>
      </c>
      <c r="AO36" s="18">
        <f t="shared" si="4"/>
        <v>9.982357072187904</v>
      </c>
      <c r="AP36" s="18">
        <f t="shared" si="4"/>
        <v>4.1828228677413897</v>
      </c>
      <c r="AQ36" s="18">
        <f t="shared" si="8"/>
        <v>198.96139312141139</v>
      </c>
      <c r="AR36" s="20"/>
      <c r="AS36" s="18">
        <f t="shared" si="5"/>
        <v>0</v>
      </c>
      <c r="AT36" s="18">
        <f t="shared" si="5"/>
        <v>0</v>
      </c>
      <c r="AU36" s="18">
        <f t="shared" si="5"/>
        <v>0</v>
      </c>
      <c r="AV36" s="18">
        <f t="shared" si="5"/>
        <v>0</v>
      </c>
      <c r="AW36" s="18">
        <f t="shared" si="5"/>
        <v>0</v>
      </c>
      <c r="AX36" s="18">
        <f t="shared" si="5"/>
        <v>0</v>
      </c>
      <c r="AY36" s="18">
        <f t="shared" si="9"/>
        <v>0</v>
      </c>
      <c r="AZ36" s="20"/>
      <c r="BA36" s="18">
        <f t="shared" si="6"/>
        <v>0</v>
      </c>
      <c r="BB36" s="18">
        <f t="shared" si="6"/>
        <v>0</v>
      </c>
      <c r="BC36" s="18">
        <f t="shared" si="6"/>
        <v>0</v>
      </c>
      <c r="BD36" s="18">
        <f t="shared" si="6"/>
        <v>0</v>
      </c>
      <c r="BE36" s="18">
        <f t="shared" si="6"/>
        <v>0</v>
      </c>
      <c r="BF36" s="18">
        <f t="shared" si="6"/>
        <v>0</v>
      </c>
      <c r="BG36" s="18">
        <f t="shared" si="10"/>
        <v>0</v>
      </c>
      <c r="BH36" s="20"/>
      <c r="BI36" s="18">
        <f t="shared" si="11"/>
        <v>198.96139312141139</v>
      </c>
      <c r="BJ36" s="18">
        <f t="shared" si="14"/>
        <v>4271.9468153652451</v>
      </c>
    </row>
    <row r="37" spans="2:62" ht="15" x14ac:dyDescent="0.2">
      <c r="B37" s="22">
        <v>2042</v>
      </c>
      <c r="C37" s="14">
        <v>0</v>
      </c>
      <c r="D37" s="14">
        <f t="shared" si="16"/>
        <v>0</v>
      </c>
      <c r="E37" s="14">
        <f t="shared" si="17"/>
        <v>0</v>
      </c>
      <c r="G37" s="26">
        <v>24</v>
      </c>
      <c r="H37" s="26" t="str">
        <f>Mango!H37</f>
        <v>2042-2043</v>
      </c>
      <c r="I37" s="35">
        <v>31.020299363000007</v>
      </c>
      <c r="J37" s="51"/>
      <c r="K37" s="28">
        <f t="shared" si="7"/>
        <v>374.91401317098939</v>
      </c>
      <c r="L37" s="28">
        <f t="shared" si="18"/>
        <v>16.319759580451318</v>
      </c>
      <c r="M37" s="17"/>
      <c r="N37" s="14">
        <f t="shared" si="1"/>
        <v>24</v>
      </c>
      <c r="O37" s="14" t="str">
        <f t="shared" si="1"/>
        <v>2042-2043</v>
      </c>
      <c r="P37" s="18">
        <f t="shared" si="12"/>
        <v>23.941087304522082</v>
      </c>
      <c r="Q37" s="18">
        <f t="shared" si="13"/>
        <v>16.705917314193783</v>
      </c>
      <c r="R37" s="18">
        <f t="shared" si="15"/>
        <v>29.215686053026754</v>
      </c>
      <c r="S37" s="18">
        <f t="shared" si="19"/>
        <v>17.695161629486176</v>
      </c>
      <c r="T37" s="18">
        <f t="shared" si="20"/>
        <v>4.7365698263009692</v>
      </c>
      <c r="U37" s="18">
        <f t="shared" si="21"/>
        <v>1.9859898015958253</v>
      </c>
      <c r="V37" s="20"/>
      <c r="W37" s="18">
        <f t="shared" si="2"/>
        <v>5.9852718261305204</v>
      </c>
      <c r="X37" s="18">
        <f t="shared" si="2"/>
        <v>4.1764793285484458</v>
      </c>
      <c r="Y37" s="18">
        <f t="shared" si="2"/>
        <v>7.3039215132566886</v>
      </c>
      <c r="Z37" s="18">
        <f t="shared" si="2"/>
        <v>4.4237904073715439</v>
      </c>
      <c r="AA37" s="18">
        <f t="shared" si="2"/>
        <v>1.1841424565752423</v>
      </c>
      <c r="AB37" s="18">
        <f t="shared" si="2"/>
        <v>0.49649745039895632</v>
      </c>
      <c r="AC37" s="20"/>
      <c r="AD37" s="18">
        <f t="shared" si="3"/>
        <v>29.926359130652603</v>
      </c>
      <c r="AE37" s="18">
        <f t="shared" si="3"/>
        <v>20.882396642742229</v>
      </c>
      <c r="AF37" s="18">
        <f t="shared" si="3"/>
        <v>36.51960756628344</v>
      </c>
      <c r="AG37" s="18">
        <f t="shared" si="3"/>
        <v>22.118952036857721</v>
      </c>
      <c r="AH37" s="18">
        <f t="shared" si="3"/>
        <v>5.9207122828762113</v>
      </c>
      <c r="AI37" s="18">
        <f t="shared" si="3"/>
        <v>2.4824872519947814</v>
      </c>
      <c r="AJ37" s="20"/>
      <c r="AK37" s="18">
        <f t="shared" si="4"/>
        <v>51.573092235157979</v>
      </c>
      <c r="AL37" s="18">
        <f t="shared" si="4"/>
        <v>35.987330214325766</v>
      </c>
      <c r="AM37" s="18">
        <f t="shared" si="4"/>
        <v>62.935457039228453</v>
      </c>
      <c r="AN37" s="18">
        <f t="shared" si="4"/>
        <v>38.118327343518132</v>
      </c>
      <c r="AO37" s="18">
        <f t="shared" si="4"/>
        <v>10.203360834156671</v>
      </c>
      <c r="AP37" s="18">
        <f t="shared" si="4"/>
        <v>4.2781530309376725</v>
      </c>
      <c r="AQ37" s="18">
        <f t="shared" si="8"/>
        <v>203.09572069732468</v>
      </c>
      <c r="AR37" s="20"/>
      <c r="AS37" s="18">
        <f t="shared" si="5"/>
        <v>0</v>
      </c>
      <c r="AT37" s="18">
        <f t="shared" si="5"/>
        <v>0</v>
      </c>
      <c r="AU37" s="18">
        <f t="shared" si="5"/>
        <v>0</v>
      </c>
      <c r="AV37" s="18">
        <f t="shared" si="5"/>
        <v>0</v>
      </c>
      <c r="AW37" s="18">
        <f t="shared" si="5"/>
        <v>0</v>
      </c>
      <c r="AX37" s="18">
        <f t="shared" si="5"/>
        <v>0</v>
      </c>
      <c r="AY37" s="18">
        <f t="shared" si="9"/>
        <v>0</v>
      </c>
      <c r="AZ37" s="20"/>
      <c r="BA37" s="18">
        <f t="shared" si="6"/>
        <v>0</v>
      </c>
      <c r="BB37" s="18">
        <f t="shared" si="6"/>
        <v>0</v>
      </c>
      <c r="BC37" s="18">
        <f t="shared" si="6"/>
        <v>0</v>
      </c>
      <c r="BD37" s="18">
        <f t="shared" si="6"/>
        <v>0</v>
      </c>
      <c r="BE37" s="18">
        <f t="shared" si="6"/>
        <v>0</v>
      </c>
      <c r="BF37" s="18">
        <f t="shared" si="6"/>
        <v>0</v>
      </c>
      <c r="BG37" s="18">
        <f t="shared" si="10"/>
        <v>0</v>
      </c>
      <c r="BH37" s="20"/>
      <c r="BI37" s="18">
        <f t="shared" si="11"/>
        <v>203.09572069732468</v>
      </c>
      <c r="BJ37" s="18">
        <f t="shared" si="14"/>
        <v>4475.0425360625695</v>
      </c>
    </row>
    <row r="38" spans="2:62" ht="15" x14ac:dyDescent="0.2">
      <c r="B38" s="22">
        <v>2043</v>
      </c>
      <c r="C38" s="14">
        <v>0</v>
      </c>
      <c r="D38" s="14">
        <f t="shared" si="16"/>
        <v>0</v>
      </c>
      <c r="E38" s="14">
        <f t="shared" si="17"/>
        <v>0</v>
      </c>
      <c r="G38" s="26">
        <v>25</v>
      </c>
      <c r="H38" s="26" t="str">
        <f>Mango!H38</f>
        <v>2043-2044</v>
      </c>
      <c r="I38" s="35">
        <v>31.788582802500002</v>
      </c>
      <c r="J38" s="51"/>
      <c r="K38" s="28">
        <f t="shared" si="7"/>
        <v>391.54990350782384</v>
      </c>
      <c r="L38" s="28">
        <f t="shared" si="18"/>
        <v>16.63589033683445</v>
      </c>
      <c r="M38" s="17"/>
      <c r="N38" s="14">
        <f t="shared" si="1"/>
        <v>25</v>
      </c>
      <c r="O38" s="14" t="str">
        <f t="shared" si="1"/>
        <v>2043-2044</v>
      </c>
      <c r="P38" s="18">
        <f t="shared" si="12"/>
        <v>24.404851124136137</v>
      </c>
      <c r="Q38" s="18">
        <f t="shared" si="13"/>
        <v>17.037829001991177</v>
      </c>
      <c r="R38" s="18">
        <f t="shared" si="15"/>
        <v>29.811421414121664</v>
      </c>
      <c r="S38" s="18">
        <f t="shared" si="19"/>
        <v>18.065738235688041</v>
      </c>
      <c r="T38" s="18">
        <f t="shared" si="20"/>
        <v>4.8385207580626259</v>
      </c>
      <c r="U38" s="18">
        <f t="shared" si="21"/>
        <v>2.0299584969861297</v>
      </c>
      <c r="V38" s="20"/>
      <c r="W38" s="18">
        <f t="shared" si="2"/>
        <v>6.1012127810340342</v>
      </c>
      <c r="X38" s="18">
        <f t="shared" si="2"/>
        <v>4.2594572504977943</v>
      </c>
      <c r="Y38" s="18">
        <f t="shared" si="2"/>
        <v>7.4528553535304161</v>
      </c>
      <c r="Z38" s="18">
        <f t="shared" si="2"/>
        <v>4.5164345589220103</v>
      </c>
      <c r="AA38" s="18">
        <f t="shared" si="2"/>
        <v>1.2096301895156565</v>
      </c>
      <c r="AB38" s="18">
        <f t="shared" si="2"/>
        <v>0.50748962424653243</v>
      </c>
      <c r="AC38" s="20"/>
      <c r="AD38" s="18">
        <f t="shared" si="3"/>
        <v>30.506063905170173</v>
      </c>
      <c r="AE38" s="18">
        <f t="shared" si="3"/>
        <v>21.297286252488973</v>
      </c>
      <c r="AF38" s="18">
        <f t="shared" si="3"/>
        <v>37.264276767652078</v>
      </c>
      <c r="AG38" s="18">
        <f t="shared" si="3"/>
        <v>22.582172794610052</v>
      </c>
      <c r="AH38" s="18">
        <f t="shared" si="3"/>
        <v>6.0481509475782822</v>
      </c>
      <c r="AI38" s="18">
        <f t="shared" si="3"/>
        <v>2.5374481212326621</v>
      </c>
      <c r="AJ38" s="20"/>
      <c r="AK38" s="18">
        <f t="shared" si="4"/>
        <v>52.572116796576594</v>
      </c>
      <c r="AL38" s="18">
        <f t="shared" si="4"/>
        <v>36.702323308455995</v>
      </c>
      <c r="AM38" s="18">
        <f t="shared" si="4"/>
        <v>64.218770296253737</v>
      </c>
      <c r="AN38" s="18">
        <f t="shared" si="4"/>
        <v>38.916611116044656</v>
      </c>
      <c r="AO38" s="18">
        <f t="shared" si="4"/>
        <v>10.422980132993239</v>
      </c>
      <c r="AP38" s="18">
        <f t="shared" si="4"/>
        <v>4.3728689289242872</v>
      </c>
      <c r="AQ38" s="18">
        <f t="shared" si="8"/>
        <v>207.2056705792485</v>
      </c>
      <c r="AR38" s="20"/>
      <c r="AS38" s="18">
        <f t="shared" si="5"/>
        <v>0</v>
      </c>
      <c r="AT38" s="18">
        <f t="shared" si="5"/>
        <v>0</v>
      </c>
      <c r="AU38" s="18">
        <f t="shared" si="5"/>
        <v>0</v>
      </c>
      <c r="AV38" s="18">
        <f t="shared" si="5"/>
        <v>0</v>
      </c>
      <c r="AW38" s="18">
        <f t="shared" si="5"/>
        <v>0</v>
      </c>
      <c r="AX38" s="18">
        <f t="shared" si="5"/>
        <v>0</v>
      </c>
      <c r="AY38" s="18">
        <f t="shared" si="9"/>
        <v>0</v>
      </c>
      <c r="AZ38" s="20"/>
      <c r="BA38" s="18">
        <f t="shared" si="6"/>
        <v>0</v>
      </c>
      <c r="BB38" s="18">
        <f t="shared" si="6"/>
        <v>0</v>
      </c>
      <c r="BC38" s="18">
        <f t="shared" si="6"/>
        <v>0</v>
      </c>
      <c r="BD38" s="18">
        <f t="shared" si="6"/>
        <v>0</v>
      </c>
      <c r="BE38" s="18">
        <f t="shared" si="6"/>
        <v>0</v>
      </c>
      <c r="BF38" s="18">
        <f t="shared" si="6"/>
        <v>0</v>
      </c>
      <c r="BG38" s="18">
        <f t="shared" si="10"/>
        <v>0</v>
      </c>
      <c r="BH38" s="20"/>
      <c r="BI38" s="18">
        <f t="shared" si="11"/>
        <v>207.2056705792485</v>
      </c>
      <c r="BJ38" s="18">
        <f t="shared" si="14"/>
        <v>4682.2482066418179</v>
      </c>
    </row>
    <row r="39" spans="2:62" ht="15" x14ac:dyDescent="0.2">
      <c r="B39" s="22">
        <v>2044</v>
      </c>
      <c r="C39" s="14">
        <v>0</v>
      </c>
      <c r="D39" s="14">
        <f t="shared" si="16"/>
        <v>0</v>
      </c>
      <c r="E39" s="14">
        <f t="shared" si="17"/>
        <v>0</v>
      </c>
      <c r="G39" s="26">
        <v>26</v>
      </c>
      <c r="H39" s="26" t="str">
        <f>Mango!H39</f>
        <v>2044-2045</v>
      </c>
      <c r="I39" s="35">
        <v>32.556866242000005</v>
      </c>
      <c r="J39" s="51"/>
      <c r="K39" s="28">
        <f t="shared" si="7"/>
        <v>408.50018588451218</v>
      </c>
      <c r="L39" s="28">
        <f t="shared" si="18"/>
        <v>16.950282376688335</v>
      </c>
      <c r="M39" s="17"/>
      <c r="N39" s="14">
        <f t="shared" si="1"/>
        <v>26</v>
      </c>
      <c r="O39" s="14" t="str">
        <f t="shared" si="1"/>
        <v>2044-2045</v>
      </c>
      <c r="P39" s="18">
        <f t="shared" si="12"/>
        <v>24.866064246601788</v>
      </c>
      <c r="Q39" s="18">
        <f t="shared" si="13"/>
        <v>17.367869511655165</v>
      </c>
      <c r="R39" s="18">
        <f t="shared" si="15"/>
        <v>30.403712098380804</v>
      </c>
      <c r="S39" s="18">
        <f t="shared" si="19"/>
        <v>18.434115657041417</v>
      </c>
      <c r="T39" s="18">
        <f t="shared" si="20"/>
        <v>4.9398502988209483</v>
      </c>
      <c r="U39" s="18">
        <f t="shared" si="21"/>
        <v>2.0736517534554109</v>
      </c>
      <c r="V39" s="20"/>
      <c r="W39" s="18">
        <f t="shared" si="2"/>
        <v>6.2165160616504469</v>
      </c>
      <c r="X39" s="18">
        <f t="shared" si="2"/>
        <v>4.3419673779137913</v>
      </c>
      <c r="Y39" s="18">
        <f t="shared" si="2"/>
        <v>7.6009280245952011</v>
      </c>
      <c r="Z39" s="18">
        <f t="shared" si="2"/>
        <v>4.6085289142603543</v>
      </c>
      <c r="AA39" s="18">
        <f t="shared" si="2"/>
        <v>1.2349625747052371</v>
      </c>
      <c r="AB39" s="18">
        <f t="shared" si="2"/>
        <v>0.51841293836385272</v>
      </c>
      <c r="AC39" s="20"/>
      <c r="AD39" s="18">
        <f t="shared" si="3"/>
        <v>31.082580308252233</v>
      </c>
      <c r="AE39" s="18">
        <f t="shared" si="3"/>
        <v>21.709836889568955</v>
      </c>
      <c r="AF39" s="18">
        <f t="shared" si="3"/>
        <v>38.004640122976006</v>
      </c>
      <c r="AG39" s="18">
        <f t="shared" si="3"/>
        <v>23.042644571301771</v>
      </c>
      <c r="AH39" s="18">
        <f t="shared" si="3"/>
        <v>6.1748128735261858</v>
      </c>
      <c r="AI39" s="18">
        <f t="shared" si="3"/>
        <v>2.5920646918192638</v>
      </c>
      <c r="AJ39" s="20"/>
      <c r="AK39" s="18">
        <f t="shared" si="4"/>
        <v>53.565646731221342</v>
      </c>
      <c r="AL39" s="18">
        <f t="shared" si="4"/>
        <v>37.413285573023828</v>
      </c>
      <c r="AM39" s="18">
        <f t="shared" si="4"/>
        <v>65.494663145261981</v>
      </c>
      <c r="AN39" s="18">
        <f t="shared" si="4"/>
        <v>39.71015747787672</v>
      </c>
      <c r="AO39" s="18">
        <f t="shared" si="4"/>
        <v>10.641260852043459</v>
      </c>
      <c r="AP39" s="18">
        <f t="shared" si="4"/>
        <v>4.4669914855685313</v>
      </c>
      <c r="AQ39" s="18">
        <f t="shared" si="8"/>
        <v>211.29200526499591</v>
      </c>
      <c r="AR39" s="20"/>
      <c r="AS39" s="18">
        <f t="shared" si="5"/>
        <v>0</v>
      </c>
      <c r="AT39" s="18">
        <f t="shared" si="5"/>
        <v>0</v>
      </c>
      <c r="AU39" s="18">
        <f t="shared" si="5"/>
        <v>0</v>
      </c>
      <c r="AV39" s="18">
        <f t="shared" si="5"/>
        <v>0</v>
      </c>
      <c r="AW39" s="18">
        <f t="shared" si="5"/>
        <v>0</v>
      </c>
      <c r="AX39" s="18">
        <f t="shared" si="5"/>
        <v>0</v>
      </c>
      <c r="AY39" s="18">
        <f t="shared" si="9"/>
        <v>0</v>
      </c>
      <c r="AZ39" s="20"/>
      <c r="BA39" s="18">
        <f t="shared" si="6"/>
        <v>0</v>
      </c>
      <c r="BB39" s="18">
        <f t="shared" si="6"/>
        <v>0</v>
      </c>
      <c r="BC39" s="18">
        <f t="shared" si="6"/>
        <v>0</v>
      </c>
      <c r="BD39" s="18">
        <f t="shared" si="6"/>
        <v>0</v>
      </c>
      <c r="BE39" s="18">
        <f t="shared" si="6"/>
        <v>0</v>
      </c>
      <c r="BF39" s="18">
        <f t="shared" si="6"/>
        <v>0</v>
      </c>
      <c r="BG39" s="18">
        <f t="shared" si="10"/>
        <v>0</v>
      </c>
      <c r="BH39" s="20"/>
      <c r="BI39" s="18">
        <f t="shared" si="11"/>
        <v>211.29200526499591</v>
      </c>
      <c r="BJ39" s="18">
        <f t="shared" si="14"/>
        <v>4893.540211906814</v>
      </c>
    </row>
    <row r="40" spans="2:62" ht="15" x14ac:dyDescent="0.2">
      <c r="B40" s="22">
        <v>2045</v>
      </c>
      <c r="C40" s="14">
        <v>0</v>
      </c>
      <c r="D40" s="14">
        <f t="shared" si="16"/>
        <v>0</v>
      </c>
      <c r="E40" s="14">
        <f t="shared" si="17"/>
        <v>0</v>
      </c>
      <c r="G40" s="26">
        <v>27</v>
      </c>
      <c r="H40" s="26" t="str">
        <f>Mango!H40</f>
        <v>2045-2046</v>
      </c>
      <c r="I40" s="35">
        <v>33.325149681500008</v>
      </c>
      <c r="J40" s="51"/>
      <c r="K40" s="28">
        <f t="shared" si="7"/>
        <v>425.76317234220596</v>
      </c>
      <c r="L40" s="28">
        <f t="shared" si="18"/>
        <v>17.262986457693785</v>
      </c>
      <c r="M40" s="17"/>
      <c r="N40" s="14">
        <f t="shared" si="1"/>
        <v>27</v>
      </c>
      <c r="O40" s="14" t="str">
        <f t="shared" si="1"/>
        <v>2045-2046</v>
      </c>
      <c r="P40" s="18">
        <f t="shared" si="12"/>
        <v>25.324801133436782</v>
      </c>
      <c r="Q40" s="18">
        <f t="shared" si="13"/>
        <v>17.696094801262621</v>
      </c>
      <c r="R40" s="18">
        <f t="shared" si="15"/>
        <v>30.99266369752258</v>
      </c>
      <c r="S40" s="18">
        <f t="shared" si="19"/>
        <v>18.800363036679919</v>
      </c>
      <c r="T40" s="18">
        <f t="shared" si="20"/>
        <v>5.0405784999722627</v>
      </c>
      <c r="U40" s="18">
        <f t="shared" si="21"/>
        <v>2.1170786994946922</v>
      </c>
      <c r="V40" s="20"/>
      <c r="W40" s="18">
        <f t="shared" si="2"/>
        <v>6.3312002833591956</v>
      </c>
      <c r="X40" s="18">
        <f t="shared" si="2"/>
        <v>4.4240237003156553</v>
      </c>
      <c r="Y40" s="18">
        <f t="shared" si="2"/>
        <v>7.7481659243806451</v>
      </c>
      <c r="Z40" s="18">
        <f t="shared" si="2"/>
        <v>4.7000907591699796</v>
      </c>
      <c r="AA40" s="18">
        <f t="shared" si="2"/>
        <v>1.2601446249930657</v>
      </c>
      <c r="AB40" s="18">
        <f t="shared" si="2"/>
        <v>0.52926967487367305</v>
      </c>
      <c r="AC40" s="20"/>
      <c r="AD40" s="18">
        <f t="shared" si="3"/>
        <v>31.656001416795977</v>
      </c>
      <c r="AE40" s="18">
        <f t="shared" si="3"/>
        <v>22.120118501578276</v>
      </c>
      <c r="AF40" s="18">
        <f t="shared" si="3"/>
        <v>38.740829621903224</v>
      </c>
      <c r="AG40" s="18">
        <f t="shared" si="3"/>
        <v>23.5004537958499</v>
      </c>
      <c r="AH40" s="18">
        <f t="shared" si="3"/>
        <v>6.3007231249653284</v>
      </c>
      <c r="AI40" s="18">
        <f t="shared" si="3"/>
        <v>2.6463483743683653</v>
      </c>
      <c r="AJ40" s="20"/>
      <c r="AK40" s="18">
        <f t="shared" si="4"/>
        <v>54.553842441611728</v>
      </c>
      <c r="AL40" s="18">
        <f t="shared" si="4"/>
        <v>38.120337551053218</v>
      </c>
      <c r="AM40" s="18">
        <f t="shared" si="4"/>
        <v>66.763363048413211</v>
      </c>
      <c r="AN40" s="18">
        <f t="shared" si="4"/>
        <v>40.499115374847989</v>
      </c>
      <c r="AO40" s="18">
        <f t="shared" si="4"/>
        <v>10.858246185356915</v>
      </c>
      <c r="AP40" s="18">
        <f t="shared" si="4"/>
        <v>4.5605403651614829</v>
      </c>
      <c r="AQ40" s="18">
        <f t="shared" si="8"/>
        <v>215.35544496644454</v>
      </c>
      <c r="AR40" s="20"/>
      <c r="AS40" s="18">
        <f t="shared" si="5"/>
        <v>0</v>
      </c>
      <c r="AT40" s="18">
        <f t="shared" si="5"/>
        <v>0</v>
      </c>
      <c r="AU40" s="18">
        <f t="shared" si="5"/>
        <v>0</v>
      </c>
      <c r="AV40" s="18">
        <f t="shared" si="5"/>
        <v>0</v>
      </c>
      <c r="AW40" s="18">
        <f t="shared" si="5"/>
        <v>0</v>
      </c>
      <c r="AX40" s="18">
        <f t="shared" si="5"/>
        <v>0</v>
      </c>
      <c r="AY40" s="18">
        <f t="shared" si="9"/>
        <v>0</v>
      </c>
      <c r="AZ40" s="20"/>
      <c r="BA40" s="18">
        <f t="shared" si="6"/>
        <v>0</v>
      </c>
      <c r="BB40" s="18">
        <f t="shared" si="6"/>
        <v>0</v>
      </c>
      <c r="BC40" s="18">
        <f t="shared" si="6"/>
        <v>0</v>
      </c>
      <c r="BD40" s="18">
        <f t="shared" si="6"/>
        <v>0</v>
      </c>
      <c r="BE40" s="18">
        <f t="shared" si="6"/>
        <v>0</v>
      </c>
      <c r="BF40" s="18">
        <f t="shared" si="6"/>
        <v>0</v>
      </c>
      <c r="BG40" s="18">
        <f t="shared" si="10"/>
        <v>0</v>
      </c>
      <c r="BH40" s="20"/>
      <c r="BI40" s="18">
        <f t="shared" si="11"/>
        <v>215.35544496644454</v>
      </c>
      <c r="BJ40" s="18">
        <f t="shared" si="14"/>
        <v>5108.8956568732583</v>
      </c>
    </row>
    <row r="41" spans="2:62" ht="15" x14ac:dyDescent="0.2">
      <c r="B41" s="22">
        <v>2046</v>
      </c>
      <c r="C41" s="14">
        <v>0</v>
      </c>
      <c r="D41" s="14">
        <f t="shared" si="16"/>
        <v>0</v>
      </c>
      <c r="E41" s="14">
        <f t="shared" si="17"/>
        <v>0</v>
      </c>
      <c r="G41" s="26">
        <v>28</v>
      </c>
      <c r="H41" s="26" t="str">
        <f>Mango!H41</f>
        <v>2046-2047</v>
      </c>
      <c r="I41" s="35">
        <v>34.093433121000004</v>
      </c>
      <c r="J41" s="51"/>
      <c r="K41" s="28">
        <f t="shared" si="7"/>
        <v>443.33722305107545</v>
      </c>
      <c r="L41" s="28">
        <f t="shared" si="18"/>
        <v>17.574050708869493</v>
      </c>
      <c r="M41" s="17"/>
      <c r="N41" s="14">
        <f t="shared" si="1"/>
        <v>28</v>
      </c>
      <c r="O41" s="14" t="str">
        <f t="shared" si="1"/>
        <v>2046-2047</v>
      </c>
      <c r="P41" s="18">
        <f t="shared" si="12"/>
        <v>25.781132389911544</v>
      </c>
      <c r="Q41" s="18">
        <f t="shared" si="13"/>
        <v>18.022557861832311</v>
      </c>
      <c r="R41" s="18">
        <f t="shared" si="15"/>
        <v>31.578376067770368</v>
      </c>
      <c r="S41" s="18">
        <f t="shared" si="19"/>
        <v>19.164545668033288</v>
      </c>
      <c r="T41" s="18">
        <f t="shared" si="20"/>
        <v>5.140724267842165</v>
      </c>
      <c r="U41" s="18">
        <f t="shared" si="21"/>
        <v>2.1602479285595408</v>
      </c>
      <c r="V41" s="20"/>
      <c r="W41" s="18">
        <f t="shared" si="2"/>
        <v>6.4452830974778861</v>
      </c>
      <c r="X41" s="18">
        <f t="shared" si="2"/>
        <v>4.5056394654580778</v>
      </c>
      <c r="Y41" s="18">
        <f t="shared" si="2"/>
        <v>7.8945940169425919</v>
      </c>
      <c r="Z41" s="18">
        <f t="shared" si="2"/>
        <v>4.7911364170083219</v>
      </c>
      <c r="AA41" s="18">
        <f t="shared" si="2"/>
        <v>1.2851810669605412</v>
      </c>
      <c r="AB41" s="18">
        <f t="shared" si="2"/>
        <v>0.54006198213988521</v>
      </c>
      <c r="AC41" s="20"/>
      <c r="AD41" s="18">
        <f t="shared" si="3"/>
        <v>32.226415487389431</v>
      </c>
      <c r="AE41" s="18">
        <f t="shared" si="3"/>
        <v>22.528197327290389</v>
      </c>
      <c r="AF41" s="18">
        <f t="shared" si="3"/>
        <v>39.472970084712962</v>
      </c>
      <c r="AG41" s="18">
        <f t="shared" si="3"/>
        <v>23.955682085041609</v>
      </c>
      <c r="AH41" s="18">
        <f t="shared" si="3"/>
        <v>6.4259053348027066</v>
      </c>
      <c r="AI41" s="18">
        <f t="shared" si="3"/>
        <v>2.7003099106994259</v>
      </c>
      <c r="AJ41" s="20"/>
      <c r="AK41" s="18">
        <f t="shared" si="4"/>
        <v>55.536856023267781</v>
      </c>
      <c r="AL41" s="18">
        <f t="shared" si="4"/>
        <v>38.823593394030432</v>
      </c>
      <c r="AM41" s="18">
        <f t="shared" si="4"/>
        <v>68.025085112655333</v>
      </c>
      <c r="AN41" s="18">
        <f t="shared" si="4"/>
        <v>41.28362545988837</v>
      </c>
      <c r="AO41" s="18">
        <f t="shared" si="4"/>
        <v>11.073976860309998</v>
      </c>
      <c r="AP41" s="18">
        <f t="shared" si="4"/>
        <v>4.6535340794386766</v>
      </c>
      <c r="AQ41" s="18">
        <f t="shared" si="8"/>
        <v>219.39667092959056</v>
      </c>
      <c r="AR41" s="20"/>
      <c r="AS41" s="18">
        <f t="shared" si="5"/>
        <v>0</v>
      </c>
      <c r="AT41" s="18">
        <f t="shared" si="5"/>
        <v>0</v>
      </c>
      <c r="AU41" s="18">
        <f t="shared" si="5"/>
        <v>0</v>
      </c>
      <c r="AV41" s="18">
        <f t="shared" si="5"/>
        <v>0</v>
      </c>
      <c r="AW41" s="18">
        <f t="shared" si="5"/>
        <v>0</v>
      </c>
      <c r="AX41" s="18">
        <f t="shared" si="5"/>
        <v>0</v>
      </c>
      <c r="AY41" s="18">
        <f t="shared" si="9"/>
        <v>0</v>
      </c>
      <c r="AZ41" s="20"/>
      <c r="BA41" s="18">
        <f t="shared" si="6"/>
        <v>0</v>
      </c>
      <c r="BB41" s="18">
        <f t="shared" si="6"/>
        <v>0</v>
      </c>
      <c r="BC41" s="18">
        <f t="shared" si="6"/>
        <v>0</v>
      </c>
      <c r="BD41" s="18">
        <f t="shared" si="6"/>
        <v>0</v>
      </c>
      <c r="BE41" s="18">
        <f t="shared" si="6"/>
        <v>0</v>
      </c>
      <c r="BF41" s="18">
        <f t="shared" si="6"/>
        <v>0</v>
      </c>
      <c r="BG41" s="18">
        <f t="shared" si="10"/>
        <v>0</v>
      </c>
      <c r="BH41" s="20"/>
      <c r="BI41" s="18">
        <f t="shared" si="11"/>
        <v>219.39667092959056</v>
      </c>
      <c r="BJ41" s="18">
        <f t="shared" si="14"/>
        <v>5328.2923278028493</v>
      </c>
    </row>
    <row r="42" spans="2:62" ht="15" x14ac:dyDescent="0.2">
      <c r="B42" s="22">
        <v>2047</v>
      </c>
      <c r="C42" s="14">
        <v>0</v>
      </c>
      <c r="D42" s="14">
        <f t="shared" si="16"/>
        <v>0</v>
      </c>
      <c r="E42" s="14">
        <f t="shared" si="17"/>
        <v>0</v>
      </c>
      <c r="G42" s="26">
        <v>29</v>
      </c>
      <c r="H42" s="26" t="str">
        <f>Mango!H42</f>
        <v>2047-2048</v>
      </c>
      <c r="I42" s="35">
        <v>34.8617165605</v>
      </c>
      <c r="J42" s="51"/>
      <c r="K42" s="28">
        <f t="shared" si="7"/>
        <v>461.22074387449379</v>
      </c>
      <c r="L42" s="28">
        <f t="shared" si="18"/>
        <v>17.883520823418337</v>
      </c>
      <c r="M42" s="17"/>
      <c r="N42" s="14">
        <f t="shared" si="1"/>
        <v>29</v>
      </c>
      <c r="O42" s="14" t="str">
        <f t="shared" si="1"/>
        <v>2047-2048</v>
      </c>
      <c r="P42" s="18">
        <f t="shared" si="12"/>
        <v>26.235125047954703</v>
      </c>
      <c r="Q42" s="18">
        <f t="shared" si="13"/>
        <v>18.347308940059751</v>
      </c>
      <c r="R42" s="18">
        <f t="shared" si="15"/>
        <v>32.160943770683517</v>
      </c>
      <c r="S42" s="18">
        <f t="shared" si="19"/>
        <v>19.526725297944964</v>
      </c>
      <c r="T42" s="18">
        <f t="shared" si="20"/>
        <v>5.2403054561028517</v>
      </c>
      <c r="U42" s="18">
        <f t="shared" si="21"/>
        <v>2.2031675433609279</v>
      </c>
      <c r="V42" s="20"/>
      <c r="W42" s="18">
        <f t="shared" si="2"/>
        <v>6.5587812619886758</v>
      </c>
      <c r="X42" s="18">
        <f t="shared" si="2"/>
        <v>4.5868272350149377</v>
      </c>
      <c r="Y42" s="18">
        <f t="shared" si="2"/>
        <v>8.0402359426708792</v>
      </c>
      <c r="Z42" s="18">
        <f t="shared" si="2"/>
        <v>4.8816813244862409</v>
      </c>
      <c r="AA42" s="18">
        <f t="shared" si="2"/>
        <v>1.3100763640257129</v>
      </c>
      <c r="AB42" s="18">
        <f t="shared" si="2"/>
        <v>0.55079188584023198</v>
      </c>
      <c r="AC42" s="20"/>
      <c r="AD42" s="18">
        <f t="shared" si="3"/>
        <v>32.793906309943381</v>
      </c>
      <c r="AE42" s="18">
        <f t="shared" si="3"/>
        <v>22.934136175074688</v>
      </c>
      <c r="AF42" s="18">
        <f t="shared" si="3"/>
        <v>40.201179713354392</v>
      </c>
      <c r="AG42" s="18">
        <f t="shared" si="3"/>
        <v>24.408406622431205</v>
      </c>
      <c r="AH42" s="18">
        <f t="shared" si="3"/>
        <v>6.5503818201285648</v>
      </c>
      <c r="AI42" s="18">
        <f t="shared" si="3"/>
        <v>2.75395942920116</v>
      </c>
      <c r="AJ42" s="20"/>
      <c r="AK42" s="18">
        <f t="shared" si="4"/>
        <v>56.514831874135751</v>
      </c>
      <c r="AL42" s="18">
        <f t="shared" si="4"/>
        <v>39.52316134171204</v>
      </c>
      <c r="AM42" s="18">
        <f t="shared" si="4"/>
        <v>69.280033039347387</v>
      </c>
      <c r="AN42" s="18">
        <f t="shared" si="4"/>
        <v>42.063820745989773</v>
      </c>
      <c r="AO42" s="18">
        <f t="shared" si="4"/>
        <v>11.288491336688224</v>
      </c>
      <c r="AP42" s="18">
        <f t="shared" si="4"/>
        <v>4.7459900829899988</v>
      </c>
      <c r="AQ42" s="18">
        <f t="shared" si="8"/>
        <v>223.41632842086318</v>
      </c>
      <c r="AR42" s="20"/>
      <c r="AS42" s="18">
        <f t="shared" si="5"/>
        <v>0</v>
      </c>
      <c r="AT42" s="18">
        <f t="shared" si="5"/>
        <v>0</v>
      </c>
      <c r="AU42" s="18">
        <f t="shared" si="5"/>
        <v>0</v>
      </c>
      <c r="AV42" s="18">
        <f t="shared" si="5"/>
        <v>0</v>
      </c>
      <c r="AW42" s="18">
        <f t="shared" si="5"/>
        <v>0</v>
      </c>
      <c r="AX42" s="18">
        <f t="shared" si="5"/>
        <v>0</v>
      </c>
      <c r="AY42" s="18">
        <f t="shared" si="9"/>
        <v>0</v>
      </c>
      <c r="AZ42" s="20"/>
      <c r="BA42" s="18">
        <f t="shared" si="6"/>
        <v>0</v>
      </c>
      <c r="BB42" s="18">
        <f t="shared" si="6"/>
        <v>0</v>
      </c>
      <c r="BC42" s="18">
        <f t="shared" si="6"/>
        <v>0</v>
      </c>
      <c r="BD42" s="18">
        <f t="shared" si="6"/>
        <v>0</v>
      </c>
      <c r="BE42" s="18">
        <f t="shared" si="6"/>
        <v>0</v>
      </c>
      <c r="BF42" s="18">
        <f t="shared" si="6"/>
        <v>0</v>
      </c>
      <c r="BG42" s="18">
        <f t="shared" si="10"/>
        <v>0</v>
      </c>
      <c r="BH42" s="20"/>
      <c r="BI42" s="18">
        <f t="shared" si="11"/>
        <v>223.41632842086318</v>
      </c>
      <c r="BJ42" s="18">
        <f t="shared" si="14"/>
        <v>5551.7086562237128</v>
      </c>
    </row>
    <row r="43" spans="2:62" ht="15" x14ac:dyDescent="0.2">
      <c r="B43" s="22">
        <v>2048</v>
      </c>
      <c r="C43" s="14">
        <v>0</v>
      </c>
      <c r="D43" s="14">
        <f>C43*10%</f>
        <v>0</v>
      </c>
      <c r="E43" s="14">
        <f>C43-D43</f>
        <v>0</v>
      </c>
      <c r="G43" s="26">
        <v>30</v>
      </c>
      <c r="H43" s="26" t="str">
        <f>Mango!H43</f>
        <v>2048-2049</v>
      </c>
      <c r="I43" s="35">
        <v>35.630000000000003</v>
      </c>
      <c r="J43" s="51"/>
      <c r="K43" s="28">
        <f t="shared" si="7"/>
        <v>479.41218410793925</v>
      </c>
      <c r="L43" s="28">
        <f t="shared" si="18"/>
        <v>18.191440233445462</v>
      </c>
      <c r="M43" s="17"/>
      <c r="N43" s="14">
        <f t="shared" si="1"/>
        <v>30</v>
      </c>
      <c r="O43" s="14" t="str">
        <f t="shared" si="1"/>
        <v>2048-2049</v>
      </c>
      <c r="P43" s="18">
        <f t="shared" si="12"/>
        <v>26.686842822464492</v>
      </c>
      <c r="Q43" s="18">
        <f t="shared" si="13"/>
        <v>18.670395739648743</v>
      </c>
      <c r="R43" s="18">
        <f t="shared" si="15"/>
        <v>32.740456470623862</v>
      </c>
      <c r="S43" s="18">
        <f t="shared" si="19"/>
        <v>19.886960399263241</v>
      </c>
      <c r="T43" s="18">
        <f t="shared" si="20"/>
        <v>5.3393389486568257</v>
      </c>
      <c r="U43" s="18">
        <f t="shared" si="21"/>
        <v>2.2458451954726506</v>
      </c>
      <c r="V43" s="20"/>
      <c r="W43" s="18">
        <f t="shared" si="2"/>
        <v>6.6717107056161229</v>
      </c>
      <c r="X43" s="18">
        <f t="shared" si="2"/>
        <v>4.6675989349121858</v>
      </c>
      <c r="Y43" s="18">
        <f t="shared" si="2"/>
        <v>8.1851141176559654</v>
      </c>
      <c r="Z43" s="18">
        <f t="shared" si="2"/>
        <v>4.9717400998158103</v>
      </c>
      <c r="AA43" s="18">
        <f t="shared" si="2"/>
        <v>1.3348347371642064</v>
      </c>
      <c r="AB43" s="18">
        <f t="shared" si="2"/>
        <v>0.56146129886816265</v>
      </c>
      <c r="AC43" s="20"/>
      <c r="AD43" s="18">
        <f t="shared" si="3"/>
        <v>33.358553528080613</v>
      </c>
      <c r="AE43" s="18">
        <f t="shared" si="3"/>
        <v>23.337994674560928</v>
      </c>
      <c r="AF43" s="18">
        <f t="shared" si="3"/>
        <v>40.925570588279825</v>
      </c>
      <c r="AG43" s="18">
        <f t="shared" si="3"/>
        <v>24.858700499079053</v>
      </c>
      <c r="AH43" s="18">
        <f t="shared" si="3"/>
        <v>6.6741736858210317</v>
      </c>
      <c r="AI43" s="18">
        <f t="shared" si="3"/>
        <v>2.8073064943408133</v>
      </c>
      <c r="AJ43" s="20"/>
      <c r="AK43" s="18">
        <f t="shared" si="4"/>
        <v>57.487907246725584</v>
      </c>
      <c r="AL43" s="18">
        <f t="shared" si="4"/>
        <v>40.219144155826662</v>
      </c>
      <c r="AM43" s="18">
        <f t="shared" si="4"/>
        <v>70.52839998046889</v>
      </c>
      <c r="AN43" s="18">
        <f t="shared" si="4"/>
        <v>42.839827193412894</v>
      </c>
      <c r="AO43" s="18">
        <f t="shared" si="4"/>
        <v>11.501825985231577</v>
      </c>
      <c r="AP43" s="18">
        <f t="shared" si="4"/>
        <v>4.837924858580668</v>
      </c>
      <c r="AQ43" s="18">
        <f t="shared" si="8"/>
        <v>227.4150294202463</v>
      </c>
      <c r="AR43" s="20"/>
      <c r="AS43" s="18">
        <f t="shared" si="5"/>
        <v>0</v>
      </c>
      <c r="AT43" s="18">
        <f t="shared" si="5"/>
        <v>0</v>
      </c>
      <c r="AU43" s="18">
        <f t="shared" si="5"/>
        <v>0</v>
      </c>
      <c r="AV43" s="18">
        <f t="shared" si="5"/>
        <v>0</v>
      </c>
      <c r="AW43" s="18">
        <f t="shared" si="5"/>
        <v>0</v>
      </c>
      <c r="AX43" s="18">
        <f t="shared" si="5"/>
        <v>0</v>
      </c>
      <c r="AY43" s="18">
        <f t="shared" si="9"/>
        <v>0</v>
      </c>
      <c r="AZ43" s="20"/>
      <c r="BA43" s="18">
        <f t="shared" si="6"/>
        <v>0</v>
      </c>
      <c r="BB43" s="18">
        <f t="shared" si="6"/>
        <v>0</v>
      </c>
      <c r="BC43" s="18">
        <f t="shared" si="6"/>
        <v>0</v>
      </c>
      <c r="BD43" s="18">
        <f t="shared" si="6"/>
        <v>0</v>
      </c>
      <c r="BE43" s="18">
        <f t="shared" si="6"/>
        <v>0</v>
      </c>
      <c r="BF43" s="18">
        <f t="shared" si="6"/>
        <v>0</v>
      </c>
      <c r="BG43" s="18">
        <f t="shared" si="10"/>
        <v>0</v>
      </c>
      <c r="BH43" s="20"/>
      <c r="BI43" s="18">
        <f t="shared" si="11"/>
        <v>227.4150294202463</v>
      </c>
      <c r="BJ43" s="18">
        <f t="shared" si="14"/>
        <v>5779.1236856439591</v>
      </c>
    </row>
  </sheetData>
  <mergeCells count="57">
    <mergeCell ref="AD12:AD13"/>
    <mergeCell ref="AE12:AE13"/>
    <mergeCell ref="AK11:AQ11"/>
    <mergeCell ref="P12:P13"/>
    <mergeCell ref="Q12:Q13"/>
    <mergeCell ref="R12:R13"/>
    <mergeCell ref="S12:S13"/>
    <mergeCell ref="AN12:AN13"/>
    <mergeCell ref="AO12:AO13"/>
    <mergeCell ref="AP12:AP13"/>
    <mergeCell ref="H3:K3"/>
    <mergeCell ref="G10:L10"/>
    <mergeCell ref="G11:G13"/>
    <mergeCell ref="H11:H13"/>
    <mergeCell ref="I11:I13"/>
    <mergeCell ref="J11:J13"/>
    <mergeCell ref="K11:K13"/>
    <mergeCell ref="L11:L13"/>
    <mergeCell ref="BC12:BC13"/>
    <mergeCell ref="AF12:AF13"/>
    <mergeCell ref="AH12:AH13"/>
    <mergeCell ref="AI12:AI13"/>
    <mergeCell ref="AK12:AK13"/>
    <mergeCell ref="AL12:AL13"/>
    <mergeCell ref="AQ12:AQ13"/>
    <mergeCell ref="BD12:BD13"/>
    <mergeCell ref="N11:N13"/>
    <mergeCell ref="O11:O13"/>
    <mergeCell ref="P11:U11"/>
    <mergeCell ref="W11:AB11"/>
    <mergeCell ref="AD11:AI11"/>
    <mergeCell ref="AG12:AG13"/>
    <mergeCell ref="T12:T13"/>
    <mergeCell ref="U12:U13"/>
    <mergeCell ref="W12:W13"/>
    <mergeCell ref="X12:X13"/>
    <mergeCell ref="Y12:Y13"/>
    <mergeCell ref="Z12:Z13"/>
    <mergeCell ref="AA12:AA13"/>
    <mergeCell ref="AB12:AB13"/>
    <mergeCell ref="AM12:AM13"/>
    <mergeCell ref="BE12:BE13"/>
    <mergeCell ref="BF12:BF13"/>
    <mergeCell ref="BJ11:BJ13"/>
    <mergeCell ref="AV12:AV13"/>
    <mergeCell ref="AW12:AW13"/>
    <mergeCell ref="AX12:AX13"/>
    <mergeCell ref="BA12:BA13"/>
    <mergeCell ref="AS11:AX11"/>
    <mergeCell ref="AY11:AY13"/>
    <mergeCell ref="BA11:BF11"/>
    <mergeCell ref="BG11:BG13"/>
    <mergeCell ref="BI11:BI13"/>
    <mergeCell ref="AU12:AU13"/>
    <mergeCell ref="AS12:AS13"/>
    <mergeCell ref="AT12:AT13"/>
    <mergeCell ref="BB12:BB13"/>
  </mergeCells>
  <hyperlinks>
    <hyperlink ref="J23" r:id="rId1" display="https://www.researchgate.net/publication/360973833_PERFORMANCE_OF_HIGH_YIELDING_VARIETIES_OF_CASHEW_ANACARDIUM_OCCIDENTALE_L_UNDER_DIFFERENT_PLANTING_DENSITIES" xr:uid="{EC915027-FD92-417E-B580-77E13D093F38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06389-A955-4632-87EF-D09C27227BE4}">
  <dimension ref="B3:BJ56"/>
  <sheetViews>
    <sheetView zoomScale="85" zoomScaleNormal="85" workbookViewId="0">
      <selection activeCell="G14" sqref="G14:L49"/>
    </sheetView>
  </sheetViews>
  <sheetFormatPr baseColWidth="10" defaultColWidth="9.1640625" defaultRowHeight="13" x14ac:dyDescent="0.15"/>
  <cols>
    <col min="1" max="1" width="9.1640625" style="3"/>
    <col min="2" max="2" width="9.1640625" style="2"/>
    <col min="3" max="3" width="16.33203125" style="3" customWidth="1"/>
    <col min="4" max="4" width="10.6640625" style="3" customWidth="1"/>
    <col min="5" max="5" width="20.6640625" style="3" customWidth="1"/>
    <col min="6" max="6" width="9.1640625" style="3"/>
    <col min="7" max="7" width="24.5" style="3" customWidth="1"/>
    <col min="8" max="8" width="19.6640625" style="3" customWidth="1"/>
    <col min="9" max="9" width="25" style="3" customWidth="1"/>
    <col min="10" max="10" width="19" style="3" customWidth="1"/>
    <col min="11" max="11" width="23.6640625" style="3" customWidth="1"/>
    <col min="12" max="12" width="13.5" style="3" customWidth="1"/>
    <col min="13" max="13" width="30.5" style="3" customWidth="1"/>
    <col min="14" max="14" width="5.1640625" style="3" bestFit="1" customWidth="1"/>
    <col min="15" max="15" width="14.1640625" style="3" customWidth="1"/>
    <col min="16" max="16" width="16.83203125" style="3" customWidth="1"/>
    <col min="17" max="17" width="13.33203125" style="3" customWidth="1"/>
    <col min="18" max="21" width="9.33203125" style="3" customWidth="1"/>
    <col min="22" max="22" width="9.1640625" style="3"/>
    <col min="23" max="23" width="12.5" style="3" customWidth="1"/>
    <col min="24" max="24" width="13.5" style="3" customWidth="1"/>
    <col min="25" max="28" width="17.33203125" style="3" customWidth="1"/>
    <col min="29" max="29" width="9.1640625" style="3"/>
    <col min="30" max="30" width="11.6640625" style="3" bestFit="1" customWidth="1"/>
    <col min="31" max="31" width="10.5" style="3" bestFit="1" customWidth="1"/>
    <col min="32" max="32" width="11.6640625" style="3" bestFit="1" customWidth="1"/>
    <col min="33" max="35" width="11.6640625" style="3" customWidth="1"/>
    <col min="36" max="36" width="9.1640625" style="3"/>
    <col min="37" max="37" width="11" style="3" bestFit="1" customWidth="1"/>
    <col min="38" max="38" width="10.6640625" style="3" bestFit="1" customWidth="1"/>
    <col min="39" max="39" width="11" style="3" bestFit="1" customWidth="1"/>
    <col min="40" max="42" width="11" style="3" customWidth="1"/>
    <col min="43" max="43" width="17" style="3" customWidth="1"/>
    <col min="44" max="46" width="9.1640625" style="3"/>
    <col min="47" max="50" width="12.6640625" style="3" customWidth="1"/>
    <col min="51" max="51" width="18" style="4" customWidth="1"/>
    <col min="52" max="54" width="9.1640625" style="3"/>
    <col min="55" max="58" width="18.33203125" style="3" customWidth="1"/>
    <col min="59" max="59" width="12.5" style="4" customWidth="1"/>
    <col min="60" max="60" width="9.1640625" style="3"/>
    <col min="61" max="61" width="14.5" style="3" customWidth="1"/>
    <col min="62" max="62" width="14.1640625" style="3" customWidth="1"/>
    <col min="63" max="16384" width="9.1640625" style="3"/>
  </cols>
  <sheetData>
    <row r="3" spans="2:62" ht="15" customHeight="1" x14ac:dyDescent="0.15">
      <c r="H3" s="248" t="s">
        <v>78</v>
      </c>
      <c r="I3" s="249"/>
      <c r="J3" s="249"/>
      <c r="K3" s="250"/>
    </row>
    <row r="4" spans="2:62" x14ac:dyDescent="0.15">
      <c r="H4" s="74" t="s">
        <v>79</v>
      </c>
      <c r="I4" s="6" t="str">
        <f>Overview!C16</f>
        <v>Katurai</v>
      </c>
      <c r="J4" s="74" t="s">
        <v>80</v>
      </c>
      <c r="K4" s="7">
        <f>Overview!G16</f>
        <v>0.25</v>
      </c>
    </row>
    <row r="5" spans="2:62" x14ac:dyDescent="0.15">
      <c r="H5" s="74" t="s">
        <v>81</v>
      </c>
      <c r="I5" s="6" t="str">
        <f>Overview!D16</f>
        <v>Sesbania grandiflora</v>
      </c>
      <c r="J5" s="74" t="s">
        <v>7</v>
      </c>
      <c r="K5" s="8">
        <f>Overview!M16</f>
        <v>0</v>
      </c>
    </row>
    <row r="6" spans="2:62" x14ac:dyDescent="0.15">
      <c r="H6" s="74" t="s">
        <v>82</v>
      </c>
      <c r="I6" s="7" t="str">
        <f>Overview!E16</f>
        <v>Y=exp(-1.996+2.32*lnD)</v>
      </c>
      <c r="J6" s="74" t="s">
        <v>8</v>
      </c>
      <c r="K6" s="8">
        <f>Overview!N16</f>
        <v>0</v>
      </c>
    </row>
    <row r="7" spans="2:62" ht="18" x14ac:dyDescent="0.25">
      <c r="H7" s="74" t="s">
        <v>55</v>
      </c>
      <c r="I7" s="7">
        <f>Overview!H16</f>
        <v>0.47</v>
      </c>
      <c r="J7" s="64" t="s">
        <v>83</v>
      </c>
      <c r="K7" s="23">
        <f>Overview!K16</f>
        <v>3.6666666666666665</v>
      </c>
    </row>
    <row r="8" spans="2:62" ht="14" x14ac:dyDescent="0.15">
      <c r="H8" s="74" t="s">
        <v>264</v>
      </c>
      <c r="I8" s="7">
        <v>0</v>
      </c>
      <c r="J8" s="64" t="s">
        <v>265</v>
      </c>
      <c r="K8" s="23">
        <f>Overview!J16</f>
        <v>0</v>
      </c>
    </row>
    <row r="10" spans="2:62" ht="15.75" customHeight="1" x14ac:dyDescent="0.15">
      <c r="G10" s="243" t="s">
        <v>261</v>
      </c>
      <c r="H10" s="243"/>
      <c r="I10" s="243"/>
      <c r="J10" s="243"/>
      <c r="K10" s="243"/>
      <c r="L10" s="243"/>
      <c r="N10" s="9"/>
    </row>
    <row r="11" spans="2:62" ht="15.75" customHeight="1" x14ac:dyDescent="0.15">
      <c r="G11" s="251" t="s">
        <v>85</v>
      </c>
      <c r="H11" s="251" t="s">
        <v>13</v>
      </c>
      <c r="I11" s="251" t="s">
        <v>263</v>
      </c>
      <c r="J11" s="251" t="s">
        <v>4</v>
      </c>
      <c r="K11" s="252" t="s">
        <v>141</v>
      </c>
      <c r="L11" s="252" t="s">
        <v>142</v>
      </c>
      <c r="N11" s="243" t="s">
        <v>85</v>
      </c>
      <c r="O11" s="243" t="s">
        <v>13</v>
      </c>
      <c r="P11" s="237" t="s">
        <v>89</v>
      </c>
      <c r="Q11" s="237"/>
      <c r="R11" s="237"/>
      <c r="S11" s="237"/>
      <c r="T11" s="237"/>
      <c r="U11" s="237"/>
      <c r="W11" s="237" t="s">
        <v>90</v>
      </c>
      <c r="X11" s="237"/>
      <c r="Y11" s="237"/>
      <c r="Z11" s="237"/>
      <c r="AA11" s="237"/>
      <c r="AB11" s="237"/>
      <c r="AD11" s="237" t="s">
        <v>91</v>
      </c>
      <c r="AE11" s="237"/>
      <c r="AF11" s="237"/>
      <c r="AG11" s="237"/>
      <c r="AH11" s="237"/>
      <c r="AI11" s="237"/>
      <c r="AK11" s="237" t="s">
        <v>92</v>
      </c>
      <c r="AL11" s="237"/>
      <c r="AM11" s="237"/>
      <c r="AN11" s="237"/>
      <c r="AO11" s="237"/>
      <c r="AP11" s="237"/>
      <c r="AQ11" s="237"/>
      <c r="AS11" s="240" t="s">
        <v>93</v>
      </c>
      <c r="AT11" s="241"/>
      <c r="AU11" s="241"/>
      <c r="AV11" s="241"/>
      <c r="AW11" s="241"/>
      <c r="AX11" s="242"/>
      <c r="AY11" s="237" t="s">
        <v>94</v>
      </c>
      <c r="BA11" s="240" t="s">
        <v>95</v>
      </c>
      <c r="BB11" s="241"/>
      <c r="BC11" s="241"/>
      <c r="BD11" s="241"/>
      <c r="BE11" s="241"/>
      <c r="BF11" s="242"/>
      <c r="BG11" s="237" t="s">
        <v>96</v>
      </c>
      <c r="BI11" s="237" t="s">
        <v>97</v>
      </c>
      <c r="BJ11" s="239" t="s">
        <v>98</v>
      </c>
    </row>
    <row r="12" spans="2:62" ht="15.75" customHeight="1" x14ac:dyDescent="0.15">
      <c r="G12" s="251"/>
      <c r="H12" s="251"/>
      <c r="I12" s="251"/>
      <c r="J12" s="251"/>
      <c r="K12" s="252"/>
      <c r="L12" s="252"/>
      <c r="N12" s="243"/>
      <c r="O12" s="243"/>
      <c r="P12" s="236">
        <v>2019</v>
      </c>
      <c r="Q12" s="236">
        <v>2020</v>
      </c>
      <c r="R12" s="236">
        <v>2021</v>
      </c>
      <c r="S12" s="236">
        <v>2022</v>
      </c>
      <c r="T12" s="236">
        <v>2023</v>
      </c>
      <c r="U12" s="236">
        <v>2024</v>
      </c>
      <c r="W12" s="236">
        <f>P12</f>
        <v>2019</v>
      </c>
      <c r="X12" s="236">
        <f>Q12</f>
        <v>2020</v>
      </c>
      <c r="Y12" s="236">
        <f>R12</f>
        <v>2021</v>
      </c>
      <c r="Z12" s="236">
        <v>2022</v>
      </c>
      <c r="AA12" s="236">
        <v>2023</v>
      </c>
      <c r="AB12" s="236">
        <v>2024</v>
      </c>
      <c r="AD12" s="236">
        <f>W12</f>
        <v>2019</v>
      </c>
      <c r="AE12" s="236">
        <f>X12</f>
        <v>2020</v>
      </c>
      <c r="AF12" s="236">
        <f>Y12</f>
        <v>2021</v>
      </c>
      <c r="AG12" s="236">
        <v>2022</v>
      </c>
      <c r="AH12" s="236">
        <v>2023</v>
      </c>
      <c r="AI12" s="236">
        <v>2024</v>
      </c>
      <c r="AK12" s="236">
        <f>AD12</f>
        <v>2019</v>
      </c>
      <c r="AL12" s="236">
        <f>AE12</f>
        <v>2020</v>
      </c>
      <c r="AM12" s="236">
        <f>AF12</f>
        <v>2021</v>
      </c>
      <c r="AN12" s="236">
        <v>2022</v>
      </c>
      <c r="AO12" s="236">
        <v>2023</v>
      </c>
      <c r="AP12" s="236">
        <v>2024</v>
      </c>
      <c r="AQ12" s="238" t="s">
        <v>99</v>
      </c>
      <c r="AS12" s="236">
        <f>AK12</f>
        <v>2019</v>
      </c>
      <c r="AT12" s="236">
        <f>AL12</f>
        <v>2020</v>
      </c>
      <c r="AU12" s="236">
        <f>AM12</f>
        <v>2021</v>
      </c>
      <c r="AV12" s="236">
        <v>2022</v>
      </c>
      <c r="AW12" s="236">
        <v>2023</v>
      </c>
      <c r="AX12" s="236">
        <v>2024</v>
      </c>
      <c r="AY12" s="237"/>
      <c r="BA12" s="236">
        <f>AS12</f>
        <v>2019</v>
      </c>
      <c r="BB12" s="236">
        <f>AT12</f>
        <v>2020</v>
      </c>
      <c r="BC12" s="236">
        <f>AU12</f>
        <v>2021</v>
      </c>
      <c r="BD12" s="236">
        <v>2022</v>
      </c>
      <c r="BE12" s="236">
        <v>2023</v>
      </c>
      <c r="BF12" s="236">
        <v>2024</v>
      </c>
      <c r="BG12" s="237"/>
      <c r="BI12" s="237"/>
      <c r="BJ12" s="239"/>
    </row>
    <row r="13" spans="2:62" ht="28" x14ac:dyDescent="0.15">
      <c r="B13" s="10" t="s">
        <v>100</v>
      </c>
      <c r="C13" s="11" t="s">
        <v>101</v>
      </c>
      <c r="D13" s="10" t="s">
        <v>102</v>
      </c>
      <c r="E13" s="10" t="s">
        <v>103</v>
      </c>
      <c r="G13" s="251"/>
      <c r="H13" s="251"/>
      <c r="I13" s="251"/>
      <c r="J13" s="251"/>
      <c r="K13" s="252"/>
      <c r="L13" s="252"/>
      <c r="N13" s="243"/>
      <c r="O13" s="243"/>
      <c r="P13" s="236"/>
      <c r="Q13" s="236"/>
      <c r="R13" s="236"/>
      <c r="S13" s="236"/>
      <c r="T13" s="236"/>
      <c r="U13" s="236"/>
      <c r="W13" s="236"/>
      <c r="X13" s="236"/>
      <c r="Y13" s="236"/>
      <c r="Z13" s="236"/>
      <c r="AA13" s="236"/>
      <c r="AB13" s="236"/>
      <c r="AD13" s="236"/>
      <c r="AE13" s="236"/>
      <c r="AF13" s="236"/>
      <c r="AG13" s="236"/>
      <c r="AH13" s="236"/>
      <c r="AI13" s="236"/>
      <c r="AK13" s="236"/>
      <c r="AL13" s="236"/>
      <c r="AM13" s="236"/>
      <c r="AN13" s="236"/>
      <c r="AO13" s="236"/>
      <c r="AP13" s="236"/>
      <c r="AQ13" s="238"/>
      <c r="AS13" s="236"/>
      <c r="AT13" s="236"/>
      <c r="AU13" s="236"/>
      <c r="AV13" s="236"/>
      <c r="AW13" s="236"/>
      <c r="AX13" s="236"/>
      <c r="AY13" s="237"/>
      <c r="BA13" s="236"/>
      <c r="BB13" s="236"/>
      <c r="BC13" s="236"/>
      <c r="BD13" s="236"/>
      <c r="BE13" s="236"/>
      <c r="BF13" s="236"/>
      <c r="BG13" s="237"/>
      <c r="BI13" s="237"/>
      <c r="BJ13" s="239"/>
    </row>
    <row r="14" spans="2:62" ht="14.25" customHeight="1" x14ac:dyDescent="0.15">
      <c r="B14" s="22">
        <v>2019</v>
      </c>
      <c r="C14" s="12">
        <f>Overview!AK28</f>
        <v>0</v>
      </c>
      <c r="D14" s="13">
        <f>C14*10%</f>
        <v>0</v>
      </c>
      <c r="E14" s="13">
        <f>C14-D14</f>
        <v>0</v>
      </c>
      <c r="G14" s="26">
        <v>1</v>
      </c>
      <c r="H14" s="26" t="str">
        <f>Mango!H14</f>
        <v>2019-2020</v>
      </c>
      <c r="I14" s="16">
        <v>2.8999999999999995</v>
      </c>
      <c r="J14" s="50"/>
      <c r="K14" s="143">
        <f>(EXP(-1.996+2.32*LN(I14)))</f>
        <v>1.606614082014916</v>
      </c>
      <c r="L14" s="28">
        <f>K14</f>
        <v>1.606614082014916</v>
      </c>
      <c r="N14" s="14">
        <f t="shared" ref="N14:O43" si="0">G14</f>
        <v>1</v>
      </c>
      <c r="O14" s="14" t="str">
        <f t="shared" si="0"/>
        <v>2019-2020</v>
      </c>
      <c r="P14" s="18">
        <f>(L14*$E$14)/1000</f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20"/>
      <c r="W14" s="18">
        <f t="shared" ref="W14:AB43" si="1">(P14*$K$4)</f>
        <v>0</v>
      </c>
      <c r="X14" s="25">
        <v>0</v>
      </c>
      <c r="Y14" s="19">
        <v>0</v>
      </c>
      <c r="Z14" s="19">
        <v>0</v>
      </c>
      <c r="AA14" s="19">
        <v>0</v>
      </c>
      <c r="AB14" s="19">
        <v>0</v>
      </c>
      <c r="AC14" s="20"/>
      <c r="AD14" s="18">
        <f t="shared" ref="AD14:AI43" si="2">W14+P14</f>
        <v>0</v>
      </c>
      <c r="AE14" s="25">
        <v>0</v>
      </c>
      <c r="AF14" s="19">
        <v>0</v>
      </c>
      <c r="AG14" s="19">
        <v>0</v>
      </c>
      <c r="AH14" s="19">
        <v>0</v>
      </c>
      <c r="AI14" s="19">
        <v>0</v>
      </c>
      <c r="AJ14" s="20"/>
      <c r="AK14" s="18">
        <f t="shared" ref="AK14:AP43" si="3">AD14*$K$7*$I$7</f>
        <v>0</v>
      </c>
      <c r="AL14" s="25">
        <v>0</v>
      </c>
      <c r="AM14" s="19">
        <v>0</v>
      </c>
      <c r="AN14" s="19">
        <v>0</v>
      </c>
      <c r="AO14" s="19">
        <v>0</v>
      </c>
      <c r="AP14" s="19">
        <v>0</v>
      </c>
      <c r="AQ14" s="18">
        <f>SUM(AK14:AP14)</f>
        <v>0</v>
      </c>
      <c r="AR14" s="20"/>
      <c r="AS14" s="18">
        <f t="shared" ref="AS14:AX43" si="4">AK14*$K$5</f>
        <v>0</v>
      </c>
      <c r="AT14" s="25">
        <v>0</v>
      </c>
      <c r="AU14" s="19">
        <v>0</v>
      </c>
      <c r="AV14" s="19">
        <v>0</v>
      </c>
      <c r="AW14" s="19">
        <v>0</v>
      </c>
      <c r="AX14" s="19">
        <v>0</v>
      </c>
      <c r="AY14" s="18">
        <f>SUM(AS14:AX14)</f>
        <v>0</v>
      </c>
      <c r="AZ14" s="20"/>
      <c r="BA14" s="18">
        <f t="shared" ref="BA14:BF43" si="5">AK14*$K$6</f>
        <v>0</v>
      </c>
      <c r="BB14" s="25">
        <v>0</v>
      </c>
      <c r="BC14" s="19">
        <v>0</v>
      </c>
      <c r="BD14" s="19">
        <v>0</v>
      </c>
      <c r="BE14" s="19">
        <v>0</v>
      </c>
      <c r="BF14" s="19">
        <v>0</v>
      </c>
      <c r="BG14" s="18">
        <f>SUM(BA14:BF14)</f>
        <v>0</v>
      </c>
      <c r="BH14" s="20"/>
      <c r="BI14" s="18">
        <f>BG14+AY14+AQ14</f>
        <v>0</v>
      </c>
      <c r="BJ14" s="18">
        <f>BI14</f>
        <v>0</v>
      </c>
    </row>
    <row r="15" spans="2:62" ht="15" x14ac:dyDescent="0.15">
      <c r="B15" s="22">
        <v>2020</v>
      </c>
      <c r="C15" s="12">
        <f>Overview!AK29</f>
        <v>0</v>
      </c>
      <c r="D15" s="13">
        <f>C15*10%</f>
        <v>0</v>
      </c>
      <c r="E15" s="13">
        <f>C15-D15</f>
        <v>0</v>
      </c>
      <c r="G15" s="26">
        <v>2</v>
      </c>
      <c r="H15" s="26" t="str">
        <f>Mango!H15</f>
        <v>2020-2021</v>
      </c>
      <c r="I15" s="16">
        <v>5.7999999999999989</v>
      </c>
      <c r="J15" s="50"/>
      <c r="K15" s="143">
        <f t="shared" ref="K15:K43" si="6">(EXP(-1.996+2.32*LN(I15)))</f>
        <v>8.0223417554989567</v>
      </c>
      <c r="L15" s="28">
        <f>K15-K14</f>
        <v>6.4157276734840405</v>
      </c>
      <c r="N15" s="14">
        <f t="shared" si="0"/>
        <v>2</v>
      </c>
      <c r="O15" s="14" t="str">
        <f t="shared" si="0"/>
        <v>2020-2021</v>
      </c>
      <c r="P15" s="18">
        <f>(L15*$E$14)/1000</f>
        <v>0</v>
      </c>
      <c r="Q15" s="18">
        <f>(L14*$E$15)/1000</f>
        <v>0</v>
      </c>
      <c r="R15" s="19">
        <v>0</v>
      </c>
      <c r="S15" s="19">
        <v>0</v>
      </c>
      <c r="T15" s="19">
        <v>0</v>
      </c>
      <c r="U15" s="19">
        <v>0</v>
      </c>
      <c r="V15" s="20"/>
      <c r="W15" s="18">
        <f t="shared" si="1"/>
        <v>0</v>
      </c>
      <c r="X15" s="18">
        <f t="shared" si="1"/>
        <v>0</v>
      </c>
      <c r="Y15" s="19">
        <f>(Q14*$E$15)/1000</f>
        <v>0</v>
      </c>
      <c r="Z15" s="19">
        <v>0</v>
      </c>
      <c r="AA15" s="19">
        <v>0</v>
      </c>
      <c r="AB15" s="19">
        <v>0</v>
      </c>
      <c r="AC15" s="20"/>
      <c r="AD15" s="18">
        <f t="shared" si="2"/>
        <v>0</v>
      </c>
      <c r="AE15" s="18">
        <f t="shared" si="2"/>
        <v>0</v>
      </c>
      <c r="AF15" s="19">
        <v>0</v>
      </c>
      <c r="AG15" s="19">
        <v>0</v>
      </c>
      <c r="AH15" s="19">
        <v>0</v>
      </c>
      <c r="AI15" s="19">
        <v>0</v>
      </c>
      <c r="AJ15" s="20"/>
      <c r="AK15" s="18">
        <f t="shared" si="3"/>
        <v>0</v>
      </c>
      <c r="AL15" s="18">
        <f t="shared" si="3"/>
        <v>0</v>
      </c>
      <c r="AM15" s="19">
        <v>0</v>
      </c>
      <c r="AN15" s="19">
        <v>0</v>
      </c>
      <c r="AO15" s="19">
        <v>0</v>
      </c>
      <c r="AP15" s="19">
        <v>0</v>
      </c>
      <c r="AQ15" s="18">
        <f t="shared" ref="AQ15:AQ49" si="7">SUM(AK15:AP15)</f>
        <v>0</v>
      </c>
      <c r="AR15" s="20"/>
      <c r="AS15" s="18">
        <f t="shared" si="4"/>
        <v>0</v>
      </c>
      <c r="AT15" s="18">
        <f t="shared" si="4"/>
        <v>0</v>
      </c>
      <c r="AU15" s="19">
        <v>0</v>
      </c>
      <c r="AV15" s="19">
        <v>0</v>
      </c>
      <c r="AW15" s="19">
        <v>0</v>
      </c>
      <c r="AX15" s="19">
        <v>0</v>
      </c>
      <c r="AY15" s="18">
        <f t="shared" ref="AY15:AY49" si="8">SUM(AS15:AX15)</f>
        <v>0</v>
      </c>
      <c r="AZ15" s="20"/>
      <c r="BA15" s="18">
        <f t="shared" si="5"/>
        <v>0</v>
      </c>
      <c r="BB15" s="18">
        <f t="shared" si="5"/>
        <v>0</v>
      </c>
      <c r="BC15" s="19">
        <v>0</v>
      </c>
      <c r="BD15" s="19">
        <v>0</v>
      </c>
      <c r="BE15" s="19">
        <v>0</v>
      </c>
      <c r="BF15" s="19">
        <v>0</v>
      </c>
      <c r="BG15" s="18">
        <f t="shared" ref="BG15:BG49" si="9">SUM(BA15:BF15)</f>
        <v>0</v>
      </c>
      <c r="BH15" s="20"/>
      <c r="BI15" s="18">
        <f t="shared" ref="BI15:BI49" si="10">BG15+AY15+AQ15</f>
        <v>0</v>
      </c>
      <c r="BJ15" s="18">
        <f>BI15+BJ14</f>
        <v>0</v>
      </c>
    </row>
    <row r="16" spans="2:62" ht="15" x14ac:dyDescent="0.15">
      <c r="B16" s="22">
        <v>2021</v>
      </c>
      <c r="C16" s="12">
        <f>Overview!AK30</f>
        <v>0</v>
      </c>
      <c r="D16" s="13">
        <f>C16*10%</f>
        <v>0</v>
      </c>
      <c r="E16" s="13">
        <f>C16-D16</f>
        <v>0</v>
      </c>
      <c r="G16" s="26">
        <v>3</v>
      </c>
      <c r="H16" s="26" t="str">
        <f>Mango!H16</f>
        <v>2021-2022</v>
      </c>
      <c r="I16" s="136">
        <v>8.6999999999999993</v>
      </c>
      <c r="J16" s="50"/>
      <c r="K16" s="143">
        <f t="shared" si="6"/>
        <v>20.550996259177118</v>
      </c>
      <c r="L16" s="28">
        <f t="shared" ref="L16:L49" si="11">K16-K15</f>
        <v>12.528654503678162</v>
      </c>
      <c r="N16" s="14">
        <f t="shared" si="0"/>
        <v>3</v>
      </c>
      <c r="O16" s="14" t="str">
        <f t="shared" si="0"/>
        <v>2021-2022</v>
      </c>
      <c r="P16" s="18">
        <f t="shared" ref="P16:P49" si="12">(L16*$E$14)/1000</f>
        <v>0</v>
      </c>
      <c r="Q16" s="18">
        <f t="shared" ref="Q16:Q49" si="13">(L15*$E$15)/1000</f>
        <v>0</v>
      </c>
      <c r="R16" s="18">
        <f>(L14*$E$16)/1000</f>
        <v>0</v>
      </c>
      <c r="S16" s="19">
        <v>0</v>
      </c>
      <c r="T16" s="19">
        <v>0</v>
      </c>
      <c r="U16" s="19">
        <v>0</v>
      </c>
      <c r="V16" s="20"/>
      <c r="W16" s="18">
        <f t="shared" si="1"/>
        <v>0</v>
      </c>
      <c r="X16" s="18">
        <f t="shared" si="1"/>
        <v>0</v>
      </c>
      <c r="Y16" s="18">
        <f t="shared" si="1"/>
        <v>0</v>
      </c>
      <c r="Z16" s="19">
        <v>0</v>
      </c>
      <c r="AA16" s="19">
        <v>0</v>
      </c>
      <c r="AB16" s="19">
        <v>0</v>
      </c>
      <c r="AC16" s="20"/>
      <c r="AD16" s="18">
        <f t="shared" si="2"/>
        <v>0</v>
      </c>
      <c r="AE16" s="18">
        <f t="shared" si="2"/>
        <v>0</v>
      </c>
      <c r="AF16" s="18">
        <f t="shared" si="2"/>
        <v>0</v>
      </c>
      <c r="AG16" s="19">
        <v>0</v>
      </c>
      <c r="AH16" s="19">
        <v>0</v>
      </c>
      <c r="AI16" s="19">
        <v>0</v>
      </c>
      <c r="AJ16" s="20"/>
      <c r="AK16" s="18">
        <f t="shared" si="3"/>
        <v>0</v>
      </c>
      <c r="AL16" s="18">
        <f t="shared" si="3"/>
        <v>0</v>
      </c>
      <c r="AM16" s="18">
        <f t="shared" si="3"/>
        <v>0</v>
      </c>
      <c r="AN16" s="19">
        <v>0</v>
      </c>
      <c r="AO16" s="19">
        <v>0</v>
      </c>
      <c r="AP16" s="19">
        <v>0</v>
      </c>
      <c r="AQ16" s="18">
        <f t="shared" si="7"/>
        <v>0</v>
      </c>
      <c r="AR16" s="20"/>
      <c r="AS16" s="18">
        <f t="shared" si="4"/>
        <v>0</v>
      </c>
      <c r="AT16" s="18">
        <f t="shared" si="4"/>
        <v>0</v>
      </c>
      <c r="AU16" s="18">
        <f t="shared" si="4"/>
        <v>0</v>
      </c>
      <c r="AV16" s="19">
        <v>0</v>
      </c>
      <c r="AW16" s="19">
        <v>0</v>
      </c>
      <c r="AX16" s="19">
        <v>0</v>
      </c>
      <c r="AY16" s="18">
        <f t="shared" si="8"/>
        <v>0</v>
      </c>
      <c r="AZ16" s="20"/>
      <c r="BA16" s="18">
        <f t="shared" si="5"/>
        <v>0</v>
      </c>
      <c r="BB16" s="18">
        <f t="shared" si="5"/>
        <v>0</v>
      </c>
      <c r="BC16" s="18">
        <f t="shared" si="5"/>
        <v>0</v>
      </c>
      <c r="BD16" s="19">
        <v>0</v>
      </c>
      <c r="BE16" s="19">
        <v>0</v>
      </c>
      <c r="BF16" s="19">
        <v>0</v>
      </c>
      <c r="BG16" s="18">
        <f t="shared" si="9"/>
        <v>0</v>
      </c>
      <c r="BH16" s="20"/>
      <c r="BI16" s="18">
        <f t="shared" si="10"/>
        <v>0</v>
      </c>
      <c r="BJ16" s="18">
        <f t="shared" ref="BJ16:BJ43" si="14">BI16+BJ15</f>
        <v>0</v>
      </c>
    </row>
    <row r="17" spans="2:62" ht="15" x14ac:dyDescent="0.15">
      <c r="B17" s="22">
        <v>2022</v>
      </c>
      <c r="C17" s="12">
        <f>Overview!AK31</f>
        <v>550</v>
      </c>
      <c r="D17" s="13">
        <f>C17*10%</f>
        <v>55</v>
      </c>
      <c r="E17" s="13">
        <f>C17-D17</f>
        <v>495</v>
      </c>
      <c r="G17" s="26">
        <v>4</v>
      </c>
      <c r="H17" s="26" t="str">
        <f>Mango!H17</f>
        <v>2022-2023</v>
      </c>
      <c r="I17" s="16">
        <v>11.6</v>
      </c>
      <c r="J17" s="50"/>
      <c r="K17" s="143">
        <f t="shared" si="6"/>
        <v>40.058137148473364</v>
      </c>
      <c r="L17" s="28">
        <f t="shared" si="11"/>
        <v>19.507140889296245</v>
      </c>
      <c r="N17" s="14">
        <f t="shared" si="0"/>
        <v>4</v>
      </c>
      <c r="O17" s="14" t="str">
        <f t="shared" si="0"/>
        <v>2022-2023</v>
      </c>
      <c r="P17" s="18">
        <f>(L17*$E$14)/1000</f>
        <v>0</v>
      </c>
      <c r="Q17" s="18">
        <f t="shared" si="13"/>
        <v>0</v>
      </c>
      <c r="R17" s="18">
        <f t="shared" ref="R17:R49" si="15">(L15*$E$16)/1000</f>
        <v>0</v>
      </c>
      <c r="S17" s="18">
        <f>(L14*$E$17)/1000</f>
        <v>0.79527397059738336</v>
      </c>
      <c r="T17" s="19">
        <v>0</v>
      </c>
      <c r="U17" s="19">
        <v>0</v>
      </c>
      <c r="V17" s="20"/>
      <c r="W17" s="18">
        <f t="shared" si="1"/>
        <v>0</v>
      </c>
      <c r="X17" s="18">
        <f t="shared" si="1"/>
        <v>0</v>
      </c>
      <c r="Y17" s="18">
        <f t="shared" si="1"/>
        <v>0</v>
      </c>
      <c r="Z17" s="18">
        <f t="shared" si="1"/>
        <v>0.19881849264934584</v>
      </c>
      <c r="AA17" s="19">
        <v>0</v>
      </c>
      <c r="AB17" s="19">
        <v>0</v>
      </c>
      <c r="AC17" s="20"/>
      <c r="AD17" s="18">
        <f t="shared" si="2"/>
        <v>0</v>
      </c>
      <c r="AE17" s="18">
        <f t="shared" si="2"/>
        <v>0</v>
      </c>
      <c r="AF17" s="18">
        <f t="shared" si="2"/>
        <v>0</v>
      </c>
      <c r="AG17" s="18">
        <f>Z17+S17</f>
        <v>0.99409246324672917</v>
      </c>
      <c r="AH17" s="19">
        <v>0</v>
      </c>
      <c r="AI17" s="19">
        <v>0</v>
      </c>
      <c r="AJ17" s="20"/>
      <c r="AK17" s="18">
        <f t="shared" si="3"/>
        <v>0</v>
      </c>
      <c r="AL17" s="18">
        <f t="shared" si="3"/>
        <v>0</v>
      </c>
      <c r="AM17" s="18">
        <f t="shared" si="3"/>
        <v>0</v>
      </c>
      <c r="AN17" s="18">
        <f>AG17*$K$7*$I$7</f>
        <v>1.7131526783285298</v>
      </c>
      <c r="AO17" s="19">
        <v>0</v>
      </c>
      <c r="AP17" s="19">
        <v>0</v>
      </c>
      <c r="AQ17" s="18">
        <f t="shared" si="7"/>
        <v>1.7131526783285298</v>
      </c>
      <c r="AR17" s="20"/>
      <c r="AS17" s="18">
        <f t="shared" si="4"/>
        <v>0</v>
      </c>
      <c r="AT17" s="18">
        <f t="shared" si="4"/>
        <v>0</v>
      </c>
      <c r="AU17" s="18">
        <f t="shared" si="4"/>
        <v>0</v>
      </c>
      <c r="AV17" s="18">
        <f t="shared" si="4"/>
        <v>0</v>
      </c>
      <c r="AW17" s="19">
        <v>0</v>
      </c>
      <c r="AX17" s="19">
        <v>0</v>
      </c>
      <c r="AY17" s="18">
        <f t="shared" si="8"/>
        <v>0</v>
      </c>
      <c r="AZ17" s="20"/>
      <c r="BA17" s="18">
        <f t="shared" si="5"/>
        <v>0</v>
      </c>
      <c r="BB17" s="18">
        <f t="shared" si="5"/>
        <v>0</v>
      </c>
      <c r="BC17" s="18">
        <f t="shared" si="5"/>
        <v>0</v>
      </c>
      <c r="BD17" s="18">
        <f t="shared" si="5"/>
        <v>0</v>
      </c>
      <c r="BE17" s="19">
        <v>0</v>
      </c>
      <c r="BF17" s="19">
        <v>0</v>
      </c>
      <c r="BG17" s="18">
        <f t="shared" si="9"/>
        <v>0</v>
      </c>
      <c r="BH17" s="20"/>
      <c r="BI17" s="18">
        <f t="shared" si="10"/>
        <v>1.7131526783285298</v>
      </c>
      <c r="BJ17" s="18">
        <f t="shared" si="14"/>
        <v>1.7131526783285298</v>
      </c>
    </row>
    <row r="18" spans="2:62" ht="15" x14ac:dyDescent="0.15">
      <c r="B18" s="22">
        <v>2023</v>
      </c>
      <c r="C18" s="12">
        <f>Overview!AK32</f>
        <v>0</v>
      </c>
      <c r="D18" s="14">
        <f t="shared" ref="D18:D19" si="16">C18*10%</f>
        <v>0</v>
      </c>
      <c r="E18" s="14">
        <f t="shared" ref="E18:E19" si="17">C18-D18</f>
        <v>0</v>
      </c>
      <c r="G18" s="34">
        <v>5</v>
      </c>
      <c r="H18" s="34" t="str">
        <f>Mango!H18</f>
        <v>2023-2024</v>
      </c>
      <c r="I18" s="213">
        <v>14.5</v>
      </c>
      <c r="J18" s="50"/>
      <c r="K18" s="143">
        <f t="shared" si="6"/>
        <v>67.223632960894975</v>
      </c>
      <c r="L18" s="28">
        <f t="shared" si="11"/>
        <v>27.165495812421611</v>
      </c>
      <c r="M18" s="17"/>
      <c r="N18" s="14">
        <f t="shared" si="0"/>
        <v>5</v>
      </c>
      <c r="O18" s="14" t="str">
        <f t="shared" si="0"/>
        <v>2023-2024</v>
      </c>
      <c r="P18" s="18">
        <f t="shared" si="12"/>
        <v>0</v>
      </c>
      <c r="Q18" s="18">
        <f t="shared" si="13"/>
        <v>0</v>
      </c>
      <c r="R18" s="18">
        <f t="shared" si="15"/>
        <v>0</v>
      </c>
      <c r="S18" s="18">
        <f t="shared" ref="S18:S49" si="18">(L15*$E$17)/1000</f>
        <v>3.1757851983746002</v>
      </c>
      <c r="T18" s="18">
        <f>(L14*$E$18)/1000</f>
        <v>0</v>
      </c>
      <c r="U18" s="19">
        <v>0</v>
      </c>
      <c r="V18" s="20"/>
      <c r="W18" s="18">
        <f t="shared" si="1"/>
        <v>0</v>
      </c>
      <c r="X18" s="18">
        <f t="shared" si="1"/>
        <v>0</v>
      </c>
      <c r="Y18" s="18">
        <f t="shared" si="1"/>
        <v>0</v>
      </c>
      <c r="Z18" s="18">
        <f t="shared" si="1"/>
        <v>0.79394629959365004</v>
      </c>
      <c r="AA18" s="18">
        <f t="shared" si="1"/>
        <v>0</v>
      </c>
      <c r="AB18" s="19">
        <v>0</v>
      </c>
      <c r="AC18" s="20"/>
      <c r="AD18" s="18">
        <f t="shared" si="2"/>
        <v>0</v>
      </c>
      <c r="AE18" s="18">
        <f t="shared" si="2"/>
        <v>0</v>
      </c>
      <c r="AF18" s="18">
        <f t="shared" si="2"/>
        <v>0</v>
      </c>
      <c r="AG18" s="18">
        <f>Z18+S18</f>
        <v>3.9697314979682501</v>
      </c>
      <c r="AH18" s="18">
        <f>AA18+T18</f>
        <v>0</v>
      </c>
      <c r="AI18" s="19">
        <v>0</v>
      </c>
      <c r="AJ18" s="20"/>
      <c r="AK18" s="18">
        <f t="shared" si="3"/>
        <v>0</v>
      </c>
      <c r="AL18" s="18">
        <f t="shared" si="3"/>
        <v>0</v>
      </c>
      <c r="AM18" s="18">
        <f t="shared" si="3"/>
        <v>0</v>
      </c>
      <c r="AN18" s="18">
        <f t="shared" si="3"/>
        <v>6.8411706148319498</v>
      </c>
      <c r="AO18" s="18">
        <f t="shared" si="3"/>
        <v>0</v>
      </c>
      <c r="AP18" s="19">
        <v>0</v>
      </c>
      <c r="AQ18" s="18">
        <f t="shared" si="7"/>
        <v>6.8411706148319498</v>
      </c>
      <c r="AR18" s="20"/>
      <c r="AS18" s="18">
        <f t="shared" si="4"/>
        <v>0</v>
      </c>
      <c r="AT18" s="18">
        <f t="shared" si="4"/>
        <v>0</v>
      </c>
      <c r="AU18" s="18">
        <f t="shared" si="4"/>
        <v>0</v>
      </c>
      <c r="AV18" s="18">
        <f t="shared" si="4"/>
        <v>0</v>
      </c>
      <c r="AW18" s="18">
        <f t="shared" si="4"/>
        <v>0</v>
      </c>
      <c r="AX18" s="19">
        <v>0</v>
      </c>
      <c r="AY18" s="18">
        <f t="shared" si="8"/>
        <v>0</v>
      </c>
      <c r="AZ18" s="20"/>
      <c r="BA18" s="18">
        <f t="shared" si="5"/>
        <v>0</v>
      </c>
      <c r="BB18" s="18">
        <f t="shared" si="5"/>
        <v>0</v>
      </c>
      <c r="BC18" s="18">
        <f t="shared" si="5"/>
        <v>0</v>
      </c>
      <c r="BD18" s="18">
        <f t="shared" si="5"/>
        <v>0</v>
      </c>
      <c r="BE18" s="18">
        <f t="shared" si="5"/>
        <v>0</v>
      </c>
      <c r="BF18" s="19">
        <v>0</v>
      </c>
      <c r="BG18" s="18">
        <f t="shared" si="9"/>
        <v>0</v>
      </c>
      <c r="BH18" s="20"/>
      <c r="BI18" s="18">
        <f t="shared" si="10"/>
        <v>6.8411706148319498</v>
      </c>
      <c r="BJ18" s="18">
        <f t="shared" si="14"/>
        <v>8.5543232931604791</v>
      </c>
    </row>
    <row r="19" spans="2:62" ht="15" x14ac:dyDescent="0.15">
      <c r="B19" s="22">
        <v>2024</v>
      </c>
      <c r="C19" s="12">
        <f>Overview!AK33</f>
        <v>0</v>
      </c>
      <c r="D19" s="14">
        <f t="shared" si="16"/>
        <v>0</v>
      </c>
      <c r="E19" s="14">
        <f t="shared" si="17"/>
        <v>0</v>
      </c>
      <c r="G19" s="32">
        <v>6</v>
      </c>
      <c r="H19" s="32" t="str">
        <f>Mango!H19</f>
        <v>2024-2025</v>
      </c>
      <c r="I19" s="136">
        <v>17.399999999999999</v>
      </c>
      <c r="J19" s="50"/>
      <c r="K19" s="143">
        <f t="shared" si="6"/>
        <v>102.61774576277422</v>
      </c>
      <c r="L19" s="28">
        <f t="shared" si="11"/>
        <v>35.394112801879245</v>
      </c>
      <c r="M19" s="17"/>
      <c r="N19" s="14">
        <f t="shared" si="0"/>
        <v>6</v>
      </c>
      <c r="O19" s="14" t="str">
        <f t="shared" si="0"/>
        <v>2024-2025</v>
      </c>
      <c r="P19" s="18">
        <f t="shared" si="12"/>
        <v>0</v>
      </c>
      <c r="Q19" s="18">
        <f t="shared" si="13"/>
        <v>0</v>
      </c>
      <c r="R19" s="18">
        <f t="shared" si="15"/>
        <v>0</v>
      </c>
      <c r="S19" s="18">
        <f t="shared" si="18"/>
        <v>6.2016839793206904</v>
      </c>
      <c r="T19" s="18">
        <f t="shared" ref="T19:T49" si="19">(L15*$E$18)/1000</f>
        <v>0</v>
      </c>
      <c r="U19" s="18">
        <f>(L14*$E$19)/1000</f>
        <v>0</v>
      </c>
      <c r="V19" s="20"/>
      <c r="W19" s="18">
        <f t="shared" si="1"/>
        <v>0</v>
      </c>
      <c r="X19" s="18">
        <f t="shared" si="1"/>
        <v>0</v>
      </c>
      <c r="Y19" s="18">
        <f t="shared" si="1"/>
        <v>0</v>
      </c>
      <c r="Z19" s="18">
        <f t="shared" si="1"/>
        <v>1.5504209948301726</v>
      </c>
      <c r="AA19" s="18">
        <f t="shared" si="1"/>
        <v>0</v>
      </c>
      <c r="AB19" s="18">
        <f t="shared" si="1"/>
        <v>0</v>
      </c>
      <c r="AC19" s="20"/>
      <c r="AD19" s="18">
        <f t="shared" si="2"/>
        <v>0</v>
      </c>
      <c r="AE19" s="18">
        <f t="shared" si="2"/>
        <v>0</v>
      </c>
      <c r="AF19" s="18">
        <f t="shared" si="2"/>
        <v>0</v>
      </c>
      <c r="AG19" s="18">
        <f t="shared" si="2"/>
        <v>7.7521049741508632</v>
      </c>
      <c r="AH19" s="18">
        <f t="shared" si="2"/>
        <v>0</v>
      </c>
      <c r="AI19" s="18">
        <f t="shared" si="2"/>
        <v>0</v>
      </c>
      <c r="AJ19" s="20"/>
      <c r="AK19" s="18">
        <f t="shared" si="3"/>
        <v>0</v>
      </c>
      <c r="AL19" s="18">
        <f t="shared" si="3"/>
        <v>0</v>
      </c>
      <c r="AM19" s="18">
        <f t="shared" si="3"/>
        <v>0</v>
      </c>
      <c r="AN19" s="18">
        <f t="shared" si="3"/>
        <v>13.35946090545332</v>
      </c>
      <c r="AO19" s="18">
        <f t="shared" si="3"/>
        <v>0</v>
      </c>
      <c r="AP19" s="18">
        <f t="shared" si="3"/>
        <v>0</v>
      </c>
      <c r="AQ19" s="18">
        <f t="shared" si="7"/>
        <v>13.35946090545332</v>
      </c>
      <c r="AR19" s="20"/>
      <c r="AS19" s="18">
        <f t="shared" si="4"/>
        <v>0</v>
      </c>
      <c r="AT19" s="18">
        <f t="shared" si="4"/>
        <v>0</v>
      </c>
      <c r="AU19" s="18">
        <f t="shared" si="4"/>
        <v>0</v>
      </c>
      <c r="AV19" s="18">
        <f t="shared" si="4"/>
        <v>0</v>
      </c>
      <c r="AW19" s="18">
        <f t="shared" si="4"/>
        <v>0</v>
      </c>
      <c r="AX19" s="18">
        <f t="shared" si="4"/>
        <v>0</v>
      </c>
      <c r="AY19" s="18">
        <f t="shared" si="8"/>
        <v>0</v>
      </c>
      <c r="AZ19" s="20"/>
      <c r="BA19" s="18">
        <f t="shared" si="5"/>
        <v>0</v>
      </c>
      <c r="BB19" s="18">
        <f t="shared" si="5"/>
        <v>0</v>
      </c>
      <c r="BC19" s="18">
        <f t="shared" si="5"/>
        <v>0</v>
      </c>
      <c r="BD19" s="18">
        <f t="shared" si="5"/>
        <v>0</v>
      </c>
      <c r="BE19" s="18">
        <f t="shared" si="5"/>
        <v>0</v>
      </c>
      <c r="BF19" s="18">
        <f t="shared" si="5"/>
        <v>0</v>
      </c>
      <c r="BG19" s="18">
        <f t="shared" si="9"/>
        <v>0</v>
      </c>
      <c r="BH19" s="20"/>
      <c r="BI19" s="18">
        <f t="shared" si="10"/>
        <v>13.35946090545332</v>
      </c>
      <c r="BJ19" s="18">
        <f t="shared" si="14"/>
        <v>21.913784198613797</v>
      </c>
    </row>
    <row r="20" spans="2:62" ht="15" x14ac:dyDescent="0.2">
      <c r="B20" s="22">
        <v>2025</v>
      </c>
      <c r="C20" s="12">
        <v>0</v>
      </c>
      <c r="D20" s="14">
        <v>0</v>
      </c>
      <c r="E20" s="14">
        <v>0</v>
      </c>
      <c r="G20" s="26">
        <v>7</v>
      </c>
      <c r="H20" s="26" t="str">
        <f>Mango!H20</f>
        <v>2025-2026</v>
      </c>
      <c r="I20" s="35">
        <f>I14</f>
        <v>2.8999999999999995</v>
      </c>
      <c r="J20" s="50"/>
      <c r="K20" s="143">
        <f t="shared" si="6"/>
        <v>1.606614082014916</v>
      </c>
      <c r="L20" s="28">
        <f t="shared" si="11"/>
        <v>-101.01113168075931</v>
      </c>
      <c r="M20" s="17"/>
      <c r="N20" s="14">
        <f t="shared" si="0"/>
        <v>7</v>
      </c>
      <c r="O20" s="14" t="str">
        <f t="shared" si="0"/>
        <v>2025-2026</v>
      </c>
      <c r="P20" s="18">
        <f t="shared" si="12"/>
        <v>0</v>
      </c>
      <c r="Q20" s="18">
        <f t="shared" si="13"/>
        <v>0</v>
      </c>
      <c r="R20" s="18">
        <f t="shared" si="15"/>
        <v>0</v>
      </c>
      <c r="S20" s="18">
        <f t="shared" si="18"/>
        <v>9.6560347402016422</v>
      </c>
      <c r="T20" s="18">
        <f t="shared" si="19"/>
        <v>0</v>
      </c>
      <c r="U20" s="18">
        <f t="shared" ref="U20:U49" si="20">(L15*$E$19)/1000</f>
        <v>0</v>
      </c>
      <c r="V20" s="20"/>
      <c r="W20" s="18">
        <f t="shared" si="1"/>
        <v>0</v>
      </c>
      <c r="X20" s="18">
        <f t="shared" si="1"/>
        <v>0</v>
      </c>
      <c r="Y20" s="18">
        <f t="shared" si="1"/>
        <v>0</v>
      </c>
      <c r="Z20" s="18">
        <f t="shared" si="1"/>
        <v>2.4140086850504106</v>
      </c>
      <c r="AA20" s="18">
        <f t="shared" si="1"/>
        <v>0</v>
      </c>
      <c r="AB20" s="18">
        <f t="shared" si="1"/>
        <v>0</v>
      </c>
      <c r="AC20" s="20"/>
      <c r="AD20" s="18">
        <f t="shared" si="2"/>
        <v>0</v>
      </c>
      <c r="AE20" s="18">
        <f t="shared" si="2"/>
        <v>0</v>
      </c>
      <c r="AF20" s="18">
        <f t="shared" si="2"/>
        <v>0</v>
      </c>
      <c r="AG20" s="18">
        <f t="shared" si="2"/>
        <v>12.070043425252052</v>
      </c>
      <c r="AH20" s="18">
        <f t="shared" si="2"/>
        <v>0</v>
      </c>
      <c r="AI20" s="18">
        <f t="shared" si="2"/>
        <v>0</v>
      </c>
      <c r="AJ20" s="20"/>
      <c r="AK20" s="18">
        <f t="shared" si="3"/>
        <v>0</v>
      </c>
      <c r="AL20" s="18">
        <f t="shared" si="3"/>
        <v>0</v>
      </c>
      <c r="AM20" s="18">
        <f t="shared" si="3"/>
        <v>0</v>
      </c>
      <c r="AN20" s="18">
        <f t="shared" si="3"/>
        <v>20.800708169517701</v>
      </c>
      <c r="AO20" s="18">
        <f t="shared" si="3"/>
        <v>0</v>
      </c>
      <c r="AP20" s="18">
        <f t="shared" si="3"/>
        <v>0</v>
      </c>
      <c r="AQ20" s="18">
        <f t="shared" si="7"/>
        <v>20.800708169517701</v>
      </c>
      <c r="AR20" s="20"/>
      <c r="AS20" s="18">
        <f t="shared" si="4"/>
        <v>0</v>
      </c>
      <c r="AT20" s="18">
        <f t="shared" si="4"/>
        <v>0</v>
      </c>
      <c r="AU20" s="18">
        <f t="shared" si="4"/>
        <v>0</v>
      </c>
      <c r="AV20" s="18">
        <f t="shared" si="4"/>
        <v>0</v>
      </c>
      <c r="AW20" s="18">
        <f t="shared" si="4"/>
        <v>0</v>
      </c>
      <c r="AX20" s="18">
        <f t="shared" si="4"/>
        <v>0</v>
      </c>
      <c r="AY20" s="18">
        <f t="shared" si="8"/>
        <v>0</v>
      </c>
      <c r="AZ20" s="20"/>
      <c r="BA20" s="18">
        <f t="shared" si="5"/>
        <v>0</v>
      </c>
      <c r="BB20" s="18">
        <f t="shared" si="5"/>
        <v>0</v>
      </c>
      <c r="BC20" s="18">
        <f t="shared" si="5"/>
        <v>0</v>
      </c>
      <c r="BD20" s="18">
        <f t="shared" si="5"/>
        <v>0</v>
      </c>
      <c r="BE20" s="18">
        <f t="shared" si="5"/>
        <v>0</v>
      </c>
      <c r="BF20" s="18">
        <f t="shared" si="5"/>
        <v>0</v>
      </c>
      <c r="BG20" s="18">
        <f t="shared" si="9"/>
        <v>0</v>
      </c>
      <c r="BH20" s="20"/>
      <c r="BI20" s="18">
        <f t="shared" si="10"/>
        <v>20.800708169517701</v>
      </c>
      <c r="BJ20" s="18">
        <f t="shared" si="14"/>
        <v>42.714492368131502</v>
      </c>
    </row>
    <row r="21" spans="2:62" ht="15" x14ac:dyDescent="0.2">
      <c r="B21" s="22">
        <v>2026</v>
      </c>
      <c r="C21" s="12">
        <v>0</v>
      </c>
      <c r="D21" s="14">
        <v>0</v>
      </c>
      <c r="E21" s="14">
        <v>0</v>
      </c>
      <c r="G21" s="26">
        <v>8</v>
      </c>
      <c r="H21" s="26" t="str">
        <f>Mango!H21</f>
        <v>2026-2027</v>
      </c>
      <c r="I21" s="35">
        <f t="shared" ref="I21:I49" si="21">I15</f>
        <v>5.7999999999999989</v>
      </c>
      <c r="J21" s="50"/>
      <c r="K21" s="143">
        <f t="shared" si="6"/>
        <v>8.0223417554989567</v>
      </c>
      <c r="L21" s="28">
        <f t="shared" si="11"/>
        <v>6.4157276734840405</v>
      </c>
      <c r="M21" s="17"/>
      <c r="N21" s="14">
        <f t="shared" si="0"/>
        <v>8</v>
      </c>
      <c r="O21" s="14" t="str">
        <f t="shared" si="0"/>
        <v>2026-2027</v>
      </c>
      <c r="P21" s="18">
        <f t="shared" si="12"/>
        <v>0</v>
      </c>
      <c r="Q21" s="18">
        <f t="shared" si="13"/>
        <v>0</v>
      </c>
      <c r="R21" s="18">
        <f t="shared" si="15"/>
        <v>0</v>
      </c>
      <c r="S21" s="18">
        <f t="shared" si="18"/>
        <v>13.446920427148697</v>
      </c>
      <c r="T21" s="18">
        <f t="shared" si="19"/>
        <v>0</v>
      </c>
      <c r="U21" s="18">
        <f t="shared" si="20"/>
        <v>0</v>
      </c>
      <c r="V21" s="20"/>
      <c r="W21" s="18">
        <f t="shared" si="1"/>
        <v>0</v>
      </c>
      <c r="X21" s="18">
        <f t="shared" si="1"/>
        <v>0</v>
      </c>
      <c r="Y21" s="18">
        <f t="shared" si="1"/>
        <v>0</v>
      </c>
      <c r="Z21" s="18">
        <f t="shared" si="1"/>
        <v>3.3617301067871743</v>
      </c>
      <c r="AA21" s="18">
        <f t="shared" si="1"/>
        <v>0</v>
      </c>
      <c r="AB21" s="18">
        <f t="shared" si="1"/>
        <v>0</v>
      </c>
      <c r="AC21" s="20"/>
      <c r="AD21" s="18">
        <f t="shared" si="2"/>
        <v>0</v>
      </c>
      <c r="AE21" s="18">
        <f t="shared" si="2"/>
        <v>0</v>
      </c>
      <c r="AF21" s="18">
        <f t="shared" si="2"/>
        <v>0</v>
      </c>
      <c r="AG21" s="18">
        <f t="shared" si="2"/>
        <v>16.808650533935872</v>
      </c>
      <c r="AH21" s="18">
        <f t="shared" si="2"/>
        <v>0</v>
      </c>
      <c r="AI21" s="18">
        <f t="shared" si="2"/>
        <v>0</v>
      </c>
      <c r="AJ21" s="20"/>
      <c r="AK21" s="18">
        <f t="shared" si="3"/>
        <v>0</v>
      </c>
      <c r="AL21" s="18">
        <f t="shared" si="3"/>
        <v>0</v>
      </c>
      <c r="AM21" s="18">
        <f t="shared" si="3"/>
        <v>0</v>
      </c>
      <c r="AN21" s="18">
        <f t="shared" si="3"/>
        <v>28.966907753482815</v>
      </c>
      <c r="AO21" s="18">
        <f t="shared" si="3"/>
        <v>0</v>
      </c>
      <c r="AP21" s="18">
        <f t="shared" si="3"/>
        <v>0</v>
      </c>
      <c r="AQ21" s="18">
        <f t="shared" si="7"/>
        <v>28.966907753482815</v>
      </c>
      <c r="AR21" s="20"/>
      <c r="AS21" s="18">
        <f t="shared" si="4"/>
        <v>0</v>
      </c>
      <c r="AT21" s="18">
        <f t="shared" si="4"/>
        <v>0</v>
      </c>
      <c r="AU21" s="18">
        <f t="shared" si="4"/>
        <v>0</v>
      </c>
      <c r="AV21" s="18">
        <f t="shared" si="4"/>
        <v>0</v>
      </c>
      <c r="AW21" s="18">
        <f t="shared" si="4"/>
        <v>0</v>
      </c>
      <c r="AX21" s="18">
        <f t="shared" si="4"/>
        <v>0</v>
      </c>
      <c r="AY21" s="18">
        <f t="shared" si="8"/>
        <v>0</v>
      </c>
      <c r="AZ21" s="20"/>
      <c r="BA21" s="18">
        <f t="shared" si="5"/>
        <v>0</v>
      </c>
      <c r="BB21" s="18">
        <f t="shared" si="5"/>
        <v>0</v>
      </c>
      <c r="BC21" s="18">
        <f t="shared" si="5"/>
        <v>0</v>
      </c>
      <c r="BD21" s="18">
        <f t="shared" si="5"/>
        <v>0</v>
      </c>
      <c r="BE21" s="18">
        <f t="shared" ref="BE21:BF49" si="22">AO21*$K$6</f>
        <v>0</v>
      </c>
      <c r="BF21" s="18">
        <f t="shared" si="22"/>
        <v>0</v>
      </c>
      <c r="BG21" s="18">
        <f t="shared" si="9"/>
        <v>0</v>
      </c>
      <c r="BH21" s="20"/>
      <c r="BI21" s="18">
        <f t="shared" si="10"/>
        <v>28.966907753482815</v>
      </c>
      <c r="BJ21" s="18">
        <f t="shared" si="14"/>
        <v>71.681400121614317</v>
      </c>
    </row>
    <row r="22" spans="2:62" ht="15" x14ac:dyDescent="0.2">
      <c r="B22" s="22">
        <v>2027</v>
      </c>
      <c r="C22" s="12">
        <v>0</v>
      </c>
      <c r="D22" s="14">
        <v>0</v>
      </c>
      <c r="E22" s="14">
        <v>0</v>
      </c>
      <c r="G22" s="26">
        <v>9</v>
      </c>
      <c r="H22" s="26" t="str">
        <f>Mango!H22</f>
        <v>2027-2028</v>
      </c>
      <c r="I22" s="35">
        <f t="shared" si="21"/>
        <v>8.6999999999999993</v>
      </c>
      <c r="J22" s="50"/>
      <c r="K22" s="143">
        <f t="shared" si="6"/>
        <v>20.550996259177118</v>
      </c>
      <c r="L22" s="28">
        <f t="shared" si="11"/>
        <v>12.528654503678162</v>
      </c>
      <c r="M22" s="17"/>
      <c r="N22" s="14">
        <f t="shared" si="0"/>
        <v>9</v>
      </c>
      <c r="O22" s="14" t="str">
        <f t="shared" si="0"/>
        <v>2027-2028</v>
      </c>
      <c r="P22" s="18">
        <f t="shared" si="12"/>
        <v>0</v>
      </c>
      <c r="Q22" s="18">
        <f t="shared" si="13"/>
        <v>0</v>
      </c>
      <c r="R22" s="18">
        <f t="shared" si="15"/>
        <v>0</v>
      </c>
      <c r="S22" s="18">
        <f t="shared" si="18"/>
        <v>17.520085836930225</v>
      </c>
      <c r="T22" s="18">
        <f t="shared" si="19"/>
        <v>0</v>
      </c>
      <c r="U22" s="18">
        <f t="shared" si="20"/>
        <v>0</v>
      </c>
      <c r="V22" s="20"/>
      <c r="W22" s="18">
        <f t="shared" si="1"/>
        <v>0</v>
      </c>
      <c r="X22" s="18">
        <f t="shared" si="1"/>
        <v>0</v>
      </c>
      <c r="Y22" s="18">
        <f t="shared" si="1"/>
        <v>0</v>
      </c>
      <c r="Z22" s="18">
        <f t="shared" si="1"/>
        <v>4.3800214592325561</v>
      </c>
      <c r="AA22" s="18">
        <f t="shared" si="1"/>
        <v>0</v>
      </c>
      <c r="AB22" s="18">
        <f t="shared" si="1"/>
        <v>0</v>
      </c>
      <c r="AC22" s="20"/>
      <c r="AD22" s="18">
        <f t="shared" si="2"/>
        <v>0</v>
      </c>
      <c r="AE22" s="18">
        <f t="shared" si="2"/>
        <v>0</v>
      </c>
      <c r="AF22" s="18">
        <f t="shared" si="2"/>
        <v>0</v>
      </c>
      <c r="AG22" s="18">
        <f t="shared" si="2"/>
        <v>21.90010729616278</v>
      </c>
      <c r="AH22" s="18">
        <f t="shared" si="2"/>
        <v>0</v>
      </c>
      <c r="AI22" s="18">
        <f t="shared" si="2"/>
        <v>0</v>
      </c>
      <c r="AJ22" s="20"/>
      <c r="AK22" s="18">
        <f t="shared" si="3"/>
        <v>0</v>
      </c>
      <c r="AL22" s="18">
        <f t="shared" si="3"/>
        <v>0</v>
      </c>
      <c r="AM22" s="18">
        <f t="shared" si="3"/>
        <v>0</v>
      </c>
      <c r="AN22" s="18">
        <f t="shared" si="3"/>
        <v>37.741184907053857</v>
      </c>
      <c r="AO22" s="18">
        <f t="shared" si="3"/>
        <v>0</v>
      </c>
      <c r="AP22" s="18">
        <f t="shared" si="3"/>
        <v>0</v>
      </c>
      <c r="AQ22" s="18">
        <f t="shared" si="7"/>
        <v>37.741184907053857</v>
      </c>
      <c r="AR22" s="20"/>
      <c r="AS22" s="18">
        <f t="shared" si="4"/>
        <v>0</v>
      </c>
      <c r="AT22" s="18">
        <f t="shared" si="4"/>
        <v>0</v>
      </c>
      <c r="AU22" s="18">
        <f t="shared" si="4"/>
        <v>0</v>
      </c>
      <c r="AV22" s="18">
        <f t="shared" si="4"/>
        <v>0</v>
      </c>
      <c r="AW22" s="18">
        <f t="shared" si="4"/>
        <v>0</v>
      </c>
      <c r="AX22" s="18">
        <f t="shared" si="4"/>
        <v>0</v>
      </c>
      <c r="AY22" s="18">
        <f t="shared" si="8"/>
        <v>0</v>
      </c>
      <c r="AZ22" s="20"/>
      <c r="BA22" s="18">
        <f t="shared" si="5"/>
        <v>0</v>
      </c>
      <c r="BB22" s="18">
        <f t="shared" si="5"/>
        <v>0</v>
      </c>
      <c r="BC22" s="18">
        <f t="shared" si="5"/>
        <v>0</v>
      </c>
      <c r="BD22" s="18">
        <f t="shared" si="5"/>
        <v>0</v>
      </c>
      <c r="BE22" s="18">
        <f t="shared" si="22"/>
        <v>0</v>
      </c>
      <c r="BF22" s="18">
        <f t="shared" si="22"/>
        <v>0</v>
      </c>
      <c r="BG22" s="18">
        <f t="shared" si="9"/>
        <v>0</v>
      </c>
      <c r="BH22" s="20"/>
      <c r="BI22" s="18">
        <f t="shared" si="10"/>
        <v>37.741184907053857</v>
      </c>
      <c r="BJ22" s="18">
        <f t="shared" si="14"/>
        <v>109.42258502866818</v>
      </c>
    </row>
    <row r="23" spans="2:62" ht="15" x14ac:dyDescent="0.2">
      <c r="B23" s="22">
        <v>2028</v>
      </c>
      <c r="C23" s="12">
        <v>0</v>
      </c>
      <c r="D23" s="14">
        <v>0</v>
      </c>
      <c r="E23" s="14">
        <v>0</v>
      </c>
      <c r="G23" s="26">
        <v>10</v>
      </c>
      <c r="H23" s="26" t="str">
        <f>Mango!H23</f>
        <v>2028-2029</v>
      </c>
      <c r="I23" s="35">
        <f t="shared" si="21"/>
        <v>11.6</v>
      </c>
      <c r="J23" s="38"/>
      <c r="K23" s="143">
        <f t="shared" si="6"/>
        <v>40.058137148473364</v>
      </c>
      <c r="L23" s="28">
        <f t="shared" si="11"/>
        <v>19.507140889296245</v>
      </c>
      <c r="M23" s="17"/>
      <c r="N23" s="14">
        <f t="shared" si="0"/>
        <v>10</v>
      </c>
      <c r="O23" s="14" t="str">
        <f t="shared" si="0"/>
        <v>2028-2029</v>
      </c>
      <c r="P23" s="18">
        <f t="shared" si="12"/>
        <v>0</v>
      </c>
      <c r="Q23" s="18">
        <f t="shared" si="13"/>
        <v>0</v>
      </c>
      <c r="R23" s="18">
        <f t="shared" si="15"/>
        <v>0</v>
      </c>
      <c r="S23" s="18">
        <f t="shared" si="18"/>
        <v>-50.000510181975855</v>
      </c>
      <c r="T23" s="18">
        <f t="shared" si="19"/>
        <v>0</v>
      </c>
      <c r="U23" s="18">
        <f t="shared" si="20"/>
        <v>0</v>
      </c>
      <c r="V23" s="20"/>
      <c r="W23" s="18">
        <f t="shared" si="1"/>
        <v>0</v>
      </c>
      <c r="X23" s="18">
        <f t="shared" si="1"/>
        <v>0</v>
      </c>
      <c r="Y23" s="18">
        <f t="shared" si="1"/>
        <v>0</v>
      </c>
      <c r="Z23" s="18">
        <f t="shared" si="1"/>
        <v>-12.500127545493964</v>
      </c>
      <c r="AA23" s="18">
        <f t="shared" si="1"/>
        <v>0</v>
      </c>
      <c r="AB23" s="18">
        <f t="shared" si="1"/>
        <v>0</v>
      </c>
      <c r="AC23" s="20"/>
      <c r="AD23" s="18">
        <f t="shared" si="2"/>
        <v>0</v>
      </c>
      <c r="AE23" s="18">
        <f t="shared" si="2"/>
        <v>0</v>
      </c>
      <c r="AF23" s="18">
        <f t="shared" si="2"/>
        <v>0</v>
      </c>
      <c r="AG23" s="18">
        <f t="shared" si="2"/>
        <v>-62.500637727469822</v>
      </c>
      <c r="AH23" s="18">
        <f t="shared" si="2"/>
        <v>0</v>
      </c>
      <c r="AI23" s="18">
        <f t="shared" si="2"/>
        <v>0</v>
      </c>
      <c r="AJ23" s="20"/>
      <c r="AK23" s="18">
        <f t="shared" si="3"/>
        <v>0</v>
      </c>
      <c r="AL23" s="18">
        <f t="shared" si="3"/>
        <v>0</v>
      </c>
      <c r="AM23" s="18">
        <f t="shared" si="3"/>
        <v>0</v>
      </c>
      <c r="AN23" s="18">
        <f t="shared" si="3"/>
        <v>-107.70943235033965</v>
      </c>
      <c r="AO23" s="18">
        <f t="shared" si="3"/>
        <v>0</v>
      </c>
      <c r="AP23" s="18">
        <f t="shared" si="3"/>
        <v>0</v>
      </c>
      <c r="AQ23" s="18">
        <f t="shared" si="7"/>
        <v>-107.70943235033965</v>
      </c>
      <c r="AR23" s="20"/>
      <c r="AS23" s="18">
        <f t="shared" si="4"/>
        <v>0</v>
      </c>
      <c r="AT23" s="18">
        <f t="shared" si="4"/>
        <v>0</v>
      </c>
      <c r="AU23" s="18">
        <f t="shared" si="4"/>
        <v>0</v>
      </c>
      <c r="AV23" s="18">
        <f t="shared" si="4"/>
        <v>0</v>
      </c>
      <c r="AW23" s="18">
        <f t="shared" si="4"/>
        <v>0</v>
      </c>
      <c r="AX23" s="18">
        <f t="shared" ref="AX23:AX49" si="23">AP23*$K$5</f>
        <v>0</v>
      </c>
      <c r="AY23" s="18">
        <f t="shared" si="8"/>
        <v>0</v>
      </c>
      <c r="AZ23" s="20"/>
      <c r="BA23" s="18">
        <f t="shared" si="5"/>
        <v>0</v>
      </c>
      <c r="BB23" s="18">
        <f t="shared" si="5"/>
        <v>0</v>
      </c>
      <c r="BC23" s="18">
        <f t="shared" si="5"/>
        <v>0</v>
      </c>
      <c r="BD23" s="18">
        <f t="shared" si="5"/>
        <v>0</v>
      </c>
      <c r="BE23" s="18">
        <f t="shared" si="22"/>
        <v>0</v>
      </c>
      <c r="BF23" s="18">
        <f t="shared" si="22"/>
        <v>0</v>
      </c>
      <c r="BG23" s="18">
        <f t="shared" si="9"/>
        <v>0</v>
      </c>
      <c r="BH23" s="20"/>
      <c r="BI23" s="18">
        <f t="shared" si="10"/>
        <v>-107.70943235033965</v>
      </c>
      <c r="BJ23" s="18">
        <f t="shared" si="14"/>
        <v>1.7131526783285267</v>
      </c>
    </row>
    <row r="24" spans="2:62" ht="15" x14ac:dyDescent="0.2">
      <c r="B24" s="22">
        <v>2029</v>
      </c>
      <c r="C24" s="12">
        <v>0</v>
      </c>
      <c r="D24" s="14">
        <v>0</v>
      </c>
      <c r="E24" s="14">
        <v>0</v>
      </c>
      <c r="G24" s="26">
        <v>11</v>
      </c>
      <c r="H24" s="26" t="str">
        <f>Mango!H24</f>
        <v>2029-2030</v>
      </c>
      <c r="I24" s="35">
        <f t="shared" si="21"/>
        <v>14.5</v>
      </c>
      <c r="J24" s="51"/>
      <c r="K24" s="143">
        <f t="shared" si="6"/>
        <v>67.223632960894975</v>
      </c>
      <c r="L24" s="28">
        <f t="shared" si="11"/>
        <v>27.165495812421611</v>
      </c>
      <c r="M24" s="17"/>
      <c r="N24" s="14">
        <f t="shared" si="0"/>
        <v>11</v>
      </c>
      <c r="O24" s="14" t="str">
        <f t="shared" si="0"/>
        <v>2029-2030</v>
      </c>
      <c r="P24" s="18">
        <f t="shared" si="12"/>
        <v>0</v>
      </c>
      <c r="Q24" s="18">
        <f t="shared" si="13"/>
        <v>0</v>
      </c>
      <c r="R24" s="18">
        <f t="shared" si="15"/>
        <v>0</v>
      </c>
      <c r="S24" s="18">
        <f t="shared" si="18"/>
        <v>3.1757851983746002</v>
      </c>
      <c r="T24" s="18">
        <f t="shared" si="19"/>
        <v>0</v>
      </c>
      <c r="U24" s="18">
        <f t="shared" si="20"/>
        <v>0</v>
      </c>
      <c r="V24" s="20"/>
      <c r="W24" s="18">
        <f t="shared" si="1"/>
        <v>0</v>
      </c>
      <c r="X24" s="18">
        <f t="shared" si="1"/>
        <v>0</v>
      </c>
      <c r="Y24" s="18">
        <f t="shared" si="1"/>
        <v>0</v>
      </c>
      <c r="Z24" s="18">
        <f t="shared" si="1"/>
        <v>0.79394629959365004</v>
      </c>
      <c r="AA24" s="18">
        <f t="shared" si="1"/>
        <v>0</v>
      </c>
      <c r="AB24" s="18">
        <f t="shared" si="1"/>
        <v>0</v>
      </c>
      <c r="AC24" s="20"/>
      <c r="AD24" s="18">
        <f t="shared" si="2"/>
        <v>0</v>
      </c>
      <c r="AE24" s="18">
        <f t="shared" si="2"/>
        <v>0</v>
      </c>
      <c r="AF24" s="18">
        <f t="shared" si="2"/>
        <v>0</v>
      </c>
      <c r="AG24" s="18">
        <f t="shared" si="2"/>
        <v>3.9697314979682501</v>
      </c>
      <c r="AH24" s="18">
        <f t="shared" si="2"/>
        <v>0</v>
      </c>
      <c r="AI24" s="18">
        <f t="shared" si="2"/>
        <v>0</v>
      </c>
      <c r="AJ24" s="20"/>
      <c r="AK24" s="18">
        <f t="shared" si="3"/>
        <v>0</v>
      </c>
      <c r="AL24" s="18">
        <f t="shared" si="3"/>
        <v>0</v>
      </c>
      <c r="AM24" s="18">
        <f t="shared" si="3"/>
        <v>0</v>
      </c>
      <c r="AN24" s="18">
        <f t="shared" si="3"/>
        <v>6.8411706148319498</v>
      </c>
      <c r="AO24" s="18">
        <f t="shared" si="3"/>
        <v>0</v>
      </c>
      <c r="AP24" s="18">
        <f t="shared" si="3"/>
        <v>0</v>
      </c>
      <c r="AQ24" s="18">
        <f t="shared" si="7"/>
        <v>6.8411706148319498</v>
      </c>
      <c r="AR24" s="20"/>
      <c r="AS24" s="18">
        <f t="shared" si="4"/>
        <v>0</v>
      </c>
      <c r="AT24" s="18">
        <f t="shared" si="4"/>
        <v>0</v>
      </c>
      <c r="AU24" s="18">
        <f t="shared" si="4"/>
        <v>0</v>
      </c>
      <c r="AV24" s="18">
        <f t="shared" si="4"/>
        <v>0</v>
      </c>
      <c r="AW24" s="18">
        <f t="shared" ref="AW24:AW49" si="24">AO24*$K$5</f>
        <v>0</v>
      </c>
      <c r="AX24" s="18">
        <f t="shared" si="23"/>
        <v>0</v>
      </c>
      <c r="AY24" s="18">
        <f t="shared" si="8"/>
        <v>0</v>
      </c>
      <c r="AZ24" s="20"/>
      <c r="BA24" s="18">
        <f t="shared" si="5"/>
        <v>0</v>
      </c>
      <c r="BB24" s="18">
        <f t="shared" si="5"/>
        <v>0</v>
      </c>
      <c r="BC24" s="18">
        <f t="shared" si="5"/>
        <v>0</v>
      </c>
      <c r="BD24" s="18">
        <f t="shared" si="5"/>
        <v>0</v>
      </c>
      <c r="BE24" s="18">
        <f t="shared" si="22"/>
        <v>0</v>
      </c>
      <c r="BF24" s="18">
        <f t="shared" si="22"/>
        <v>0</v>
      </c>
      <c r="BG24" s="18">
        <f t="shared" si="9"/>
        <v>0</v>
      </c>
      <c r="BH24" s="20"/>
      <c r="BI24" s="18">
        <f t="shared" si="10"/>
        <v>6.8411706148319498</v>
      </c>
      <c r="BJ24" s="18">
        <f t="shared" si="14"/>
        <v>8.5543232931604756</v>
      </c>
    </row>
    <row r="25" spans="2:62" ht="15" x14ac:dyDescent="0.2">
      <c r="B25" s="22">
        <v>2030</v>
      </c>
      <c r="C25" s="12">
        <v>0</v>
      </c>
      <c r="D25" s="14">
        <v>0</v>
      </c>
      <c r="E25" s="14">
        <v>0</v>
      </c>
      <c r="G25" s="32">
        <v>12</v>
      </c>
      <c r="H25" s="32" t="str">
        <f>Mango!H25</f>
        <v>2030-2031</v>
      </c>
      <c r="I25" s="36">
        <f t="shared" si="21"/>
        <v>17.399999999999999</v>
      </c>
      <c r="J25" s="51"/>
      <c r="K25" s="143">
        <f t="shared" si="6"/>
        <v>102.61774576277422</v>
      </c>
      <c r="L25" s="28">
        <f t="shared" si="11"/>
        <v>35.394112801879245</v>
      </c>
      <c r="M25" s="17"/>
      <c r="N25" s="14">
        <f t="shared" si="0"/>
        <v>12</v>
      </c>
      <c r="O25" s="14" t="str">
        <f t="shared" si="0"/>
        <v>2030-2031</v>
      </c>
      <c r="P25" s="18">
        <f t="shared" si="12"/>
        <v>0</v>
      </c>
      <c r="Q25" s="18">
        <f t="shared" si="13"/>
        <v>0</v>
      </c>
      <c r="R25" s="18">
        <f t="shared" si="15"/>
        <v>0</v>
      </c>
      <c r="S25" s="18">
        <f t="shared" si="18"/>
        <v>6.2016839793206904</v>
      </c>
      <c r="T25" s="18">
        <f t="shared" si="19"/>
        <v>0</v>
      </c>
      <c r="U25" s="18">
        <f t="shared" si="20"/>
        <v>0</v>
      </c>
      <c r="V25" s="20"/>
      <c r="W25" s="18">
        <f t="shared" si="1"/>
        <v>0</v>
      </c>
      <c r="X25" s="18">
        <f t="shared" si="1"/>
        <v>0</v>
      </c>
      <c r="Y25" s="18">
        <f t="shared" si="1"/>
        <v>0</v>
      </c>
      <c r="Z25" s="18">
        <f t="shared" si="1"/>
        <v>1.5504209948301726</v>
      </c>
      <c r="AA25" s="18">
        <f t="shared" si="1"/>
        <v>0</v>
      </c>
      <c r="AB25" s="18">
        <f t="shared" si="1"/>
        <v>0</v>
      </c>
      <c r="AC25" s="20"/>
      <c r="AD25" s="18">
        <f t="shared" si="2"/>
        <v>0</v>
      </c>
      <c r="AE25" s="18">
        <f t="shared" si="2"/>
        <v>0</v>
      </c>
      <c r="AF25" s="18">
        <f t="shared" si="2"/>
        <v>0</v>
      </c>
      <c r="AG25" s="18">
        <f t="shared" si="2"/>
        <v>7.7521049741508632</v>
      </c>
      <c r="AH25" s="18">
        <f t="shared" si="2"/>
        <v>0</v>
      </c>
      <c r="AI25" s="18">
        <f t="shared" si="2"/>
        <v>0</v>
      </c>
      <c r="AJ25" s="20"/>
      <c r="AK25" s="18">
        <f t="shared" si="3"/>
        <v>0</v>
      </c>
      <c r="AL25" s="18">
        <f t="shared" si="3"/>
        <v>0</v>
      </c>
      <c r="AM25" s="18">
        <f t="shared" si="3"/>
        <v>0</v>
      </c>
      <c r="AN25" s="18">
        <f t="shared" si="3"/>
        <v>13.35946090545332</v>
      </c>
      <c r="AO25" s="18">
        <f t="shared" si="3"/>
        <v>0</v>
      </c>
      <c r="AP25" s="18">
        <f t="shared" si="3"/>
        <v>0</v>
      </c>
      <c r="AQ25" s="18">
        <f t="shared" si="7"/>
        <v>13.35946090545332</v>
      </c>
      <c r="AR25" s="20"/>
      <c r="AS25" s="18">
        <f t="shared" si="4"/>
        <v>0</v>
      </c>
      <c r="AT25" s="18">
        <f t="shared" si="4"/>
        <v>0</v>
      </c>
      <c r="AU25" s="18">
        <f t="shared" si="4"/>
        <v>0</v>
      </c>
      <c r="AV25" s="18">
        <f t="shared" si="4"/>
        <v>0</v>
      </c>
      <c r="AW25" s="18">
        <f t="shared" si="24"/>
        <v>0</v>
      </c>
      <c r="AX25" s="18">
        <f t="shared" si="23"/>
        <v>0</v>
      </c>
      <c r="AY25" s="18">
        <f t="shared" si="8"/>
        <v>0</v>
      </c>
      <c r="AZ25" s="20"/>
      <c r="BA25" s="18">
        <f t="shared" si="5"/>
        <v>0</v>
      </c>
      <c r="BB25" s="18">
        <f t="shared" si="5"/>
        <v>0</v>
      </c>
      <c r="BC25" s="18">
        <f t="shared" si="5"/>
        <v>0</v>
      </c>
      <c r="BD25" s="18">
        <f t="shared" si="5"/>
        <v>0</v>
      </c>
      <c r="BE25" s="18">
        <f t="shared" si="22"/>
        <v>0</v>
      </c>
      <c r="BF25" s="18">
        <f t="shared" si="22"/>
        <v>0</v>
      </c>
      <c r="BG25" s="18">
        <f t="shared" si="9"/>
        <v>0</v>
      </c>
      <c r="BH25" s="20"/>
      <c r="BI25" s="18">
        <f t="shared" si="10"/>
        <v>13.35946090545332</v>
      </c>
      <c r="BJ25" s="18">
        <f t="shared" si="14"/>
        <v>21.913784198613797</v>
      </c>
    </row>
    <row r="26" spans="2:62" ht="15" x14ac:dyDescent="0.2">
      <c r="B26" s="22">
        <v>2031</v>
      </c>
      <c r="C26" s="12">
        <v>0</v>
      </c>
      <c r="D26" s="14">
        <v>0</v>
      </c>
      <c r="E26" s="14">
        <v>0</v>
      </c>
      <c r="G26" s="26">
        <v>13</v>
      </c>
      <c r="H26" s="26" t="str">
        <f>Mango!H26</f>
        <v>2031-2032</v>
      </c>
      <c r="I26" s="35">
        <f t="shared" si="21"/>
        <v>2.8999999999999995</v>
      </c>
      <c r="J26" s="51"/>
      <c r="K26" s="143">
        <f t="shared" si="6"/>
        <v>1.606614082014916</v>
      </c>
      <c r="L26" s="28">
        <f t="shared" si="11"/>
        <v>-101.01113168075931</v>
      </c>
      <c r="M26" s="17"/>
      <c r="N26" s="14">
        <f t="shared" si="0"/>
        <v>13</v>
      </c>
      <c r="O26" s="14" t="str">
        <f t="shared" si="0"/>
        <v>2031-2032</v>
      </c>
      <c r="P26" s="18">
        <f t="shared" si="12"/>
        <v>0</v>
      </c>
      <c r="Q26" s="18">
        <f t="shared" si="13"/>
        <v>0</v>
      </c>
      <c r="R26" s="18">
        <f t="shared" si="15"/>
        <v>0</v>
      </c>
      <c r="S26" s="18">
        <f t="shared" si="18"/>
        <v>9.6560347402016422</v>
      </c>
      <c r="T26" s="18">
        <f t="shared" si="19"/>
        <v>0</v>
      </c>
      <c r="U26" s="18">
        <f t="shared" si="20"/>
        <v>0</v>
      </c>
      <c r="V26" s="20"/>
      <c r="W26" s="18">
        <f t="shared" si="1"/>
        <v>0</v>
      </c>
      <c r="X26" s="18">
        <f t="shared" si="1"/>
        <v>0</v>
      </c>
      <c r="Y26" s="18">
        <f t="shared" si="1"/>
        <v>0</v>
      </c>
      <c r="Z26" s="18">
        <f t="shared" si="1"/>
        <v>2.4140086850504106</v>
      </c>
      <c r="AA26" s="18">
        <f t="shared" si="1"/>
        <v>0</v>
      </c>
      <c r="AB26" s="18">
        <f t="shared" si="1"/>
        <v>0</v>
      </c>
      <c r="AC26" s="20"/>
      <c r="AD26" s="18">
        <f t="shared" si="2"/>
        <v>0</v>
      </c>
      <c r="AE26" s="18">
        <f t="shared" si="2"/>
        <v>0</v>
      </c>
      <c r="AF26" s="18">
        <f t="shared" si="2"/>
        <v>0</v>
      </c>
      <c r="AG26" s="18">
        <f t="shared" si="2"/>
        <v>12.070043425252052</v>
      </c>
      <c r="AH26" s="18">
        <f t="shared" si="2"/>
        <v>0</v>
      </c>
      <c r="AI26" s="18">
        <f t="shared" si="2"/>
        <v>0</v>
      </c>
      <c r="AJ26" s="20"/>
      <c r="AK26" s="18">
        <f t="shared" si="3"/>
        <v>0</v>
      </c>
      <c r="AL26" s="18">
        <f t="shared" si="3"/>
        <v>0</v>
      </c>
      <c r="AM26" s="18">
        <f t="shared" si="3"/>
        <v>0</v>
      </c>
      <c r="AN26" s="18">
        <f t="shared" si="3"/>
        <v>20.800708169517701</v>
      </c>
      <c r="AO26" s="18">
        <f t="shared" si="3"/>
        <v>0</v>
      </c>
      <c r="AP26" s="18">
        <f t="shared" si="3"/>
        <v>0</v>
      </c>
      <c r="AQ26" s="18">
        <f t="shared" si="7"/>
        <v>20.800708169517701</v>
      </c>
      <c r="AR26" s="20"/>
      <c r="AS26" s="18">
        <f t="shared" si="4"/>
        <v>0</v>
      </c>
      <c r="AT26" s="18">
        <f t="shared" si="4"/>
        <v>0</v>
      </c>
      <c r="AU26" s="18">
        <f t="shared" si="4"/>
        <v>0</v>
      </c>
      <c r="AV26" s="18">
        <f t="shared" si="4"/>
        <v>0</v>
      </c>
      <c r="AW26" s="18">
        <f t="shared" si="24"/>
        <v>0</v>
      </c>
      <c r="AX26" s="18">
        <f t="shared" si="23"/>
        <v>0</v>
      </c>
      <c r="AY26" s="18">
        <f t="shared" si="8"/>
        <v>0</v>
      </c>
      <c r="AZ26" s="20"/>
      <c r="BA26" s="18">
        <f t="shared" si="5"/>
        <v>0</v>
      </c>
      <c r="BB26" s="18">
        <f t="shared" si="5"/>
        <v>0</v>
      </c>
      <c r="BC26" s="18">
        <f t="shared" si="5"/>
        <v>0</v>
      </c>
      <c r="BD26" s="18">
        <f t="shared" si="5"/>
        <v>0</v>
      </c>
      <c r="BE26" s="18">
        <f t="shared" si="22"/>
        <v>0</v>
      </c>
      <c r="BF26" s="18">
        <f t="shared" si="22"/>
        <v>0</v>
      </c>
      <c r="BG26" s="18">
        <f t="shared" si="9"/>
        <v>0</v>
      </c>
      <c r="BH26" s="20"/>
      <c r="BI26" s="18">
        <f t="shared" si="10"/>
        <v>20.800708169517701</v>
      </c>
      <c r="BJ26" s="18">
        <f t="shared" si="14"/>
        <v>42.714492368131502</v>
      </c>
    </row>
    <row r="27" spans="2:62" ht="15" x14ac:dyDescent="0.2">
      <c r="B27" s="22">
        <v>2032</v>
      </c>
      <c r="C27" s="12">
        <v>0</v>
      </c>
      <c r="D27" s="14">
        <v>0</v>
      </c>
      <c r="E27" s="14">
        <v>0</v>
      </c>
      <c r="G27" s="26">
        <v>14</v>
      </c>
      <c r="H27" s="26" t="str">
        <f>Mango!H27</f>
        <v>2032-2033</v>
      </c>
      <c r="I27" s="35">
        <f t="shared" si="21"/>
        <v>5.7999999999999989</v>
      </c>
      <c r="J27" s="51"/>
      <c r="K27" s="143">
        <f t="shared" si="6"/>
        <v>8.0223417554989567</v>
      </c>
      <c r="L27" s="28">
        <f t="shared" si="11"/>
        <v>6.4157276734840405</v>
      </c>
      <c r="M27" s="17"/>
      <c r="N27" s="14">
        <f t="shared" si="0"/>
        <v>14</v>
      </c>
      <c r="O27" s="14" t="str">
        <f t="shared" si="0"/>
        <v>2032-2033</v>
      </c>
      <c r="P27" s="18">
        <f t="shared" si="12"/>
        <v>0</v>
      </c>
      <c r="Q27" s="18">
        <f t="shared" si="13"/>
        <v>0</v>
      </c>
      <c r="R27" s="18">
        <f t="shared" si="15"/>
        <v>0</v>
      </c>
      <c r="S27" s="18">
        <f t="shared" si="18"/>
        <v>13.446920427148697</v>
      </c>
      <c r="T27" s="18">
        <f t="shared" si="19"/>
        <v>0</v>
      </c>
      <c r="U27" s="18">
        <f t="shared" si="20"/>
        <v>0</v>
      </c>
      <c r="V27" s="20"/>
      <c r="W27" s="18">
        <f t="shared" si="1"/>
        <v>0</v>
      </c>
      <c r="X27" s="18">
        <f t="shared" si="1"/>
        <v>0</v>
      </c>
      <c r="Y27" s="18">
        <f t="shared" si="1"/>
        <v>0</v>
      </c>
      <c r="Z27" s="18">
        <f t="shared" si="1"/>
        <v>3.3617301067871743</v>
      </c>
      <c r="AA27" s="18">
        <f t="shared" si="1"/>
        <v>0</v>
      </c>
      <c r="AB27" s="18">
        <f t="shared" si="1"/>
        <v>0</v>
      </c>
      <c r="AC27" s="20"/>
      <c r="AD27" s="18">
        <f t="shared" si="2"/>
        <v>0</v>
      </c>
      <c r="AE27" s="18">
        <f t="shared" si="2"/>
        <v>0</v>
      </c>
      <c r="AF27" s="18">
        <f t="shared" si="2"/>
        <v>0</v>
      </c>
      <c r="AG27" s="18">
        <f t="shared" si="2"/>
        <v>16.808650533935872</v>
      </c>
      <c r="AH27" s="18">
        <f t="shared" si="2"/>
        <v>0</v>
      </c>
      <c r="AI27" s="18">
        <f t="shared" si="2"/>
        <v>0</v>
      </c>
      <c r="AJ27" s="20"/>
      <c r="AK27" s="18">
        <f t="shared" si="3"/>
        <v>0</v>
      </c>
      <c r="AL27" s="18">
        <f t="shared" si="3"/>
        <v>0</v>
      </c>
      <c r="AM27" s="18">
        <f t="shared" si="3"/>
        <v>0</v>
      </c>
      <c r="AN27" s="18">
        <f t="shared" si="3"/>
        <v>28.966907753482815</v>
      </c>
      <c r="AO27" s="18">
        <f t="shared" si="3"/>
        <v>0</v>
      </c>
      <c r="AP27" s="18">
        <f t="shared" si="3"/>
        <v>0</v>
      </c>
      <c r="AQ27" s="18">
        <f t="shared" si="7"/>
        <v>28.966907753482815</v>
      </c>
      <c r="AR27" s="20"/>
      <c r="AS27" s="18">
        <f t="shared" si="4"/>
        <v>0</v>
      </c>
      <c r="AT27" s="18">
        <f t="shared" si="4"/>
        <v>0</v>
      </c>
      <c r="AU27" s="18">
        <f t="shared" si="4"/>
        <v>0</v>
      </c>
      <c r="AV27" s="18">
        <f t="shared" si="4"/>
        <v>0</v>
      </c>
      <c r="AW27" s="18">
        <f t="shared" si="24"/>
        <v>0</v>
      </c>
      <c r="AX27" s="18">
        <f t="shared" si="23"/>
        <v>0</v>
      </c>
      <c r="AY27" s="18">
        <f t="shared" si="8"/>
        <v>0</v>
      </c>
      <c r="AZ27" s="20"/>
      <c r="BA27" s="18">
        <f t="shared" si="5"/>
        <v>0</v>
      </c>
      <c r="BB27" s="18">
        <f t="shared" si="5"/>
        <v>0</v>
      </c>
      <c r="BC27" s="18">
        <f t="shared" si="5"/>
        <v>0</v>
      </c>
      <c r="BD27" s="18">
        <f t="shared" si="5"/>
        <v>0</v>
      </c>
      <c r="BE27" s="18">
        <f t="shared" si="22"/>
        <v>0</v>
      </c>
      <c r="BF27" s="18">
        <f t="shared" si="22"/>
        <v>0</v>
      </c>
      <c r="BG27" s="18">
        <f t="shared" si="9"/>
        <v>0</v>
      </c>
      <c r="BH27" s="20"/>
      <c r="BI27" s="18">
        <f t="shared" si="10"/>
        <v>28.966907753482815</v>
      </c>
      <c r="BJ27" s="18">
        <f t="shared" si="14"/>
        <v>71.681400121614317</v>
      </c>
    </row>
    <row r="28" spans="2:62" ht="15" x14ac:dyDescent="0.2">
      <c r="B28" s="22">
        <v>2033</v>
      </c>
      <c r="C28" s="12">
        <v>0</v>
      </c>
      <c r="D28" s="14">
        <v>0</v>
      </c>
      <c r="E28" s="14">
        <v>0</v>
      </c>
      <c r="G28" s="26">
        <v>15</v>
      </c>
      <c r="H28" s="26" t="str">
        <f>Mango!H28</f>
        <v>2033-2034</v>
      </c>
      <c r="I28" s="35">
        <f t="shared" si="21"/>
        <v>8.6999999999999993</v>
      </c>
      <c r="J28" s="51"/>
      <c r="K28" s="143">
        <f t="shared" si="6"/>
        <v>20.550996259177118</v>
      </c>
      <c r="L28" s="28">
        <f t="shared" si="11"/>
        <v>12.528654503678162</v>
      </c>
      <c r="M28" s="17"/>
      <c r="N28" s="14">
        <f t="shared" si="0"/>
        <v>15</v>
      </c>
      <c r="O28" s="14" t="str">
        <f t="shared" si="0"/>
        <v>2033-2034</v>
      </c>
      <c r="P28" s="18">
        <f t="shared" si="12"/>
        <v>0</v>
      </c>
      <c r="Q28" s="18">
        <f t="shared" si="13"/>
        <v>0</v>
      </c>
      <c r="R28" s="18">
        <f t="shared" si="15"/>
        <v>0</v>
      </c>
      <c r="S28" s="18">
        <f t="shared" si="18"/>
        <v>17.520085836930225</v>
      </c>
      <c r="T28" s="18">
        <f t="shared" si="19"/>
        <v>0</v>
      </c>
      <c r="U28" s="18">
        <f t="shared" si="20"/>
        <v>0</v>
      </c>
      <c r="V28" s="20"/>
      <c r="W28" s="18">
        <f t="shared" si="1"/>
        <v>0</v>
      </c>
      <c r="X28" s="18">
        <f t="shared" si="1"/>
        <v>0</v>
      </c>
      <c r="Y28" s="18">
        <f t="shared" si="1"/>
        <v>0</v>
      </c>
      <c r="Z28" s="18">
        <f t="shared" si="1"/>
        <v>4.3800214592325561</v>
      </c>
      <c r="AA28" s="18">
        <f t="shared" si="1"/>
        <v>0</v>
      </c>
      <c r="AB28" s="18">
        <f t="shared" si="1"/>
        <v>0</v>
      </c>
      <c r="AC28" s="20"/>
      <c r="AD28" s="18">
        <f t="shared" si="2"/>
        <v>0</v>
      </c>
      <c r="AE28" s="18">
        <f t="shared" si="2"/>
        <v>0</v>
      </c>
      <c r="AF28" s="18">
        <f t="shared" si="2"/>
        <v>0</v>
      </c>
      <c r="AG28" s="18">
        <f t="shared" si="2"/>
        <v>21.90010729616278</v>
      </c>
      <c r="AH28" s="18">
        <f t="shared" si="2"/>
        <v>0</v>
      </c>
      <c r="AI28" s="18">
        <f t="shared" si="2"/>
        <v>0</v>
      </c>
      <c r="AJ28" s="20"/>
      <c r="AK28" s="18">
        <f t="shared" si="3"/>
        <v>0</v>
      </c>
      <c r="AL28" s="18">
        <f t="shared" si="3"/>
        <v>0</v>
      </c>
      <c r="AM28" s="18">
        <f t="shared" si="3"/>
        <v>0</v>
      </c>
      <c r="AN28" s="18">
        <f t="shared" si="3"/>
        <v>37.741184907053857</v>
      </c>
      <c r="AO28" s="18">
        <f t="shared" si="3"/>
        <v>0</v>
      </c>
      <c r="AP28" s="18">
        <f t="shared" si="3"/>
        <v>0</v>
      </c>
      <c r="AQ28" s="18">
        <f t="shared" si="7"/>
        <v>37.741184907053857</v>
      </c>
      <c r="AR28" s="20"/>
      <c r="AS28" s="18">
        <f t="shared" si="4"/>
        <v>0</v>
      </c>
      <c r="AT28" s="18">
        <f t="shared" si="4"/>
        <v>0</v>
      </c>
      <c r="AU28" s="18">
        <f t="shared" si="4"/>
        <v>0</v>
      </c>
      <c r="AV28" s="18">
        <f t="shared" si="4"/>
        <v>0</v>
      </c>
      <c r="AW28" s="18">
        <f t="shared" si="24"/>
        <v>0</v>
      </c>
      <c r="AX28" s="18">
        <f t="shared" si="23"/>
        <v>0</v>
      </c>
      <c r="AY28" s="18">
        <f t="shared" si="8"/>
        <v>0</v>
      </c>
      <c r="AZ28" s="20"/>
      <c r="BA28" s="18">
        <f t="shared" si="5"/>
        <v>0</v>
      </c>
      <c r="BB28" s="18">
        <f t="shared" si="5"/>
        <v>0</v>
      </c>
      <c r="BC28" s="18">
        <f t="shared" si="5"/>
        <v>0</v>
      </c>
      <c r="BD28" s="18">
        <f t="shared" si="5"/>
        <v>0</v>
      </c>
      <c r="BE28" s="18">
        <f t="shared" si="22"/>
        <v>0</v>
      </c>
      <c r="BF28" s="18">
        <f t="shared" si="22"/>
        <v>0</v>
      </c>
      <c r="BG28" s="18">
        <f t="shared" si="9"/>
        <v>0</v>
      </c>
      <c r="BH28" s="20"/>
      <c r="BI28" s="18">
        <f t="shared" si="10"/>
        <v>37.741184907053857</v>
      </c>
      <c r="BJ28" s="18">
        <f t="shared" si="14"/>
        <v>109.42258502866818</v>
      </c>
    </row>
    <row r="29" spans="2:62" ht="15" x14ac:dyDescent="0.2">
      <c r="B29" s="22">
        <v>2034</v>
      </c>
      <c r="C29" s="12">
        <v>0</v>
      </c>
      <c r="D29" s="14">
        <v>0</v>
      </c>
      <c r="E29" s="14">
        <v>0</v>
      </c>
      <c r="G29" s="26">
        <v>16</v>
      </c>
      <c r="H29" s="26" t="str">
        <f>Mango!H29</f>
        <v>2034-2035</v>
      </c>
      <c r="I29" s="35">
        <f t="shared" si="21"/>
        <v>11.6</v>
      </c>
      <c r="J29" s="51"/>
      <c r="K29" s="143">
        <f t="shared" si="6"/>
        <v>40.058137148473364</v>
      </c>
      <c r="L29" s="28">
        <f t="shared" si="11"/>
        <v>19.507140889296245</v>
      </c>
      <c r="M29" s="17"/>
      <c r="N29" s="14">
        <f t="shared" si="0"/>
        <v>16</v>
      </c>
      <c r="O29" s="14" t="str">
        <f t="shared" si="0"/>
        <v>2034-2035</v>
      </c>
      <c r="P29" s="18">
        <f t="shared" si="12"/>
        <v>0</v>
      </c>
      <c r="Q29" s="18">
        <f t="shared" si="13"/>
        <v>0</v>
      </c>
      <c r="R29" s="18">
        <f t="shared" si="15"/>
        <v>0</v>
      </c>
      <c r="S29" s="18">
        <f t="shared" si="18"/>
        <v>-50.000510181975855</v>
      </c>
      <c r="T29" s="18">
        <f t="shared" si="19"/>
        <v>0</v>
      </c>
      <c r="U29" s="18">
        <f t="shared" si="20"/>
        <v>0</v>
      </c>
      <c r="V29" s="20"/>
      <c r="W29" s="18">
        <f t="shared" si="1"/>
        <v>0</v>
      </c>
      <c r="X29" s="18">
        <f t="shared" si="1"/>
        <v>0</v>
      </c>
      <c r="Y29" s="18">
        <f t="shared" si="1"/>
        <v>0</v>
      </c>
      <c r="Z29" s="18">
        <f t="shared" si="1"/>
        <v>-12.500127545493964</v>
      </c>
      <c r="AA29" s="18">
        <f t="shared" si="1"/>
        <v>0</v>
      </c>
      <c r="AB29" s="18">
        <f t="shared" si="1"/>
        <v>0</v>
      </c>
      <c r="AC29" s="20"/>
      <c r="AD29" s="18">
        <f t="shared" si="2"/>
        <v>0</v>
      </c>
      <c r="AE29" s="18">
        <f t="shared" si="2"/>
        <v>0</v>
      </c>
      <c r="AF29" s="18">
        <f t="shared" si="2"/>
        <v>0</v>
      </c>
      <c r="AG29" s="18">
        <f t="shared" si="2"/>
        <v>-62.500637727469822</v>
      </c>
      <c r="AH29" s="18">
        <f t="shared" si="2"/>
        <v>0</v>
      </c>
      <c r="AI29" s="18">
        <f t="shared" si="2"/>
        <v>0</v>
      </c>
      <c r="AJ29" s="20"/>
      <c r="AK29" s="18">
        <f t="shared" si="3"/>
        <v>0</v>
      </c>
      <c r="AL29" s="18">
        <f t="shared" si="3"/>
        <v>0</v>
      </c>
      <c r="AM29" s="18">
        <f t="shared" si="3"/>
        <v>0</v>
      </c>
      <c r="AN29" s="18">
        <f t="shared" si="3"/>
        <v>-107.70943235033965</v>
      </c>
      <c r="AO29" s="18">
        <f t="shared" si="3"/>
        <v>0</v>
      </c>
      <c r="AP29" s="18">
        <f t="shared" si="3"/>
        <v>0</v>
      </c>
      <c r="AQ29" s="18">
        <f t="shared" si="7"/>
        <v>-107.70943235033965</v>
      </c>
      <c r="AR29" s="20"/>
      <c r="AS29" s="18">
        <f t="shared" si="4"/>
        <v>0</v>
      </c>
      <c r="AT29" s="18">
        <f t="shared" si="4"/>
        <v>0</v>
      </c>
      <c r="AU29" s="18">
        <f t="shared" si="4"/>
        <v>0</v>
      </c>
      <c r="AV29" s="18">
        <f t="shared" si="4"/>
        <v>0</v>
      </c>
      <c r="AW29" s="18">
        <f t="shared" si="24"/>
        <v>0</v>
      </c>
      <c r="AX29" s="18">
        <f t="shared" si="23"/>
        <v>0</v>
      </c>
      <c r="AY29" s="18">
        <f t="shared" si="8"/>
        <v>0</v>
      </c>
      <c r="AZ29" s="20"/>
      <c r="BA29" s="18">
        <f t="shared" si="5"/>
        <v>0</v>
      </c>
      <c r="BB29" s="18">
        <f t="shared" si="5"/>
        <v>0</v>
      </c>
      <c r="BC29" s="18">
        <f t="shared" si="5"/>
        <v>0</v>
      </c>
      <c r="BD29" s="18">
        <f t="shared" si="5"/>
        <v>0</v>
      </c>
      <c r="BE29" s="18">
        <f t="shared" si="22"/>
        <v>0</v>
      </c>
      <c r="BF29" s="18">
        <f t="shared" si="22"/>
        <v>0</v>
      </c>
      <c r="BG29" s="18">
        <f t="shared" si="9"/>
        <v>0</v>
      </c>
      <c r="BH29" s="20"/>
      <c r="BI29" s="18">
        <f t="shared" si="10"/>
        <v>-107.70943235033965</v>
      </c>
      <c r="BJ29" s="18">
        <f t="shared" si="14"/>
        <v>1.7131526783285267</v>
      </c>
    </row>
    <row r="30" spans="2:62" ht="15" x14ac:dyDescent="0.2">
      <c r="B30" s="22">
        <v>2035</v>
      </c>
      <c r="C30" s="12">
        <v>0</v>
      </c>
      <c r="D30" s="14">
        <v>0</v>
      </c>
      <c r="E30" s="14">
        <v>0</v>
      </c>
      <c r="G30" s="26">
        <v>17</v>
      </c>
      <c r="H30" s="26" t="str">
        <f>Mango!H30</f>
        <v>2035-2036</v>
      </c>
      <c r="I30" s="35">
        <f t="shared" si="21"/>
        <v>14.5</v>
      </c>
      <c r="J30" s="51"/>
      <c r="K30" s="143">
        <f t="shared" si="6"/>
        <v>67.223632960894975</v>
      </c>
      <c r="L30" s="28">
        <f t="shared" si="11"/>
        <v>27.165495812421611</v>
      </c>
      <c r="M30" s="17"/>
      <c r="N30" s="14">
        <f t="shared" si="0"/>
        <v>17</v>
      </c>
      <c r="O30" s="14" t="str">
        <f t="shared" si="0"/>
        <v>2035-2036</v>
      </c>
      <c r="P30" s="18">
        <f t="shared" si="12"/>
        <v>0</v>
      </c>
      <c r="Q30" s="18">
        <f t="shared" si="13"/>
        <v>0</v>
      </c>
      <c r="R30" s="18">
        <f t="shared" si="15"/>
        <v>0</v>
      </c>
      <c r="S30" s="18">
        <f t="shared" si="18"/>
        <v>3.1757851983746002</v>
      </c>
      <c r="T30" s="18">
        <f t="shared" si="19"/>
        <v>0</v>
      </c>
      <c r="U30" s="18">
        <f t="shared" si="20"/>
        <v>0</v>
      </c>
      <c r="V30" s="20"/>
      <c r="W30" s="18">
        <f t="shared" si="1"/>
        <v>0</v>
      </c>
      <c r="X30" s="18">
        <f t="shared" si="1"/>
        <v>0</v>
      </c>
      <c r="Y30" s="18">
        <f t="shared" si="1"/>
        <v>0</v>
      </c>
      <c r="Z30" s="18">
        <f t="shared" si="1"/>
        <v>0.79394629959365004</v>
      </c>
      <c r="AA30" s="18">
        <f t="shared" si="1"/>
        <v>0</v>
      </c>
      <c r="AB30" s="18">
        <f t="shared" si="1"/>
        <v>0</v>
      </c>
      <c r="AC30" s="20"/>
      <c r="AD30" s="18">
        <f t="shared" si="2"/>
        <v>0</v>
      </c>
      <c r="AE30" s="18">
        <f t="shared" si="2"/>
        <v>0</v>
      </c>
      <c r="AF30" s="18">
        <f t="shared" si="2"/>
        <v>0</v>
      </c>
      <c r="AG30" s="18">
        <f t="shared" si="2"/>
        <v>3.9697314979682501</v>
      </c>
      <c r="AH30" s="18">
        <f t="shared" si="2"/>
        <v>0</v>
      </c>
      <c r="AI30" s="18">
        <f t="shared" si="2"/>
        <v>0</v>
      </c>
      <c r="AJ30" s="20"/>
      <c r="AK30" s="18">
        <f t="shared" si="3"/>
        <v>0</v>
      </c>
      <c r="AL30" s="18">
        <f t="shared" si="3"/>
        <v>0</v>
      </c>
      <c r="AM30" s="18">
        <f t="shared" si="3"/>
        <v>0</v>
      </c>
      <c r="AN30" s="18">
        <f t="shared" si="3"/>
        <v>6.8411706148319498</v>
      </c>
      <c r="AO30" s="18">
        <f t="shared" si="3"/>
        <v>0</v>
      </c>
      <c r="AP30" s="18">
        <f t="shared" si="3"/>
        <v>0</v>
      </c>
      <c r="AQ30" s="18">
        <f t="shared" si="7"/>
        <v>6.8411706148319498</v>
      </c>
      <c r="AR30" s="20"/>
      <c r="AS30" s="18">
        <f t="shared" si="4"/>
        <v>0</v>
      </c>
      <c r="AT30" s="18">
        <f t="shared" si="4"/>
        <v>0</v>
      </c>
      <c r="AU30" s="18">
        <f t="shared" si="4"/>
        <v>0</v>
      </c>
      <c r="AV30" s="18">
        <f t="shared" si="4"/>
        <v>0</v>
      </c>
      <c r="AW30" s="18">
        <f t="shared" si="24"/>
        <v>0</v>
      </c>
      <c r="AX30" s="18">
        <f t="shared" si="23"/>
        <v>0</v>
      </c>
      <c r="AY30" s="18">
        <f t="shared" si="8"/>
        <v>0</v>
      </c>
      <c r="AZ30" s="20"/>
      <c r="BA30" s="18">
        <f t="shared" si="5"/>
        <v>0</v>
      </c>
      <c r="BB30" s="18">
        <f t="shared" si="5"/>
        <v>0</v>
      </c>
      <c r="BC30" s="18">
        <f t="shared" si="5"/>
        <v>0</v>
      </c>
      <c r="BD30" s="18">
        <f t="shared" si="5"/>
        <v>0</v>
      </c>
      <c r="BE30" s="18">
        <f t="shared" si="22"/>
        <v>0</v>
      </c>
      <c r="BF30" s="18">
        <f t="shared" si="22"/>
        <v>0</v>
      </c>
      <c r="BG30" s="18">
        <f t="shared" si="9"/>
        <v>0</v>
      </c>
      <c r="BH30" s="20"/>
      <c r="BI30" s="18">
        <f t="shared" si="10"/>
        <v>6.8411706148319498</v>
      </c>
      <c r="BJ30" s="18">
        <f t="shared" si="14"/>
        <v>8.5543232931604756</v>
      </c>
    </row>
    <row r="31" spans="2:62" ht="15" x14ac:dyDescent="0.2">
      <c r="B31" s="22">
        <v>2036</v>
      </c>
      <c r="C31" s="12">
        <v>0</v>
      </c>
      <c r="D31" s="14">
        <v>0</v>
      </c>
      <c r="E31" s="14">
        <v>0</v>
      </c>
      <c r="G31" s="32">
        <v>18</v>
      </c>
      <c r="H31" s="32" t="str">
        <f>Mango!H31</f>
        <v>2036-2037</v>
      </c>
      <c r="I31" s="36">
        <f t="shared" si="21"/>
        <v>17.399999999999999</v>
      </c>
      <c r="J31" s="51"/>
      <c r="K31" s="143">
        <f t="shared" si="6"/>
        <v>102.61774576277422</v>
      </c>
      <c r="L31" s="28">
        <f t="shared" si="11"/>
        <v>35.394112801879245</v>
      </c>
      <c r="M31" s="17"/>
      <c r="N31" s="14">
        <f t="shared" si="0"/>
        <v>18</v>
      </c>
      <c r="O31" s="14" t="str">
        <f t="shared" si="0"/>
        <v>2036-2037</v>
      </c>
      <c r="P31" s="18">
        <f t="shared" si="12"/>
        <v>0</v>
      </c>
      <c r="Q31" s="18">
        <f t="shared" si="13"/>
        <v>0</v>
      </c>
      <c r="R31" s="18">
        <f t="shared" si="15"/>
        <v>0</v>
      </c>
      <c r="S31" s="18">
        <f t="shared" si="18"/>
        <v>6.2016839793206904</v>
      </c>
      <c r="T31" s="18">
        <f t="shared" si="19"/>
        <v>0</v>
      </c>
      <c r="U31" s="18">
        <f t="shared" si="20"/>
        <v>0</v>
      </c>
      <c r="V31" s="20"/>
      <c r="W31" s="18">
        <f t="shared" si="1"/>
        <v>0</v>
      </c>
      <c r="X31" s="18">
        <f t="shared" si="1"/>
        <v>0</v>
      </c>
      <c r="Y31" s="18">
        <f t="shared" si="1"/>
        <v>0</v>
      </c>
      <c r="Z31" s="18">
        <f t="shared" si="1"/>
        <v>1.5504209948301726</v>
      </c>
      <c r="AA31" s="18">
        <f t="shared" si="1"/>
        <v>0</v>
      </c>
      <c r="AB31" s="18">
        <f t="shared" si="1"/>
        <v>0</v>
      </c>
      <c r="AC31" s="20"/>
      <c r="AD31" s="18">
        <f t="shared" si="2"/>
        <v>0</v>
      </c>
      <c r="AE31" s="18">
        <f t="shared" si="2"/>
        <v>0</v>
      </c>
      <c r="AF31" s="18">
        <f t="shared" si="2"/>
        <v>0</v>
      </c>
      <c r="AG31" s="18">
        <f t="shared" si="2"/>
        <v>7.7521049741508632</v>
      </c>
      <c r="AH31" s="18">
        <f t="shared" si="2"/>
        <v>0</v>
      </c>
      <c r="AI31" s="18">
        <f t="shared" si="2"/>
        <v>0</v>
      </c>
      <c r="AJ31" s="20"/>
      <c r="AK31" s="18">
        <f t="shared" si="3"/>
        <v>0</v>
      </c>
      <c r="AL31" s="18">
        <f t="shared" si="3"/>
        <v>0</v>
      </c>
      <c r="AM31" s="18">
        <f t="shared" si="3"/>
        <v>0</v>
      </c>
      <c r="AN31" s="18">
        <f t="shared" si="3"/>
        <v>13.35946090545332</v>
      </c>
      <c r="AO31" s="18">
        <f t="shared" si="3"/>
        <v>0</v>
      </c>
      <c r="AP31" s="18">
        <f t="shared" si="3"/>
        <v>0</v>
      </c>
      <c r="AQ31" s="18">
        <f t="shared" si="7"/>
        <v>13.35946090545332</v>
      </c>
      <c r="AR31" s="20"/>
      <c r="AS31" s="18">
        <f t="shared" si="4"/>
        <v>0</v>
      </c>
      <c r="AT31" s="18">
        <f t="shared" si="4"/>
        <v>0</v>
      </c>
      <c r="AU31" s="18">
        <f t="shared" si="4"/>
        <v>0</v>
      </c>
      <c r="AV31" s="18">
        <f t="shared" si="4"/>
        <v>0</v>
      </c>
      <c r="AW31" s="18">
        <f t="shared" si="24"/>
        <v>0</v>
      </c>
      <c r="AX31" s="18">
        <f t="shared" si="23"/>
        <v>0</v>
      </c>
      <c r="AY31" s="18">
        <f t="shared" si="8"/>
        <v>0</v>
      </c>
      <c r="AZ31" s="20"/>
      <c r="BA31" s="18">
        <f t="shared" si="5"/>
        <v>0</v>
      </c>
      <c r="BB31" s="18">
        <f t="shared" si="5"/>
        <v>0</v>
      </c>
      <c r="BC31" s="18">
        <f t="shared" si="5"/>
        <v>0</v>
      </c>
      <c r="BD31" s="18">
        <f t="shared" si="5"/>
        <v>0</v>
      </c>
      <c r="BE31" s="18">
        <f t="shared" si="22"/>
        <v>0</v>
      </c>
      <c r="BF31" s="18">
        <f t="shared" si="22"/>
        <v>0</v>
      </c>
      <c r="BG31" s="18">
        <f t="shared" si="9"/>
        <v>0</v>
      </c>
      <c r="BH31" s="20"/>
      <c r="BI31" s="18">
        <f t="shared" si="10"/>
        <v>13.35946090545332</v>
      </c>
      <c r="BJ31" s="18">
        <f t="shared" si="14"/>
        <v>21.913784198613797</v>
      </c>
    </row>
    <row r="32" spans="2:62" ht="15" x14ac:dyDescent="0.2">
      <c r="B32" s="22">
        <v>2037</v>
      </c>
      <c r="C32" s="12">
        <v>0</v>
      </c>
      <c r="D32" s="14">
        <v>0</v>
      </c>
      <c r="E32" s="14">
        <v>0</v>
      </c>
      <c r="G32" s="26">
        <v>19</v>
      </c>
      <c r="H32" s="26" t="str">
        <f>Mango!H32</f>
        <v>2037-2038</v>
      </c>
      <c r="I32" s="35">
        <f t="shared" si="21"/>
        <v>2.8999999999999995</v>
      </c>
      <c r="J32" s="51"/>
      <c r="K32" s="143">
        <f t="shared" si="6"/>
        <v>1.606614082014916</v>
      </c>
      <c r="L32" s="28">
        <f t="shared" si="11"/>
        <v>-101.01113168075931</v>
      </c>
      <c r="M32" s="17"/>
      <c r="N32" s="14">
        <f t="shared" si="0"/>
        <v>19</v>
      </c>
      <c r="O32" s="14" t="str">
        <f t="shared" si="0"/>
        <v>2037-2038</v>
      </c>
      <c r="P32" s="18">
        <f t="shared" si="12"/>
        <v>0</v>
      </c>
      <c r="Q32" s="18">
        <f t="shared" si="13"/>
        <v>0</v>
      </c>
      <c r="R32" s="18">
        <f t="shared" si="15"/>
        <v>0</v>
      </c>
      <c r="S32" s="18">
        <f t="shared" si="18"/>
        <v>9.6560347402016422</v>
      </c>
      <c r="T32" s="18">
        <f t="shared" si="19"/>
        <v>0</v>
      </c>
      <c r="U32" s="18">
        <f t="shared" si="20"/>
        <v>0</v>
      </c>
      <c r="V32" s="20"/>
      <c r="W32" s="18">
        <f t="shared" si="1"/>
        <v>0</v>
      </c>
      <c r="X32" s="18">
        <f t="shared" si="1"/>
        <v>0</v>
      </c>
      <c r="Y32" s="18">
        <f t="shared" si="1"/>
        <v>0</v>
      </c>
      <c r="Z32" s="18">
        <f t="shared" si="1"/>
        <v>2.4140086850504106</v>
      </c>
      <c r="AA32" s="18">
        <f t="shared" si="1"/>
        <v>0</v>
      </c>
      <c r="AB32" s="18">
        <f t="shared" si="1"/>
        <v>0</v>
      </c>
      <c r="AC32" s="20"/>
      <c r="AD32" s="18">
        <f t="shared" si="2"/>
        <v>0</v>
      </c>
      <c r="AE32" s="18">
        <f t="shared" si="2"/>
        <v>0</v>
      </c>
      <c r="AF32" s="18">
        <f t="shared" si="2"/>
        <v>0</v>
      </c>
      <c r="AG32" s="18">
        <f t="shared" si="2"/>
        <v>12.070043425252052</v>
      </c>
      <c r="AH32" s="18">
        <f t="shared" si="2"/>
        <v>0</v>
      </c>
      <c r="AI32" s="18">
        <f t="shared" si="2"/>
        <v>0</v>
      </c>
      <c r="AJ32" s="20"/>
      <c r="AK32" s="18">
        <f t="shared" si="3"/>
        <v>0</v>
      </c>
      <c r="AL32" s="18">
        <f t="shared" si="3"/>
        <v>0</v>
      </c>
      <c r="AM32" s="18">
        <f t="shared" si="3"/>
        <v>0</v>
      </c>
      <c r="AN32" s="18">
        <f t="shared" si="3"/>
        <v>20.800708169517701</v>
      </c>
      <c r="AO32" s="18">
        <f t="shared" si="3"/>
        <v>0</v>
      </c>
      <c r="AP32" s="18">
        <f t="shared" si="3"/>
        <v>0</v>
      </c>
      <c r="AQ32" s="18">
        <f t="shared" si="7"/>
        <v>20.800708169517701</v>
      </c>
      <c r="AR32" s="20"/>
      <c r="AS32" s="18">
        <f t="shared" si="4"/>
        <v>0</v>
      </c>
      <c r="AT32" s="18">
        <f t="shared" si="4"/>
        <v>0</v>
      </c>
      <c r="AU32" s="18">
        <f t="shared" si="4"/>
        <v>0</v>
      </c>
      <c r="AV32" s="18">
        <f t="shared" si="4"/>
        <v>0</v>
      </c>
      <c r="AW32" s="18">
        <f t="shared" si="24"/>
        <v>0</v>
      </c>
      <c r="AX32" s="18">
        <f t="shared" si="23"/>
        <v>0</v>
      </c>
      <c r="AY32" s="18">
        <f t="shared" si="8"/>
        <v>0</v>
      </c>
      <c r="AZ32" s="20"/>
      <c r="BA32" s="18">
        <f t="shared" si="5"/>
        <v>0</v>
      </c>
      <c r="BB32" s="18">
        <f t="shared" si="5"/>
        <v>0</v>
      </c>
      <c r="BC32" s="18">
        <f t="shared" si="5"/>
        <v>0</v>
      </c>
      <c r="BD32" s="18">
        <f t="shared" si="5"/>
        <v>0</v>
      </c>
      <c r="BE32" s="18">
        <f t="shared" si="22"/>
        <v>0</v>
      </c>
      <c r="BF32" s="18">
        <f t="shared" si="22"/>
        <v>0</v>
      </c>
      <c r="BG32" s="18">
        <f t="shared" si="9"/>
        <v>0</v>
      </c>
      <c r="BH32" s="20"/>
      <c r="BI32" s="18">
        <f t="shared" si="10"/>
        <v>20.800708169517701</v>
      </c>
      <c r="BJ32" s="18">
        <f t="shared" si="14"/>
        <v>42.714492368131502</v>
      </c>
    </row>
    <row r="33" spans="2:62" ht="15" x14ac:dyDescent="0.2">
      <c r="B33" s="22">
        <v>2038</v>
      </c>
      <c r="C33" s="12">
        <v>0</v>
      </c>
      <c r="D33" s="14">
        <v>0</v>
      </c>
      <c r="E33" s="14">
        <v>0</v>
      </c>
      <c r="G33" s="26">
        <v>20</v>
      </c>
      <c r="H33" s="26" t="str">
        <f>Mango!H33</f>
        <v>2038-2039</v>
      </c>
      <c r="I33" s="35">
        <f t="shared" si="21"/>
        <v>5.7999999999999989</v>
      </c>
      <c r="J33" s="51"/>
      <c r="K33" s="143">
        <f t="shared" si="6"/>
        <v>8.0223417554989567</v>
      </c>
      <c r="L33" s="28">
        <f t="shared" si="11"/>
        <v>6.4157276734840405</v>
      </c>
      <c r="M33" s="17"/>
      <c r="N33" s="14">
        <f t="shared" si="0"/>
        <v>20</v>
      </c>
      <c r="O33" s="14" t="str">
        <f t="shared" si="0"/>
        <v>2038-2039</v>
      </c>
      <c r="P33" s="18">
        <f t="shared" si="12"/>
        <v>0</v>
      </c>
      <c r="Q33" s="18">
        <f t="shared" si="13"/>
        <v>0</v>
      </c>
      <c r="R33" s="18">
        <f t="shared" si="15"/>
        <v>0</v>
      </c>
      <c r="S33" s="18">
        <f t="shared" si="18"/>
        <v>13.446920427148697</v>
      </c>
      <c r="T33" s="18">
        <f t="shared" si="19"/>
        <v>0</v>
      </c>
      <c r="U33" s="18">
        <f t="shared" si="20"/>
        <v>0</v>
      </c>
      <c r="V33" s="20"/>
      <c r="W33" s="18">
        <f t="shared" si="1"/>
        <v>0</v>
      </c>
      <c r="X33" s="18">
        <f t="shared" si="1"/>
        <v>0</v>
      </c>
      <c r="Y33" s="18">
        <f t="shared" si="1"/>
        <v>0</v>
      </c>
      <c r="Z33" s="18">
        <f t="shared" si="1"/>
        <v>3.3617301067871743</v>
      </c>
      <c r="AA33" s="18">
        <f t="shared" si="1"/>
        <v>0</v>
      </c>
      <c r="AB33" s="18">
        <f t="shared" si="1"/>
        <v>0</v>
      </c>
      <c r="AC33" s="20"/>
      <c r="AD33" s="18">
        <f t="shared" si="2"/>
        <v>0</v>
      </c>
      <c r="AE33" s="18">
        <f t="shared" si="2"/>
        <v>0</v>
      </c>
      <c r="AF33" s="18">
        <f t="shared" si="2"/>
        <v>0</v>
      </c>
      <c r="AG33" s="18">
        <f t="shared" si="2"/>
        <v>16.808650533935872</v>
      </c>
      <c r="AH33" s="18">
        <f t="shared" si="2"/>
        <v>0</v>
      </c>
      <c r="AI33" s="18">
        <f t="shared" si="2"/>
        <v>0</v>
      </c>
      <c r="AJ33" s="20"/>
      <c r="AK33" s="18">
        <f t="shared" si="3"/>
        <v>0</v>
      </c>
      <c r="AL33" s="18">
        <f t="shared" si="3"/>
        <v>0</v>
      </c>
      <c r="AM33" s="18">
        <f t="shared" si="3"/>
        <v>0</v>
      </c>
      <c r="AN33" s="18">
        <f t="shared" si="3"/>
        <v>28.966907753482815</v>
      </c>
      <c r="AO33" s="18">
        <f t="shared" si="3"/>
        <v>0</v>
      </c>
      <c r="AP33" s="18">
        <f t="shared" si="3"/>
        <v>0</v>
      </c>
      <c r="AQ33" s="18">
        <f t="shared" si="7"/>
        <v>28.966907753482815</v>
      </c>
      <c r="AR33" s="20"/>
      <c r="AS33" s="18">
        <f t="shared" si="4"/>
        <v>0</v>
      </c>
      <c r="AT33" s="18">
        <f t="shared" si="4"/>
        <v>0</v>
      </c>
      <c r="AU33" s="18">
        <f t="shared" si="4"/>
        <v>0</v>
      </c>
      <c r="AV33" s="18">
        <f t="shared" si="4"/>
        <v>0</v>
      </c>
      <c r="AW33" s="18">
        <f t="shared" si="24"/>
        <v>0</v>
      </c>
      <c r="AX33" s="18">
        <f t="shared" si="23"/>
        <v>0</v>
      </c>
      <c r="AY33" s="18">
        <f t="shared" si="8"/>
        <v>0</v>
      </c>
      <c r="AZ33" s="20"/>
      <c r="BA33" s="18">
        <f t="shared" si="5"/>
        <v>0</v>
      </c>
      <c r="BB33" s="18">
        <f t="shared" si="5"/>
        <v>0</v>
      </c>
      <c r="BC33" s="18">
        <f t="shared" si="5"/>
        <v>0</v>
      </c>
      <c r="BD33" s="18">
        <f t="shared" si="5"/>
        <v>0</v>
      </c>
      <c r="BE33" s="18">
        <f t="shared" si="22"/>
        <v>0</v>
      </c>
      <c r="BF33" s="18">
        <f t="shared" si="22"/>
        <v>0</v>
      </c>
      <c r="BG33" s="18">
        <f t="shared" si="9"/>
        <v>0</v>
      </c>
      <c r="BH33" s="20"/>
      <c r="BI33" s="18">
        <f t="shared" si="10"/>
        <v>28.966907753482815</v>
      </c>
      <c r="BJ33" s="18">
        <f t="shared" si="14"/>
        <v>71.681400121614317</v>
      </c>
    </row>
    <row r="34" spans="2:62" ht="15" x14ac:dyDescent="0.2">
      <c r="B34" s="22">
        <v>2039</v>
      </c>
      <c r="C34" s="12">
        <v>0</v>
      </c>
      <c r="D34" s="14">
        <v>0</v>
      </c>
      <c r="E34" s="14">
        <v>0</v>
      </c>
      <c r="G34" s="26">
        <v>21</v>
      </c>
      <c r="H34" s="26" t="str">
        <f>Mango!H34</f>
        <v>2039-2040</v>
      </c>
      <c r="I34" s="35">
        <f t="shared" si="21"/>
        <v>8.6999999999999993</v>
      </c>
      <c r="J34" s="51"/>
      <c r="K34" s="143">
        <f t="shared" si="6"/>
        <v>20.550996259177118</v>
      </c>
      <c r="L34" s="28">
        <f t="shared" si="11"/>
        <v>12.528654503678162</v>
      </c>
      <c r="M34" s="17"/>
      <c r="N34" s="14">
        <f t="shared" si="0"/>
        <v>21</v>
      </c>
      <c r="O34" s="14" t="str">
        <f t="shared" si="0"/>
        <v>2039-2040</v>
      </c>
      <c r="P34" s="18">
        <f t="shared" si="12"/>
        <v>0</v>
      </c>
      <c r="Q34" s="18">
        <f t="shared" si="13"/>
        <v>0</v>
      </c>
      <c r="R34" s="18">
        <f t="shared" si="15"/>
        <v>0</v>
      </c>
      <c r="S34" s="18">
        <f t="shared" si="18"/>
        <v>17.520085836930225</v>
      </c>
      <c r="T34" s="18">
        <f t="shared" si="19"/>
        <v>0</v>
      </c>
      <c r="U34" s="18">
        <f t="shared" si="20"/>
        <v>0</v>
      </c>
      <c r="V34" s="20"/>
      <c r="W34" s="18">
        <f t="shared" si="1"/>
        <v>0</v>
      </c>
      <c r="X34" s="18">
        <f t="shared" si="1"/>
        <v>0</v>
      </c>
      <c r="Y34" s="18">
        <f t="shared" si="1"/>
        <v>0</v>
      </c>
      <c r="Z34" s="18">
        <f t="shared" si="1"/>
        <v>4.3800214592325561</v>
      </c>
      <c r="AA34" s="18">
        <f t="shared" si="1"/>
        <v>0</v>
      </c>
      <c r="AB34" s="18">
        <f t="shared" si="1"/>
        <v>0</v>
      </c>
      <c r="AC34" s="20"/>
      <c r="AD34" s="18">
        <f t="shared" si="2"/>
        <v>0</v>
      </c>
      <c r="AE34" s="18">
        <f t="shared" si="2"/>
        <v>0</v>
      </c>
      <c r="AF34" s="18">
        <f t="shared" si="2"/>
        <v>0</v>
      </c>
      <c r="AG34" s="18">
        <f t="shared" si="2"/>
        <v>21.90010729616278</v>
      </c>
      <c r="AH34" s="18">
        <f t="shared" si="2"/>
        <v>0</v>
      </c>
      <c r="AI34" s="18">
        <f t="shared" si="2"/>
        <v>0</v>
      </c>
      <c r="AJ34" s="20"/>
      <c r="AK34" s="18">
        <f t="shared" si="3"/>
        <v>0</v>
      </c>
      <c r="AL34" s="18">
        <f t="shared" si="3"/>
        <v>0</v>
      </c>
      <c r="AM34" s="18">
        <f t="shared" si="3"/>
        <v>0</v>
      </c>
      <c r="AN34" s="18">
        <f t="shared" si="3"/>
        <v>37.741184907053857</v>
      </c>
      <c r="AO34" s="18">
        <f t="shared" si="3"/>
        <v>0</v>
      </c>
      <c r="AP34" s="18">
        <f t="shared" si="3"/>
        <v>0</v>
      </c>
      <c r="AQ34" s="18">
        <f t="shared" si="7"/>
        <v>37.741184907053857</v>
      </c>
      <c r="AR34" s="20"/>
      <c r="AS34" s="18">
        <f t="shared" si="4"/>
        <v>0</v>
      </c>
      <c r="AT34" s="18">
        <f t="shared" si="4"/>
        <v>0</v>
      </c>
      <c r="AU34" s="18">
        <f t="shared" si="4"/>
        <v>0</v>
      </c>
      <c r="AV34" s="18">
        <f t="shared" si="4"/>
        <v>0</v>
      </c>
      <c r="AW34" s="18">
        <f t="shared" si="24"/>
        <v>0</v>
      </c>
      <c r="AX34" s="18">
        <f t="shared" si="23"/>
        <v>0</v>
      </c>
      <c r="AY34" s="18">
        <f t="shared" si="8"/>
        <v>0</v>
      </c>
      <c r="AZ34" s="20"/>
      <c r="BA34" s="18">
        <f t="shared" si="5"/>
        <v>0</v>
      </c>
      <c r="BB34" s="18">
        <f t="shared" si="5"/>
        <v>0</v>
      </c>
      <c r="BC34" s="18">
        <f t="shared" si="5"/>
        <v>0</v>
      </c>
      <c r="BD34" s="18">
        <f t="shared" si="5"/>
        <v>0</v>
      </c>
      <c r="BE34" s="18">
        <f t="shared" si="22"/>
        <v>0</v>
      </c>
      <c r="BF34" s="18">
        <f t="shared" si="22"/>
        <v>0</v>
      </c>
      <c r="BG34" s="18">
        <f t="shared" si="9"/>
        <v>0</v>
      </c>
      <c r="BH34" s="20"/>
      <c r="BI34" s="18">
        <f t="shared" si="10"/>
        <v>37.741184907053857</v>
      </c>
      <c r="BJ34" s="18">
        <f t="shared" si="14"/>
        <v>109.42258502866818</v>
      </c>
    </row>
    <row r="35" spans="2:62" ht="15" x14ac:dyDescent="0.2">
      <c r="B35" s="22">
        <v>2040</v>
      </c>
      <c r="C35" s="12">
        <v>0</v>
      </c>
      <c r="D35" s="14">
        <v>0</v>
      </c>
      <c r="E35" s="14">
        <v>0</v>
      </c>
      <c r="G35" s="26">
        <v>22</v>
      </c>
      <c r="H35" s="26" t="str">
        <f>Mango!H35</f>
        <v>2040-2041</v>
      </c>
      <c r="I35" s="35">
        <f t="shared" si="21"/>
        <v>11.6</v>
      </c>
      <c r="J35" s="51"/>
      <c r="K35" s="143">
        <f t="shared" si="6"/>
        <v>40.058137148473364</v>
      </c>
      <c r="L35" s="28">
        <f t="shared" si="11"/>
        <v>19.507140889296245</v>
      </c>
      <c r="M35" s="17"/>
      <c r="N35" s="14">
        <f t="shared" si="0"/>
        <v>22</v>
      </c>
      <c r="O35" s="14" t="str">
        <f t="shared" si="0"/>
        <v>2040-2041</v>
      </c>
      <c r="P35" s="18">
        <f t="shared" si="12"/>
        <v>0</v>
      </c>
      <c r="Q35" s="18">
        <f t="shared" si="13"/>
        <v>0</v>
      </c>
      <c r="R35" s="18">
        <f t="shared" si="15"/>
        <v>0</v>
      </c>
      <c r="S35" s="18">
        <f t="shared" si="18"/>
        <v>-50.000510181975855</v>
      </c>
      <c r="T35" s="18">
        <f t="shared" si="19"/>
        <v>0</v>
      </c>
      <c r="U35" s="18">
        <f t="shared" si="20"/>
        <v>0</v>
      </c>
      <c r="V35" s="20"/>
      <c r="W35" s="18">
        <f t="shared" si="1"/>
        <v>0</v>
      </c>
      <c r="X35" s="18">
        <f t="shared" si="1"/>
        <v>0</v>
      </c>
      <c r="Y35" s="18">
        <f t="shared" si="1"/>
        <v>0</v>
      </c>
      <c r="Z35" s="18">
        <f t="shared" si="1"/>
        <v>-12.500127545493964</v>
      </c>
      <c r="AA35" s="18">
        <f t="shared" si="1"/>
        <v>0</v>
      </c>
      <c r="AB35" s="18">
        <f t="shared" si="1"/>
        <v>0</v>
      </c>
      <c r="AC35" s="20"/>
      <c r="AD35" s="18">
        <f t="shared" si="2"/>
        <v>0</v>
      </c>
      <c r="AE35" s="18">
        <f t="shared" si="2"/>
        <v>0</v>
      </c>
      <c r="AF35" s="18">
        <f t="shared" si="2"/>
        <v>0</v>
      </c>
      <c r="AG35" s="18">
        <f t="shared" si="2"/>
        <v>-62.500637727469822</v>
      </c>
      <c r="AH35" s="18">
        <f t="shared" si="2"/>
        <v>0</v>
      </c>
      <c r="AI35" s="18">
        <f t="shared" si="2"/>
        <v>0</v>
      </c>
      <c r="AJ35" s="20"/>
      <c r="AK35" s="18">
        <f t="shared" si="3"/>
        <v>0</v>
      </c>
      <c r="AL35" s="18">
        <f t="shared" si="3"/>
        <v>0</v>
      </c>
      <c r="AM35" s="18">
        <f t="shared" si="3"/>
        <v>0</v>
      </c>
      <c r="AN35" s="18">
        <f t="shared" si="3"/>
        <v>-107.70943235033965</v>
      </c>
      <c r="AO35" s="18">
        <f t="shared" si="3"/>
        <v>0</v>
      </c>
      <c r="AP35" s="18">
        <f t="shared" si="3"/>
        <v>0</v>
      </c>
      <c r="AQ35" s="18">
        <f t="shared" si="7"/>
        <v>-107.70943235033965</v>
      </c>
      <c r="AR35" s="20"/>
      <c r="AS35" s="18">
        <f t="shared" si="4"/>
        <v>0</v>
      </c>
      <c r="AT35" s="18">
        <f t="shared" si="4"/>
        <v>0</v>
      </c>
      <c r="AU35" s="18">
        <f t="shared" si="4"/>
        <v>0</v>
      </c>
      <c r="AV35" s="18">
        <f t="shared" si="4"/>
        <v>0</v>
      </c>
      <c r="AW35" s="18">
        <f t="shared" si="24"/>
        <v>0</v>
      </c>
      <c r="AX35" s="18">
        <f t="shared" si="23"/>
        <v>0</v>
      </c>
      <c r="AY35" s="18">
        <f t="shared" si="8"/>
        <v>0</v>
      </c>
      <c r="AZ35" s="20"/>
      <c r="BA35" s="18">
        <f t="shared" si="5"/>
        <v>0</v>
      </c>
      <c r="BB35" s="18">
        <f t="shared" si="5"/>
        <v>0</v>
      </c>
      <c r="BC35" s="18">
        <f t="shared" si="5"/>
        <v>0</v>
      </c>
      <c r="BD35" s="18">
        <f t="shared" si="5"/>
        <v>0</v>
      </c>
      <c r="BE35" s="18">
        <f t="shared" si="22"/>
        <v>0</v>
      </c>
      <c r="BF35" s="18">
        <f t="shared" si="22"/>
        <v>0</v>
      </c>
      <c r="BG35" s="18">
        <f t="shared" si="9"/>
        <v>0</v>
      </c>
      <c r="BH35" s="20"/>
      <c r="BI35" s="18">
        <f t="shared" si="10"/>
        <v>-107.70943235033965</v>
      </c>
      <c r="BJ35" s="18">
        <f t="shared" si="14"/>
        <v>1.7131526783285267</v>
      </c>
    </row>
    <row r="36" spans="2:62" ht="15" x14ac:dyDescent="0.2">
      <c r="B36" s="22">
        <v>2041</v>
      </c>
      <c r="C36" s="12">
        <v>0</v>
      </c>
      <c r="D36" s="14">
        <v>0</v>
      </c>
      <c r="E36" s="14">
        <v>0</v>
      </c>
      <c r="G36" s="26">
        <v>23</v>
      </c>
      <c r="H36" s="26" t="str">
        <f>Mango!H36</f>
        <v>2041-2042</v>
      </c>
      <c r="I36" s="35">
        <f t="shared" si="21"/>
        <v>14.5</v>
      </c>
      <c r="J36" s="51"/>
      <c r="K36" s="143">
        <f t="shared" si="6"/>
        <v>67.223632960894975</v>
      </c>
      <c r="L36" s="28">
        <f t="shared" si="11"/>
        <v>27.165495812421611</v>
      </c>
      <c r="M36" s="17"/>
      <c r="N36" s="14">
        <f t="shared" si="0"/>
        <v>23</v>
      </c>
      <c r="O36" s="14" t="str">
        <f t="shared" si="0"/>
        <v>2041-2042</v>
      </c>
      <c r="P36" s="18">
        <f t="shared" si="12"/>
        <v>0</v>
      </c>
      <c r="Q36" s="18">
        <f t="shared" si="13"/>
        <v>0</v>
      </c>
      <c r="R36" s="18">
        <f t="shared" si="15"/>
        <v>0</v>
      </c>
      <c r="S36" s="18">
        <f t="shared" si="18"/>
        <v>3.1757851983746002</v>
      </c>
      <c r="T36" s="18">
        <f t="shared" si="19"/>
        <v>0</v>
      </c>
      <c r="U36" s="18">
        <f t="shared" si="20"/>
        <v>0</v>
      </c>
      <c r="V36" s="20"/>
      <c r="W36" s="18">
        <f t="shared" si="1"/>
        <v>0</v>
      </c>
      <c r="X36" s="18">
        <f t="shared" si="1"/>
        <v>0</v>
      </c>
      <c r="Y36" s="18">
        <f t="shared" si="1"/>
        <v>0</v>
      </c>
      <c r="Z36" s="18">
        <f t="shared" si="1"/>
        <v>0.79394629959365004</v>
      </c>
      <c r="AA36" s="18">
        <f t="shared" si="1"/>
        <v>0</v>
      </c>
      <c r="AB36" s="18">
        <f t="shared" si="1"/>
        <v>0</v>
      </c>
      <c r="AC36" s="20"/>
      <c r="AD36" s="18">
        <f t="shared" si="2"/>
        <v>0</v>
      </c>
      <c r="AE36" s="18">
        <f t="shared" si="2"/>
        <v>0</v>
      </c>
      <c r="AF36" s="18">
        <f t="shared" si="2"/>
        <v>0</v>
      </c>
      <c r="AG36" s="18">
        <f t="shared" si="2"/>
        <v>3.9697314979682501</v>
      </c>
      <c r="AH36" s="18">
        <f t="shared" si="2"/>
        <v>0</v>
      </c>
      <c r="AI36" s="18">
        <f t="shared" si="2"/>
        <v>0</v>
      </c>
      <c r="AJ36" s="20"/>
      <c r="AK36" s="18">
        <f t="shared" si="3"/>
        <v>0</v>
      </c>
      <c r="AL36" s="18">
        <f t="shared" si="3"/>
        <v>0</v>
      </c>
      <c r="AM36" s="18">
        <f t="shared" si="3"/>
        <v>0</v>
      </c>
      <c r="AN36" s="18">
        <f t="shared" si="3"/>
        <v>6.8411706148319498</v>
      </c>
      <c r="AO36" s="18">
        <f t="shared" si="3"/>
        <v>0</v>
      </c>
      <c r="AP36" s="18">
        <f t="shared" si="3"/>
        <v>0</v>
      </c>
      <c r="AQ36" s="18">
        <f t="shared" si="7"/>
        <v>6.8411706148319498</v>
      </c>
      <c r="AR36" s="20"/>
      <c r="AS36" s="18">
        <f t="shared" si="4"/>
        <v>0</v>
      </c>
      <c r="AT36" s="18">
        <f t="shared" si="4"/>
        <v>0</v>
      </c>
      <c r="AU36" s="18">
        <f t="shared" si="4"/>
        <v>0</v>
      </c>
      <c r="AV36" s="18">
        <f t="shared" si="4"/>
        <v>0</v>
      </c>
      <c r="AW36" s="18">
        <f t="shared" si="24"/>
        <v>0</v>
      </c>
      <c r="AX36" s="18">
        <f t="shared" si="23"/>
        <v>0</v>
      </c>
      <c r="AY36" s="18">
        <f t="shared" si="8"/>
        <v>0</v>
      </c>
      <c r="AZ36" s="20"/>
      <c r="BA36" s="18">
        <f t="shared" si="5"/>
        <v>0</v>
      </c>
      <c r="BB36" s="18">
        <f t="shared" si="5"/>
        <v>0</v>
      </c>
      <c r="BC36" s="18">
        <f t="shared" si="5"/>
        <v>0</v>
      </c>
      <c r="BD36" s="18">
        <f t="shared" si="5"/>
        <v>0</v>
      </c>
      <c r="BE36" s="18">
        <f t="shared" si="22"/>
        <v>0</v>
      </c>
      <c r="BF36" s="18">
        <f t="shared" si="22"/>
        <v>0</v>
      </c>
      <c r="BG36" s="18">
        <f t="shared" si="9"/>
        <v>0</v>
      </c>
      <c r="BH36" s="20"/>
      <c r="BI36" s="18">
        <f t="shared" si="10"/>
        <v>6.8411706148319498</v>
      </c>
      <c r="BJ36" s="18">
        <f t="shared" si="14"/>
        <v>8.5543232931604756</v>
      </c>
    </row>
    <row r="37" spans="2:62" ht="15" x14ac:dyDescent="0.2">
      <c r="B37" s="22">
        <v>2042</v>
      </c>
      <c r="C37" s="12">
        <v>0</v>
      </c>
      <c r="D37" s="14">
        <v>0</v>
      </c>
      <c r="E37" s="14">
        <v>0</v>
      </c>
      <c r="G37" s="32">
        <v>24</v>
      </c>
      <c r="H37" s="32" t="str">
        <f>Mango!H37</f>
        <v>2042-2043</v>
      </c>
      <c r="I37" s="36">
        <f t="shared" si="21"/>
        <v>17.399999999999999</v>
      </c>
      <c r="J37" s="51"/>
      <c r="K37" s="143">
        <f t="shared" si="6"/>
        <v>102.61774576277422</v>
      </c>
      <c r="L37" s="28">
        <f t="shared" si="11"/>
        <v>35.394112801879245</v>
      </c>
      <c r="M37" s="17"/>
      <c r="N37" s="14">
        <f t="shared" si="0"/>
        <v>24</v>
      </c>
      <c r="O37" s="14" t="str">
        <f t="shared" si="0"/>
        <v>2042-2043</v>
      </c>
      <c r="P37" s="18">
        <f t="shared" si="12"/>
        <v>0</v>
      </c>
      <c r="Q37" s="18">
        <f t="shared" si="13"/>
        <v>0</v>
      </c>
      <c r="R37" s="18">
        <f t="shared" si="15"/>
        <v>0</v>
      </c>
      <c r="S37" s="18">
        <f t="shared" si="18"/>
        <v>6.2016839793206904</v>
      </c>
      <c r="T37" s="18">
        <f t="shared" si="19"/>
        <v>0</v>
      </c>
      <c r="U37" s="18">
        <f t="shared" si="20"/>
        <v>0</v>
      </c>
      <c r="V37" s="20"/>
      <c r="W37" s="18">
        <f t="shared" si="1"/>
        <v>0</v>
      </c>
      <c r="X37" s="18">
        <f t="shared" si="1"/>
        <v>0</v>
      </c>
      <c r="Y37" s="18">
        <f t="shared" si="1"/>
        <v>0</v>
      </c>
      <c r="Z37" s="18">
        <f t="shared" si="1"/>
        <v>1.5504209948301726</v>
      </c>
      <c r="AA37" s="18">
        <f t="shared" si="1"/>
        <v>0</v>
      </c>
      <c r="AB37" s="18">
        <f t="shared" si="1"/>
        <v>0</v>
      </c>
      <c r="AC37" s="20"/>
      <c r="AD37" s="18">
        <f t="shared" si="2"/>
        <v>0</v>
      </c>
      <c r="AE37" s="18">
        <f t="shared" si="2"/>
        <v>0</v>
      </c>
      <c r="AF37" s="18">
        <f t="shared" si="2"/>
        <v>0</v>
      </c>
      <c r="AG37" s="18">
        <f t="shared" si="2"/>
        <v>7.7521049741508632</v>
      </c>
      <c r="AH37" s="18">
        <f t="shared" si="2"/>
        <v>0</v>
      </c>
      <c r="AI37" s="18">
        <f t="shared" si="2"/>
        <v>0</v>
      </c>
      <c r="AJ37" s="20"/>
      <c r="AK37" s="18">
        <f t="shared" si="3"/>
        <v>0</v>
      </c>
      <c r="AL37" s="18">
        <f t="shared" si="3"/>
        <v>0</v>
      </c>
      <c r="AM37" s="18">
        <f t="shared" si="3"/>
        <v>0</v>
      </c>
      <c r="AN37" s="18">
        <f t="shared" si="3"/>
        <v>13.35946090545332</v>
      </c>
      <c r="AO37" s="18">
        <f t="shared" si="3"/>
        <v>0</v>
      </c>
      <c r="AP37" s="18">
        <f t="shared" si="3"/>
        <v>0</v>
      </c>
      <c r="AQ37" s="18">
        <f t="shared" si="7"/>
        <v>13.35946090545332</v>
      </c>
      <c r="AR37" s="20"/>
      <c r="AS37" s="18">
        <f t="shared" si="4"/>
        <v>0</v>
      </c>
      <c r="AT37" s="18">
        <f t="shared" si="4"/>
        <v>0</v>
      </c>
      <c r="AU37" s="18">
        <f t="shared" si="4"/>
        <v>0</v>
      </c>
      <c r="AV37" s="18">
        <f t="shared" si="4"/>
        <v>0</v>
      </c>
      <c r="AW37" s="18">
        <f t="shared" si="24"/>
        <v>0</v>
      </c>
      <c r="AX37" s="18">
        <f t="shared" si="23"/>
        <v>0</v>
      </c>
      <c r="AY37" s="18">
        <f t="shared" si="8"/>
        <v>0</v>
      </c>
      <c r="AZ37" s="20"/>
      <c r="BA37" s="18">
        <f t="shared" si="5"/>
        <v>0</v>
      </c>
      <c r="BB37" s="18">
        <f t="shared" si="5"/>
        <v>0</v>
      </c>
      <c r="BC37" s="18">
        <f t="shared" si="5"/>
        <v>0</v>
      </c>
      <c r="BD37" s="18">
        <f t="shared" si="5"/>
        <v>0</v>
      </c>
      <c r="BE37" s="18">
        <f t="shared" si="22"/>
        <v>0</v>
      </c>
      <c r="BF37" s="18">
        <f>AP37*$K$6</f>
        <v>0</v>
      </c>
      <c r="BG37" s="18">
        <f t="shared" si="9"/>
        <v>0</v>
      </c>
      <c r="BH37" s="20"/>
      <c r="BI37" s="18">
        <f t="shared" si="10"/>
        <v>13.35946090545332</v>
      </c>
      <c r="BJ37" s="18">
        <f t="shared" si="14"/>
        <v>21.913784198613797</v>
      </c>
    </row>
    <row r="38" spans="2:62" ht="15" x14ac:dyDescent="0.2">
      <c r="B38" s="22">
        <v>2043</v>
      </c>
      <c r="C38" s="12">
        <v>0</v>
      </c>
      <c r="D38" s="14">
        <v>0</v>
      </c>
      <c r="E38" s="14">
        <v>0</v>
      </c>
      <c r="G38" s="26">
        <v>25</v>
      </c>
      <c r="H38" s="26" t="str">
        <f>Mango!H38</f>
        <v>2043-2044</v>
      </c>
      <c r="I38" s="35">
        <f t="shared" si="21"/>
        <v>2.8999999999999995</v>
      </c>
      <c r="J38" s="51"/>
      <c r="K38" s="143">
        <f t="shared" si="6"/>
        <v>1.606614082014916</v>
      </c>
      <c r="L38" s="28">
        <f t="shared" si="11"/>
        <v>-101.01113168075931</v>
      </c>
      <c r="M38" s="17"/>
      <c r="N38" s="14">
        <f t="shared" si="0"/>
        <v>25</v>
      </c>
      <c r="O38" s="14" t="str">
        <f t="shared" si="0"/>
        <v>2043-2044</v>
      </c>
      <c r="P38" s="18">
        <f t="shared" si="12"/>
        <v>0</v>
      </c>
      <c r="Q38" s="18">
        <f t="shared" si="13"/>
        <v>0</v>
      </c>
      <c r="R38" s="18">
        <f t="shared" si="15"/>
        <v>0</v>
      </c>
      <c r="S38" s="18">
        <f t="shared" si="18"/>
        <v>9.6560347402016422</v>
      </c>
      <c r="T38" s="18">
        <f t="shared" si="19"/>
        <v>0</v>
      </c>
      <c r="U38" s="18">
        <f t="shared" si="20"/>
        <v>0</v>
      </c>
      <c r="V38" s="20"/>
      <c r="W38" s="18">
        <f t="shared" si="1"/>
        <v>0</v>
      </c>
      <c r="X38" s="18">
        <f t="shared" si="1"/>
        <v>0</v>
      </c>
      <c r="Y38" s="18">
        <f t="shared" si="1"/>
        <v>0</v>
      </c>
      <c r="Z38" s="18">
        <f t="shared" si="1"/>
        <v>2.4140086850504106</v>
      </c>
      <c r="AA38" s="18">
        <f t="shared" si="1"/>
        <v>0</v>
      </c>
      <c r="AB38" s="18">
        <f t="shared" si="1"/>
        <v>0</v>
      </c>
      <c r="AC38" s="20"/>
      <c r="AD38" s="18">
        <f t="shared" si="2"/>
        <v>0</v>
      </c>
      <c r="AE38" s="18">
        <f t="shared" si="2"/>
        <v>0</v>
      </c>
      <c r="AF38" s="18">
        <f t="shared" si="2"/>
        <v>0</v>
      </c>
      <c r="AG38" s="18">
        <f t="shared" si="2"/>
        <v>12.070043425252052</v>
      </c>
      <c r="AH38" s="18">
        <f t="shared" si="2"/>
        <v>0</v>
      </c>
      <c r="AI38" s="18">
        <f t="shared" si="2"/>
        <v>0</v>
      </c>
      <c r="AJ38" s="20"/>
      <c r="AK38" s="18">
        <f t="shared" si="3"/>
        <v>0</v>
      </c>
      <c r="AL38" s="18">
        <f t="shared" si="3"/>
        <v>0</v>
      </c>
      <c r="AM38" s="18">
        <f t="shared" si="3"/>
        <v>0</v>
      </c>
      <c r="AN38" s="18">
        <f t="shared" si="3"/>
        <v>20.800708169517701</v>
      </c>
      <c r="AO38" s="18">
        <f t="shared" si="3"/>
        <v>0</v>
      </c>
      <c r="AP38" s="18">
        <f t="shared" si="3"/>
        <v>0</v>
      </c>
      <c r="AQ38" s="18">
        <f t="shared" si="7"/>
        <v>20.800708169517701</v>
      </c>
      <c r="AR38" s="20"/>
      <c r="AS38" s="18">
        <f t="shared" si="4"/>
        <v>0</v>
      </c>
      <c r="AT38" s="18">
        <f t="shared" si="4"/>
        <v>0</v>
      </c>
      <c r="AU38" s="18">
        <f t="shared" si="4"/>
        <v>0</v>
      </c>
      <c r="AV38" s="18">
        <f t="shared" si="4"/>
        <v>0</v>
      </c>
      <c r="AW38" s="18">
        <f t="shared" si="24"/>
        <v>0</v>
      </c>
      <c r="AX38" s="18">
        <f t="shared" si="23"/>
        <v>0</v>
      </c>
      <c r="AY38" s="18">
        <f t="shared" si="8"/>
        <v>0</v>
      </c>
      <c r="AZ38" s="20"/>
      <c r="BA38" s="18">
        <f t="shared" si="5"/>
        <v>0</v>
      </c>
      <c r="BB38" s="18">
        <f t="shared" si="5"/>
        <v>0</v>
      </c>
      <c r="BC38" s="18">
        <f t="shared" si="5"/>
        <v>0</v>
      </c>
      <c r="BD38" s="18">
        <f t="shared" si="5"/>
        <v>0</v>
      </c>
      <c r="BE38" s="18">
        <f t="shared" si="22"/>
        <v>0</v>
      </c>
      <c r="BF38" s="18">
        <f t="shared" si="22"/>
        <v>0</v>
      </c>
      <c r="BG38" s="18">
        <f t="shared" si="9"/>
        <v>0</v>
      </c>
      <c r="BH38" s="20"/>
      <c r="BI38" s="18">
        <f t="shared" si="10"/>
        <v>20.800708169517701</v>
      </c>
      <c r="BJ38" s="18">
        <f t="shared" si="14"/>
        <v>42.714492368131502</v>
      </c>
    </row>
    <row r="39" spans="2:62" ht="15" x14ac:dyDescent="0.2">
      <c r="B39" s="22">
        <v>2044</v>
      </c>
      <c r="C39" s="12">
        <v>0</v>
      </c>
      <c r="D39" s="14">
        <v>0</v>
      </c>
      <c r="E39" s="14">
        <v>0</v>
      </c>
      <c r="G39" s="26">
        <v>26</v>
      </c>
      <c r="H39" s="26" t="str">
        <f>Mango!H39</f>
        <v>2044-2045</v>
      </c>
      <c r="I39" s="35">
        <f t="shared" si="21"/>
        <v>5.7999999999999989</v>
      </c>
      <c r="J39" s="51"/>
      <c r="K39" s="143">
        <f t="shared" si="6"/>
        <v>8.0223417554989567</v>
      </c>
      <c r="L39" s="28">
        <f t="shared" si="11"/>
        <v>6.4157276734840405</v>
      </c>
      <c r="M39" s="17"/>
      <c r="N39" s="14">
        <f t="shared" si="0"/>
        <v>26</v>
      </c>
      <c r="O39" s="14" t="str">
        <f t="shared" si="0"/>
        <v>2044-2045</v>
      </c>
      <c r="P39" s="18">
        <f t="shared" si="12"/>
        <v>0</v>
      </c>
      <c r="Q39" s="18">
        <f t="shared" si="13"/>
        <v>0</v>
      </c>
      <c r="R39" s="18">
        <f t="shared" si="15"/>
        <v>0</v>
      </c>
      <c r="S39" s="18">
        <f t="shared" si="18"/>
        <v>13.446920427148697</v>
      </c>
      <c r="T39" s="18">
        <f t="shared" si="19"/>
        <v>0</v>
      </c>
      <c r="U39" s="18">
        <f t="shared" si="20"/>
        <v>0</v>
      </c>
      <c r="V39" s="20"/>
      <c r="W39" s="18">
        <f t="shared" si="1"/>
        <v>0</v>
      </c>
      <c r="X39" s="18">
        <f t="shared" si="1"/>
        <v>0</v>
      </c>
      <c r="Y39" s="18">
        <f t="shared" si="1"/>
        <v>0</v>
      </c>
      <c r="Z39" s="18">
        <f t="shared" si="1"/>
        <v>3.3617301067871743</v>
      </c>
      <c r="AA39" s="18">
        <f t="shared" si="1"/>
        <v>0</v>
      </c>
      <c r="AB39" s="18">
        <f t="shared" si="1"/>
        <v>0</v>
      </c>
      <c r="AC39" s="20"/>
      <c r="AD39" s="18">
        <f t="shared" si="2"/>
        <v>0</v>
      </c>
      <c r="AE39" s="18">
        <f t="shared" si="2"/>
        <v>0</v>
      </c>
      <c r="AF39" s="18">
        <f t="shared" si="2"/>
        <v>0</v>
      </c>
      <c r="AG39" s="18">
        <f t="shared" si="2"/>
        <v>16.808650533935872</v>
      </c>
      <c r="AH39" s="18">
        <f t="shared" si="2"/>
        <v>0</v>
      </c>
      <c r="AI39" s="18">
        <f t="shared" si="2"/>
        <v>0</v>
      </c>
      <c r="AJ39" s="20"/>
      <c r="AK39" s="18">
        <f t="shared" si="3"/>
        <v>0</v>
      </c>
      <c r="AL39" s="18">
        <f t="shared" si="3"/>
        <v>0</v>
      </c>
      <c r="AM39" s="18">
        <f t="shared" si="3"/>
        <v>0</v>
      </c>
      <c r="AN39" s="18">
        <f t="shared" si="3"/>
        <v>28.966907753482815</v>
      </c>
      <c r="AO39" s="18">
        <f t="shared" si="3"/>
        <v>0</v>
      </c>
      <c r="AP39" s="18">
        <f t="shared" si="3"/>
        <v>0</v>
      </c>
      <c r="AQ39" s="18">
        <f t="shared" si="7"/>
        <v>28.966907753482815</v>
      </c>
      <c r="AR39" s="20"/>
      <c r="AS39" s="18">
        <f t="shared" si="4"/>
        <v>0</v>
      </c>
      <c r="AT39" s="18">
        <f t="shared" si="4"/>
        <v>0</v>
      </c>
      <c r="AU39" s="18">
        <f t="shared" si="4"/>
        <v>0</v>
      </c>
      <c r="AV39" s="18">
        <f t="shared" si="4"/>
        <v>0</v>
      </c>
      <c r="AW39" s="18">
        <f t="shared" si="24"/>
        <v>0</v>
      </c>
      <c r="AX39" s="18">
        <f t="shared" si="23"/>
        <v>0</v>
      </c>
      <c r="AY39" s="18">
        <f t="shared" si="8"/>
        <v>0</v>
      </c>
      <c r="AZ39" s="20"/>
      <c r="BA39" s="18">
        <f t="shared" si="5"/>
        <v>0</v>
      </c>
      <c r="BB39" s="18">
        <f t="shared" si="5"/>
        <v>0</v>
      </c>
      <c r="BC39" s="18">
        <f t="shared" si="5"/>
        <v>0</v>
      </c>
      <c r="BD39" s="18">
        <f t="shared" si="5"/>
        <v>0</v>
      </c>
      <c r="BE39" s="18">
        <f t="shared" si="22"/>
        <v>0</v>
      </c>
      <c r="BF39" s="18">
        <f t="shared" si="22"/>
        <v>0</v>
      </c>
      <c r="BG39" s="18">
        <f t="shared" si="9"/>
        <v>0</v>
      </c>
      <c r="BH39" s="20"/>
      <c r="BI39" s="18">
        <f t="shared" si="10"/>
        <v>28.966907753482815</v>
      </c>
      <c r="BJ39" s="18">
        <f t="shared" si="14"/>
        <v>71.681400121614317</v>
      </c>
    </row>
    <row r="40" spans="2:62" ht="15" x14ac:dyDescent="0.2">
      <c r="B40" s="22">
        <v>2045</v>
      </c>
      <c r="C40" s="12">
        <v>0</v>
      </c>
      <c r="D40" s="14">
        <v>0</v>
      </c>
      <c r="E40" s="14">
        <v>0</v>
      </c>
      <c r="G40" s="26">
        <v>27</v>
      </c>
      <c r="H40" s="26" t="str">
        <f>Mango!H40</f>
        <v>2045-2046</v>
      </c>
      <c r="I40" s="35">
        <f t="shared" si="21"/>
        <v>8.6999999999999993</v>
      </c>
      <c r="J40" s="51"/>
      <c r="K40" s="143">
        <f t="shared" si="6"/>
        <v>20.550996259177118</v>
      </c>
      <c r="L40" s="28">
        <f t="shared" si="11"/>
        <v>12.528654503678162</v>
      </c>
      <c r="M40" s="17"/>
      <c r="N40" s="14">
        <f t="shared" si="0"/>
        <v>27</v>
      </c>
      <c r="O40" s="14" t="str">
        <f t="shared" si="0"/>
        <v>2045-2046</v>
      </c>
      <c r="P40" s="18">
        <f t="shared" si="12"/>
        <v>0</v>
      </c>
      <c r="Q40" s="18">
        <f t="shared" si="13"/>
        <v>0</v>
      </c>
      <c r="R40" s="18">
        <f t="shared" si="15"/>
        <v>0</v>
      </c>
      <c r="S40" s="18">
        <f t="shared" si="18"/>
        <v>17.520085836930225</v>
      </c>
      <c r="T40" s="18">
        <f t="shared" si="19"/>
        <v>0</v>
      </c>
      <c r="U40" s="18">
        <f t="shared" si="20"/>
        <v>0</v>
      </c>
      <c r="V40" s="20"/>
      <c r="W40" s="18">
        <f t="shared" si="1"/>
        <v>0</v>
      </c>
      <c r="X40" s="18">
        <f t="shared" si="1"/>
        <v>0</v>
      </c>
      <c r="Y40" s="18">
        <f t="shared" si="1"/>
        <v>0</v>
      </c>
      <c r="Z40" s="18">
        <f t="shared" si="1"/>
        <v>4.3800214592325561</v>
      </c>
      <c r="AA40" s="18">
        <f t="shared" si="1"/>
        <v>0</v>
      </c>
      <c r="AB40" s="18">
        <f t="shared" si="1"/>
        <v>0</v>
      </c>
      <c r="AC40" s="20"/>
      <c r="AD40" s="18">
        <f t="shared" si="2"/>
        <v>0</v>
      </c>
      <c r="AE40" s="18">
        <f t="shared" si="2"/>
        <v>0</v>
      </c>
      <c r="AF40" s="18">
        <f t="shared" si="2"/>
        <v>0</v>
      </c>
      <c r="AG40" s="18">
        <f t="shared" si="2"/>
        <v>21.90010729616278</v>
      </c>
      <c r="AH40" s="18">
        <f t="shared" si="2"/>
        <v>0</v>
      </c>
      <c r="AI40" s="18">
        <f t="shared" si="2"/>
        <v>0</v>
      </c>
      <c r="AJ40" s="20"/>
      <c r="AK40" s="18">
        <f t="shared" si="3"/>
        <v>0</v>
      </c>
      <c r="AL40" s="18">
        <f t="shared" si="3"/>
        <v>0</v>
      </c>
      <c r="AM40" s="18">
        <f t="shared" si="3"/>
        <v>0</v>
      </c>
      <c r="AN40" s="18">
        <f t="shared" si="3"/>
        <v>37.741184907053857</v>
      </c>
      <c r="AO40" s="18">
        <f t="shared" si="3"/>
        <v>0</v>
      </c>
      <c r="AP40" s="18">
        <f t="shared" si="3"/>
        <v>0</v>
      </c>
      <c r="AQ40" s="18">
        <f t="shared" si="7"/>
        <v>37.741184907053857</v>
      </c>
      <c r="AR40" s="20"/>
      <c r="AS40" s="18">
        <f t="shared" si="4"/>
        <v>0</v>
      </c>
      <c r="AT40" s="18">
        <f t="shared" si="4"/>
        <v>0</v>
      </c>
      <c r="AU40" s="18">
        <f t="shared" si="4"/>
        <v>0</v>
      </c>
      <c r="AV40" s="18">
        <f t="shared" si="4"/>
        <v>0</v>
      </c>
      <c r="AW40" s="18">
        <f t="shared" si="24"/>
        <v>0</v>
      </c>
      <c r="AX40" s="18">
        <f t="shared" si="23"/>
        <v>0</v>
      </c>
      <c r="AY40" s="18">
        <f t="shared" si="8"/>
        <v>0</v>
      </c>
      <c r="AZ40" s="20"/>
      <c r="BA40" s="18">
        <f t="shared" si="5"/>
        <v>0</v>
      </c>
      <c r="BB40" s="18">
        <f t="shared" si="5"/>
        <v>0</v>
      </c>
      <c r="BC40" s="18">
        <f t="shared" si="5"/>
        <v>0</v>
      </c>
      <c r="BD40" s="18">
        <f t="shared" si="5"/>
        <v>0</v>
      </c>
      <c r="BE40" s="18">
        <f t="shared" si="22"/>
        <v>0</v>
      </c>
      <c r="BF40" s="18">
        <f t="shared" si="22"/>
        <v>0</v>
      </c>
      <c r="BG40" s="18">
        <f t="shared" si="9"/>
        <v>0</v>
      </c>
      <c r="BH40" s="20"/>
      <c r="BI40" s="18">
        <f t="shared" si="10"/>
        <v>37.741184907053857</v>
      </c>
      <c r="BJ40" s="18">
        <f t="shared" si="14"/>
        <v>109.42258502866818</v>
      </c>
    </row>
    <row r="41" spans="2:62" ht="15" x14ac:dyDescent="0.2">
      <c r="B41" s="22">
        <v>2046</v>
      </c>
      <c r="C41" s="12">
        <v>0</v>
      </c>
      <c r="D41" s="14">
        <v>0</v>
      </c>
      <c r="E41" s="14">
        <v>0</v>
      </c>
      <c r="G41" s="26">
        <v>28</v>
      </c>
      <c r="H41" s="26" t="str">
        <f>Mango!H41</f>
        <v>2046-2047</v>
      </c>
      <c r="I41" s="35">
        <f t="shared" si="21"/>
        <v>11.6</v>
      </c>
      <c r="J41" s="51"/>
      <c r="K41" s="143">
        <f t="shared" si="6"/>
        <v>40.058137148473364</v>
      </c>
      <c r="L41" s="28">
        <f t="shared" si="11"/>
        <v>19.507140889296245</v>
      </c>
      <c r="M41" s="17"/>
      <c r="N41" s="14">
        <f t="shared" si="0"/>
        <v>28</v>
      </c>
      <c r="O41" s="14" t="str">
        <f t="shared" si="0"/>
        <v>2046-2047</v>
      </c>
      <c r="P41" s="18">
        <f t="shared" si="12"/>
        <v>0</v>
      </c>
      <c r="Q41" s="18">
        <f t="shared" si="13"/>
        <v>0</v>
      </c>
      <c r="R41" s="18">
        <f t="shared" si="15"/>
        <v>0</v>
      </c>
      <c r="S41" s="18">
        <f t="shared" si="18"/>
        <v>-50.000510181975855</v>
      </c>
      <c r="T41" s="18">
        <f t="shared" si="19"/>
        <v>0</v>
      </c>
      <c r="U41" s="18">
        <f t="shared" si="20"/>
        <v>0</v>
      </c>
      <c r="V41" s="20"/>
      <c r="W41" s="18">
        <f t="shared" si="1"/>
        <v>0</v>
      </c>
      <c r="X41" s="18">
        <f t="shared" si="1"/>
        <v>0</v>
      </c>
      <c r="Y41" s="18">
        <f t="shared" si="1"/>
        <v>0</v>
      </c>
      <c r="Z41" s="18">
        <f t="shared" si="1"/>
        <v>-12.500127545493964</v>
      </c>
      <c r="AA41" s="18">
        <f t="shared" si="1"/>
        <v>0</v>
      </c>
      <c r="AB41" s="18">
        <f t="shared" si="1"/>
        <v>0</v>
      </c>
      <c r="AC41" s="20"/>
      <c r="AD41" s="18">
        <f t="shared" si="2"/>
        <v>0</v>
      </c>
      <c r="AE41" s="18">
        <f t="shared" si="2"/>
        <v>0</v>
      </c>
      <c r="AF41" s="18">
        <f t="shared" si="2"/>
        <v>0</v>
      </c>
      <c r="AG41" s="18">
        <f t="shared" si="2"/>
        <v>-62.500637727469822</v>
      </c>
      <c r="AH41" s="18">
        <f t="shared" si="2"/>
        <v>0</v>
      </c>
      <c r="AI41" s="18">
        <f t="shared" si="2"/>
        <v>0</v>
      </c>
      <c r="AJ41" s="20"/>
      <c r="AK41" s="18">
        <f t="shared" si="3"/>
        <v>0</v>
      </c>
      <c r="AL41" s="18">
        <f t="shared" si="3"/>
        <v>0</v>
      </c>
      <c r="AM41" s="18">
        <f t="shared" si="3"/>
        <v>0</v>
      </c>
      <c r="AN41" s="18">
        <f t="shared" si="3"/>
        <v>-107.70943235033965</v>
      </c>
      <c r="AO41" s="18">
        <f t="shared" si="3"/>
        <v>0</v>
      </c>
      <c r="AP41" s="18">
        <f t="shared" si="3"/>
        <v>0</v>
      </c>
      <c r="AQ41" s="18">
        <f t="shared" si="7"/>
        <v>-107.70943235033965</v>
      </c>
      <c r="AR41" s="20"/>
      <c r="AS41" s="18">
        <f t="shared" si="4"/>
        <v>0</v>
      </c>
      <c r="AT41" s="18">
        <f t="shared" si="4"/>
        <v>0</v>
      </c>
      <c r="AU41" s="18">
        <f t="shared" si="4"/>
        <v>0</v>
      </c>
      <c r="AV41" s="18">
        <f t="shared" si="4"/>
        <v>0</v>
      </c>
      <c r="AW41" s="18">
        <f t="shared" si="24"/>
        <v>0</v>
      </c>
      <c r="AX41" s="18">
        <f t="shared" si="23"/>
        <v>0</v>
      </c>
      <c r="AY41" s="18">
        <f t="shared" si="8"/>
        <v>0</v>
      </c>
      <c r="AZ41" s="20"/>
      <c r="BA41" s="18">
        <f t="shared" si="5"/>
        <v>0</v>
      </c>
      <c r="BB41" s="18">
        <f t="shared" si="5"/>
        <v>0</v>
      </c>
      <c r="BC41" s="18">
        <f t="shared" si="5"/>
        <v>0</v>
      </c>
      <c r="BD41" s="18">
        <f t="shared" si="5"/>
        <v>0</v>
      </c>
      <c r="BE41" s="18">
        <f t="shared" si="22"/>
        <v>0</v>
      </c>
      <c r="BF41" s="18">
        <f t="shared" si="22"/>
        <v>0</v>
      </c>
      <c r="BG41" s="18">
        <f t="shared" si="9"/>
        <v>0</v>
      </c>
      <c r="BH41" s="20"/>
      <c r="BI41" s="18">
        <f t="shared" si="10"/>
        <v>-107.70943235033965</v>
      </c>
      <c r="BJ41" s="18">
        <f t="shared" si="14"/>
        <v>1.7131526783285267</v>
      </c>
    </row>
    <row r="42" spans="2:62" ht="15" x14ac:dyDescent="0.2">
      <c r="B42" s="22">
        <v>2047</v>
      </c>
      <c r="C42" s="12">
        <v>0</v>
      </c>
      <c r="D42" s="14">
        <v>0</v>
      </c>
      <c r="E42" s="14">
        <v>0</v>
      </c>
      <c r="G42" s="26">
        <v>29</v>
      </c>
      <c r="H42" s="26" t="str">
        <f>Mango!H42</f>
        <v>2047-2048</v>
      </c>
      <c r="I42" s="35">
        <f t="shared" si="21"/>
        <v>14.5</v>
      </c>
      <c r="J42" s="51"/>
      <c r="K42" s="143">
        <f t="shared" si="6"/>
        <v>67.223632960894975</v>
      </c>
      <c r="L42" s="28">
        <f t="shared" si="11"/>
        <v>27.165495812421611</v>
      </c>
      <c r="M42" s="17"/>
      <c r="N42" s="14">
        <f t="shared" si="0"/>
        <v>29</v>
      </c>
      <c r="O42" s="14" t="str">
        <f t="shared" si="0"/>
        <v>2047-2048</v>
      </c>
      <c r="P42" s="18">
        <f t="shared" si="12"/>
        <v>0</v>
      </c>
      <c r="Q42" s="18">
        <f t="shared" si="13"/>
        <v>0</v>
      </c>
      <c r="R42" s="18">
        <f t="shared" si="15"/>
        <v>0</v>
      </c>
      <c r="S42" s="18">
        <f t="shared" si="18"/>
        <v>3.1757851983746002</v>
      </c>
      <c r="T42" s="18">
        <f t="shared" si="19"/>
        <v>0</v>
      </c>
      <c r="U42" s="18">
        <f t="shared" si="20"/>
        <v>0</v>
      </c>
      <c r="V42" s="20"/>
      <c r="W42" s="18">
        <f t="shared" si="1"/>
        <v>0</v>
      </c>
      <c r="X42" s="18">
        <f t="shared" si="1"/>
        <v>0</v>
      </c>
      <c r="Y42" s="18">
        <f t="shared" si="1"/>
        <v>0</v>
      </c>
      <c r="Z42" s="18">
        <f t="shared" si="1"/>
        <v>0.79394629959365004</v>
      </c>
      <c r="AA42" s="18">
        <f t="shared" si="1"/>
        <v>0</v>
      </c>
      <c r="AB42" s="18">
        <f t="shared" si="1"/>
        <v>0</v>
      </c>
      <c r="AC42" s="20"/>
      <c r="AD42" s="18">
        <f t="shared" si="2"/>
        <v>0</v>
      </c>
      <c r="AE42" s="18">
        <f t="shared" si="2"/>
        <v>0</v>
      </c>
      <c r="AF42" s="18">
        <f t="shared" si="2"/>
        <v>0</v>
      </c>
      <c r="AG42" s="18">
        <f t="shared" si="2"/>
        <v>3.9697314979682501</v>
      </c>
      <c r="AH42" s="18">
        <f t="shared" si="2"/>
        <v>0</v>
      </c>
      <c r="AI42" s="18">
        <f t="shared" si="2"/>
        <v>0</v>
      </c>
      <c r="AJ42" s="20"/>
      <c r="AK42" s="18">
        <f t="shared" si="3"/>
        <v>0</v>
      </c>
      <c r="AL42" s="18">
        <f t="shared" si="3"/>
        <v>0</v>
      </c>
      <c r="AM42" s="18">
        <f t="shared" si="3"/>
        <v>0</v>
      </c>
      <c r="AN42" s="18">
        <f t="shared" si="3"/>
        <v>6.8411706148319498</v>
      </c>
      <c r="AO42" s="18">
        <f t="shared" si="3"/>
        <v>0</v>
      </c>
      <c r="AP42" s="18">
        <f t="shared" si="3"/>
        <v>0</v>
      </c>
      <c r="AQ42" s="18">
        <f t="shared" si="7"/>
        <v>6.8411706148319498</v>
      </c>
      <c r="AR42" s="20"/>
      <c r="AS42" s="18">
        <f t="shared" si="4"/>
        <v>0</v>
      </c>
      <c r="AT42" s="18">
        <f t="shared" si="4"/>
        <v>0</v>
      </c>
      <c r="AU42" s="18">
        <f t="shared" si="4"/>
        <v>0</v>
      </c>
      <c r="AV42" s="18">
        <f t="shared" si="4"/>
        <v>0</v>
      </c>
      <c r="AW42" s="18">
        <f t="shared" si="24"/>
        <v>0</v>
      </c>
      <c r="AX42" s="18">
        <f t="shared" si="23"/>
        <v>0</v>
      </c>
      <c r="AY42" s="18">
        <f t="shared" si="8"/>
        <v>0</v>
      </c>
      <c r="AZ42" s="20"/>
      <c r="BA42" s="18">
        <f t="shared" si="5"/>
        <v>0</v>
      </c>
      <c r="BB42" s="18">
        <f t="shared" si="5"/>
        <v>0</v>
      </c>
      <c r="BC42" s="18">
        <f t="shared" si="5"/>
        <v>0</v>
      </c>
      <c r="BD42" s="18">
        <f t="shared" ref="BD42:BD49" si="25">AN42*$K$6</f>
        <v>0</v>
      </c>
      <c r="BE42" s="18">
        <f t="shared" si="22"/>
        <v>0</v>
      </c>
      <c r="BF42" s="18">
        <f t="shared" si="22"/>
        <v>0</v>
      </c>
      <c r="BG42" s="18">
        <f t="shared" si="9"/>
        <v>0</v>
      </c>
      <c r="BH42" s="20"/>
      <c r="BI42" s="18">
        <f t="shared" si="10"/>
        <v>6.8411706148319498</v>
      </c>
      <c r="BJ42" s="18">
        <f t="shared" si="14"/>
        <v>8.5543232931604756</v>
      </c>
    </row>
    <row r="43" spans="2:62" ht="15" x14ac:dyDescent="0.2">
      <c r="B43" s="22">
        <v>2048</v>
      </c>
      <c r="C43" s="12">
        <v>0</v>
      </c>
      <c r="D43" s="14">
        <v>0</v>
      </c>
      <c r="E43" s="14">
        <v>0</v>
      </c>
      <c r="G43" s="32">
        <v>30</v>
      </c>
      <c r="H43" s="32" t="str">
        <f>Mango!H43</f>
        <v>2048-2049</v>
      </c>
      <c r="I43" s="36">
        <f t="shared" si="21"/>
        <v>17.399999999999999</v>
      </c>
      <c r="J43" s="51"/>
      <c r="K43" s="143">
        <f t="shared" si="6"/>
        <v>102.61774576277422</v>
      </c>
      <c r="L43" s="28">
        <f t="shared" si="11"/>
        <v>35.394112801879245</v>
      </c>
      <c r="M43" s="17"/>
      <c r="N43" s="14">
        <f t="shared" si="0"/>
        <v>30</v>
      </c>
      <c r="O43" s="14" t="str">
        <f t="shared" si="0"/>
        <v>2048-2049</v>
      </c>
      <c r="P43" s="18">
        <f t="shared" si="12"/>
        <v>0</v>
      </c>
      <c r="Q43" s="18">
        <f t="shared" si="13"/>
        <v>0</v>
      </c>
      <c r="R43" s="18">
        <f t="shared" si="15"/>
        <v>0</v>
      </c>
      <c r="S43" s="18">
        <f t="shared" si="18"/>
        <v>6.2016839793206904</v>
      </c>
      <c r="T43" s="18">
        <f t="shared" si="19"/>
        <v>0</v>
      </c>
      <c r="U43" s="18">
        <f t="shared" si="20"/>
        <v>0</v>
      </c>
      <c r="V43" s="20"/>
      <c r="W43" s="18">
        <f t="shared" si="1"/>
        <v>0</v>
      </c>
      <c r="X43" s="18">
        <f t="shared" si="1"/>
        <v>0</v>
      </c>
      <c r="Y43" s="18">
        <f t="shared" si="1"/>
        <v>0</v>
      </c>
      <c r="Z43" s="18">
        <f t="shared" si="1"/>
        <v>1.5504209948301726</v>
      </c>
      <c r="AA43" s="18">
        <f t="shared" si="1"/>
        <v>0</v>
      </c>
      <c r="AB43" s="18">
        <f t="shared" si="1"/>
        <v>0</v>
      </c>
      <c r="AC43" s="20"/>
      <c r="AD43" s="18">
        <f t="shared" si="2"/>
        <v>0</v>
      </c>
      <c r="AE43" s="18">
        <f t="shared" si="2"/>
        <v>0</v>
      </c>
      <c r="AF43" s="18">
        <f t="shared" si="2"/>
        <v>0</v>
      </c>
      <c r="AG43" s="18">
        <f t="shared" si="2"/>
        <v>7.7521049741508632</v>
      </c>
      <c r="AH43" s="18">
        <f t="shared" si="2"/>
        <v>0</v>
      </c>
      <c r="AI43" s="18">
        <f t="shared" si="2"/>
        <v>0</v>
      </c>
      <c r="AJ43" s="20"/>
      <c r="AK43" s="18">
        <f t="shared" si="3"/>
        <v>0</v>
      </c>
      <c r="AL43" s="18">
        <f t="shared" si="3"/>
        <v>0</v>
      </c>
      <c r="AM43" s="18">
        <f t="shared" si="3"/>
        <v>0</v>
      </c>
      <c r="AN43" s="18">
        <f t="shared" si="3"/>
        <v>13.35946090545332</v>
      </c>
      <c r="AO43" s="18">
        <f t="shared" si="3"/>
        <v>0</v>
      </c>
      <c r="AP43" s="18">
        <f t="shared" si="3"/>
        <v>0</v>
      </c>
      <c r="AQ43" s="18">
        <f t="shared" si="7"/>
        <v>13.35946090545332</v>
      </c>
      <c r="AR43" s="20"/>
      <c r="AS43" s="18">
        <f t="shared" si="4"/>
        <v>0</v>
      </c>
      <c r="AT43" s="18">
        <f t="shared" si="4"/>
        <v>0</v>
      </c>
      <c r="AU43" s="18">
        <f t="shared" si="4"/>
        <v>0</v>
      </c>
      <c r="AV43" s="18">
        <f t="shared" si="4"/>
        <v>0</v>
      </c>
      <c r="AW43" s="18">
        <f t="shared" si="24"/>
        <v>0</v>
      </c>
      <c r="AX43" s="18">
        <f t="shared" si="23"/>
        <v>0</v>
      </c>
      <c r="AY43" s="18">
        <f t="shared" si="8"/>
        <v>0</v>
      </c>
      <c r="AZ43" s="20"/>
      <c r="BA43" s="18">
        <f t="shared" si="5"/>
        <v>0</v>
      </c>
      <c r="BB43" s="18">
        <f t="shared" si="5"/>
        <v>0</v>
      </c>
      <c r="BC43" s="18">
        <f t="shared" si="5"/>
        <v>0</v>
      </c>
      <c r="BD43" s="18">
        <f t="shared" si="25"/>
        <v>0</v>
      </c>
      <c r="BE43" s="18">
        <f t="shared" si="22"/>
        <v>0</v>
      </c>
      <c r="BF43" s="18">
        <f t="shared" si="22"/>
        <v>0</v>
      </c>
      <c r="BG43" s="18">
        <f t="shared" si="9"/>
        <v>0</v>
      </c>
      <c r="BH43" s="20"/>
      <c r="BI43" s="18">
        <f t="shared" si="10"/>
        <v>13.35946090545332</v>
      </c>
      <c r="BJ43" s="18">
        <f t="shared" si="14"/>
        <v>21.913784198613797</v>
      </c>
    </row>
    <row r="44" spans="2:62" ht="15" x14ac:dyDescent="0.2">
      <c r="G44" s="26">
        <f>Guava!G44</f>
        <v>31</v>
      </c>
      <c r="H44" s="28" t="str">
        <f>Guava!H44</f>
        <v>2049-2050</v>
      </c>
      <c r="I44" s="35">
        <f t="shared" si="21"/>
        <v>2.8999999999999995</v>
      </c>
      <c r="J44" s="31"/>
      <c r="K44" s="31">
        <v>0</v>
      </c>
      <c r="L44" s="28">
        <v>0</v>
      </c>
      <c r="N44" s="14">
        <f t="shared" ref="N44:O49" si="26">G44</f>
        <v>31</v>
      </c>
      <c r="O44" s="14" t="str">
        <f t="shared" si="26"/>
        <v>2049-2050</v>
      </c>
      <c r="P44" s="18">
        <f t="shared" si="12"/>
        <v>0</v>
      </c>
      <c r="Q44" s="18">
        <f t="shared" si="13"/>
        <v>0</v>
      </c>
      <c r="R44" s="18">
        <f t="shared" si="15"/>
        <v>0</v>
      </c>
      <c r="S44" s="18">
        <f t="shared" si="18"/>
        <v>9.6560347402016422</v>
      </c>
      <c r="T44" s="18">
        <f t="shared" si="19"/>
        <v>0</v>
      </c>
      <c r="U44" s="18">
        <f t="shared" si="20"/>
        <v>0</v>
      </c>
      <c r="W44" s="18">
        <f t="shared" ref="W44:AB49" si="27">(P44*$K$4)</f>
        <v>0</v>
      </c>
      <c r="X44" s="18">
        <f t="shared" si="27"/>
        <v>0</v>
      </c>
      <c r="Y44" s="18">
        <f t="shared" si="27"/>
        <v>0</v>
      </c>
      <c r="Z44" s="18">
        <f t="shared" si="27"/>
        <v>2.4140086850504106</v>
      </c>
      <c r="AA44" s="18">
        <f t="shared" si="27"/>
        <v>0</v>
      </c>
      <c r="AB44" s="18">
        <f t="shared" si="27"/>
        <v>0</v>
      </c>
      <c r="AD44" s="18">
        <f t="shared" ref="AD44:AG49" si="28">W44+P44</f>
        <v>0</v>
      </c>
      <c r="AE44" s="18">
        <f t="shared" si="28"/>
        <v>0</v>
      </c>
      <c r="AF44" s="18">
        <f t="shared" si="28"/>
        <v>0</v>
      </c>
      <c r="AG44" s="18">
        <f t="shared" si="28"/>
        <v>12.070043425252052</v>
      </c>
      <c r="AH44" s="18">
        <f t="shared" ref="AH44:AI49" si="29">AA44+T44</f>
        <v>0</v>
      </c>
      <c r="AI44" s="18">
        <f t="shared" si="29"/>
        <v>0</v>
      </c>
      <c r="AK44" s="18">
        <f t="shared" ref="AK44:AP44" si="30">AD44*$K$7*$I$7</f>
        <v>0</v>
      </c>
      <c r="AL44" s="18">
        <f t="shared" si="30"/>
        <v>0</v>
      </c>
      <c r="AM44" s="18">
        <f t="shared" si="30"/>
        <v>0</v>
      </c>
      <c r="AN44" s="18">
        <f t="shared" si="30"/>
        <v>20.800708169517701</v>
      </c>
      <c r="AO44" s="18">
        <f t="shared" si="30"/>
        <v>0</v>
      </c>
      <c r="AP44" s="18">
        <f t="shared" si="30"/>
        <v>0</v>
      </c>
      <c r="AQ44" s="18">
        <f t="shared" si="7"/>
        <v>20.800708169517701</v>
      </c>
      <c r="AS44" s="18">
        <f t="shared" ref="AS44:AV49" si="31">AK44*$K$5</f>
        <v>0</v>
      </c>
      <c r="AT44" s="18">
        <f t="shared" si="31"/>
        <v>0</v>
      </c>
      <c r="AU44" s="18">
        <f t="shared" si="31"/>
        <v>0</v>
      </c>
      <c r="AV44" s="18">
        <f t="shared" si="31"/>
        <v>0</v>
      </c>
      <c r="AW44" s="18">
        <f t="shared" si="24"/>
        <v>0</v>
      </c>
      <c r="AX44" s="18">
        <f t="shared" si="23"/>
        <v>0</v>
      </c>
      <c r="AY44" s="18">
        <f t="shared" si="8"/>
        <v>0</v>
      </c>
      <c r="BA44" s="18">
        <f t="shared" ref="BA44:BC49" si="32">AK44*$K$6</f>
        <v>0</v>
      </c>
      <c r="BB44" s="18">
        <f t="shared" si="32"/>
        <v>0</v>
      </c>
      <c r="BC44" s="18">
        <f t="shared" si="32"/>
        <v>0</v>
      </c>
      <c r="BD44" s="18">
        <f t="shared" si="25"/>
        <v>0</v>
      </c>
      <c r="BE44" s="18">
        <f t="shared" si="22"/>
        <v>0</v>
      </c>
      <c r="BF44" s="18">
        <f t="shared" si="22"/>
        <v>0</v>
      </c>
      <c r="BG44" s="18">
        <f t="shared" si="9"/>
        <v>0</v>
      </c>
      <c r="BI44" s="18">
        <f t="shared" si="10"/>
        <v>20.800708169517701</v>
      </c>
      <c r="BJ44" s="18">
        <f t="shared" ref="BJ44:BJ49" si="33">BI44+BJ43</f>
        <v>42.714492368131502</v>
      </c>
    </row>
    <row r="45" spans="2:62" ht="15" x14ac:dyDescent="0.2">
      <c r="G45" s="26">
        <f>Guava!G45</f>
        <v>32</v>
      </c>
      <c r="H45" s="28" t="str">
        <f>Guava!H45</f>
        <v>2050-2051</v>
      </c>
      <c r="I45" s="35">
        <f t="shared" si="21"/>
        <v>5.7999999999999989</v>
      </c>
      <c r="J45" s="31"/>
      <c r="K45" s="31">
        <v>0</v>
      </c>
      <c r="L45" s="28">
        <f t="shared" si="11"/>
        <v>0</v>
      </c>
      <c r="N45" s="14">
        <f t="shared" si="26"/>
        <v>32</v>
      </c>
      <c r="O45" s="14" t="str">
        <f t="shared" si="26"/>
        <v>2050-2051</v>
      </c>
      <c r="P45" s="18">
        <f t="shared" si="12"/>
        <v>0</v>
      </c>
      <c r="Q45" s="18">
        <f t="shared" si="13"/>
        <v>0</v>
      </c>
      <c r="R45" s="18">
        <f t="shared" si="15"/>
        <v>0</v>
      </c>
      <c r="S45" s="18">
        <f t="shared" si="18"/>
        <v>13.446920427148697</v>
      </c>
      <c r="T45" s="18">
        <f t="shared" si="19"/>
        <v>0</v>
      </c>
      <c r="U45" s="18">
        <f t="shared" si="20"/>
        <v>0</v>
      </c>
      <c r="W45" s="18">
        <f t="shared" si="27"/>
        <v>0</v>
      </c>
      <c r="X45" s="18">
        <f t="shared" si="27"/>
        <v>0</v>
      </c>
      <c r="Y45" s="18">
        <f t="shared" si="27"/>
        <v>0</v>
      </c>
      <c r="Z45" s="18">
        <f t="shared" si="27"/>
        <v>3.3617301067871743</v>
      </c>
      <c r="AA45" s="18">
        <f t="shared" si="27"/>
        <v>0</v>
      </c>
      <c r="AB45" s="18">
        <f t="shared" si="27"/>
        <v>0</v>
      </c>
      <c r="AD45" s="18">
        <f t="shared" si="28"/>
        <v>0</v>
      </c>
      <c r="AE45" s="18">
        <f t="shared" si="28"/>
        <v>0</v>
      </c>
      <c r="AF45" s="18">
        <f t="shared" si="28"/>
        <v>0</v>
      </c>
      <c r="AG45" s="18">
        <f t="shared" si="28"/>
        <v>16.808650533935872</v>
      </c>
      <c r="AH45" s="18">
        <f t="shared" si="29"/>
        <v>0</v>
      </c>
      <c r="AI45" s="18">
        <f t="shared" si="29"/>
        <v>0</v>
      </c>
      <c r="AK45" s="18">
        <f t="shared" ref="AK45:AP49" si="34">AD45*$K$7*$I$7</f>
        <v>0</v>
      </c>
      <c r="AL45" s="18">
        <f t="shared" si="34"/>
        <v>0</v>
      </c>
      <c r="AM45" s="18">
        <f t="shared" si="34"/>
        <v>0</v>
      </c>
      <c r="AN45" s="18">
        <f t="shared" si="34"/>
        <v>28.966907753482815</v>
      </c>
      <c r="AO45" s="18">
        <f t="shared" si="34"/>
        <v>0</v>
      </c>
      <c r="AP45" s="18">
        <f t="shared" si="34"/>
        <v>0</v>
      </c>
      <c r="AQ45" s="18">
        <f t="shared" si="7"/>
        <v>28.966907753482815</v>
      </c>
      <c r="AS45" s="18">
        <f t="shared" si="31"/>
        <v>0</v>
      </c>
      <c r="AT45" s="18">
        <f t="shared" si="31"/>
        <v>0</v>
      </c>
      <c r="AU45" s="18">
        <f t="shared" si="31"/>
        <v>0</v>
      </c>
      <c r="AV45" s="18">
        <f t="shared" si="31"/>
        <v>0</v>
      </c>
      <c r="AW45" s="18">
        <f t="shared" si="24"/>
        <v>0</v>
      </c>
      <c r="AX45" s="18">
        <f t="shared" si="23"/>
        <v>0</v>
      </c>
      <c r="AY45" s="18">
        <f t="shared" si="8"/>
        <v>0</v>
      </c>
      <c r="BA45" s="18">
        <f t="shared" si="32"/>
        <v>0</v>
      </c>
      <c r="BB45" s="18">
        <f t="shared" si="32"/>
        <v>0</v>
      </c>
      <c r="BC45" s="18">
        <f t="shared" si="32"/>
        <v>0</v>
      </c>
      <c r="BD45" s="18">
        <f t="shared" si="25"/>
        <v>0</v>
      </c>
      <c r="BE45" s="18">
        <f t="shared" si="22"/>
        <v>0</v>
      </c>
      <c r="BF45" s="18">
        <f t="shared" si="22"/>
        <v>0</v>
      </c>
      <c r="BG45" s="18">
        <f t="shared" si="9"/>
        <v>0</v>
      </c>
      <c r="BI45" s="18">
        <f t="shared" si="10"/>
        <v>28.966907753482815</v>
      </c>
      <c r="BJ45" s="18">
        <f t="shared" si="33"/>
        <v>71.681400121614317</v>
      </c>
    </row>
    <row r="46" spans="2:62" ht="15" x14ac:dyDescent="0.2">
      <c r="G46" s="26">
        <f>Guava!G46</f>
        <v>33</v>
      </c>
      <c r="H46" s="28" t="str">
        <f>Guava!H46</f>
        <v>2051-2052</v>
      </c>
      <c r="I46" s="35">
        <f t="shared" si="21"/>
        <v>8.6999999999999993</v>
      </c>
      <c r="J46" s="31"/>
      <c r="K46" s="31">
        <v>0</v>
      </c>
      <c r="L46" s="28">
        <f t="shared" si="11"/>
        <v>0</v>
      </c>
      <c r="N46" s="14">
        <f t="shared" si="26"/>
        <v>33</v>
      </c>
      <c r="O46" s="14" t="str">
        <f t="shared" si="26"/>
        <v>2051-2052</v>
      </c>
      <c r="P46" s="18">
        <f t="shared" si="12"/>
        <v>0</v>
      </c>
      <c r="Q46" s="18">
        <f t="shared" si="13"/>
        <v>0</v>
      </c>
      <c r="R46" s="18">
        <f t="shared" si="15"/>
        <v>0</v>
      </c>
      <c r="S46" s="18">
        <f t="shared" si="18"/>
        <v>17.520085836930225</v>
      </c>
      <c r="T46" s="18">
        <f t="shared" si="19"/>
        <v>0</v>
      </c>
      <c r="U46" s="18">
        <f t="shared" si="20"/>
        <v>0</v>
      </c>
      <c r="W46" s="18">
        <f t="shared" si="27"/>
        <v>0</v>
      </c>
      <c r="X46" s="18">
        <f t="shared" si="27"/>
        <v>0</v>
      </c>
      <c r="Y46" s="18">
        <f t="shared" si="27"/>
        <v>0</v>
      </c>
      <c r="Z46" s="18">
        <f t="shared" si="27"/>
        <v>4.3800214592325561</v>
      </c>
      <c r="AA46" s="18">
        <f t="shared" si="27"/>
        <v>0</v>
      </c>
      <c r="AB46" s="18">
        <f t="shared" si="27"/>
        <v>0</v>
      </c>
      <c r="AD46" s="18">
        <f t="shared" si="28"/>
        <v>0</v>
      </c>
      <c r="AE46" s="18">
        <f t="shared" si="28"/>
        <v>0</v>
      </c>
      <c r="AF46" s="18">
        <f t="shared" si="28"/>
        <v>0</v>
      </c>
      <c r="AG46" s="18">
        <f t="shared" si="28"/>
        <v>21.90010729616278</v>
      </c>
      <c r="AH46" s="18">
        <f t="shared" si="29"/>
        <v>0</v>
      </c>
      <c r="AI46" s="18">
        <f t="shared" si="29"/>
        <v>0</v>
      </c>
      <c r="AK46" s="18">
        <f t="shared" si="34"/>
        <v>0</v>
      </c>
      <c r="AL46" s="18">
        <f t="shared" si="34"/>
        <v>0</v>
      </c>
      <c r="AM46" s="18">
        <f t="shared" si="34"/>
        <v>0</v>
      </c>
      <c r="AN46" s="18">
        <f t="shared" si="34"/>
        <v>37.741184907053857</v>
      </c>
      <c r="AO46" s="18">
        <f t="shared" si="34"/>
        <v>0</v>
      </c>
      <c r="AP46" s="18">
        <f t="shared" si="34"/>
        <v>0</v>
      </c>
      <c r="AQ46" s="18">
        <f t="shared" si="7"/>
        <v>37.741184907053857</v>
      </c>
      <c r="AS46" s="18">
        <f t="shared" si="31"/>
        <v>0</v>
      </c>
      <c r="AT46" s="18">
        <f t="shared" si="31"/>
        <v>0</v>
      </c>
      <c r="AU46" s="18">
        <f t="shared" si="31"/>
        <v>0</v>
      </c>
      <c r="AV46" s="18">
        <f t="shared" si="31"/>
        <v>0</v>
      </c>
      <c r="AW46" s="18">
        <f t="shared" si="24"/>
        <v>0</v>
      </c>
      <c r="AX46" s="18">
        <f t="shared" si="23"/>
        <v>0</v>
      </c>
      <c r="AY46" s="18">
        <f t="shared" si="8"/>
        <v>0</v>
      </c>
      <c r="BA46" s="18">
        <f t="shared" si="32"/>
        <v>0</v>
      </c>
      <c r="BB46" s="18">
        <f t="shared" si="32"/>
        <v>0</v>
      </c>
      <c r="BC46" s="18">
        <f t="shared" si="32"/>
        <v>0</v>
      </c>
      <c r="BD46" s="18">
        <f t="shared" si="25"/>
        <v>0</v>
      </c>
      <c r="BE46" s="18">
        <f t="shared" si="22"/>
        <v>0</v>
      </c>
      <c r="BF46" s="18">
        <f t="shared" si="22"/>
        <v>0</v>
      </c>
      <c r="BG46" s="18">
        <f t="shared" si="9"/>
        <v>0</v>
      </c>
      <c r="BI46" s="18">
        <f t="shared" si="10"/>
        <v>37.741184907053857</v>
      </c>
      <c r="BJ46" s="18">
        <f t="shared" si="33"/>
        <v>109.42258502866818</v>
      </c>
    </row>
    <row r="47" spans="2:62" ht="15" x14ac:dyDescent="0.2">
      <c r="G47" s="26">
        <f>Guava!G47</f>
        <v>34</v>
      </c>
      <c r="H47" s="28" t="str">
        <f>Guava!H47</f>
        <v>2052-2053</v>
      </c>
      <c r="I47" s="35">
        <f t="shared" si="21"/>
        <v>11.6</v>
      </c>
      <c r="J47" s="31"/>
      <c r="K47" s="31">
        <v>0</v>
      </c>
      <c r="L47" s="28">
        <f t="shared" si="11"/>
        <v>0</v>
      </c>
      <c r="N47" s="14">
        <f t="shared" si="26"/>
        <v>34</v>
      </c>
      <c r="O47" s="14" t="str">
        <f t="shared" si="26"/>
        <v>2052-2053</v>
      </c>
      <c r="P47" s="18">
        <f t="shared" si="12"/>
        <v>0</v>
      </c>
      <c r="Q47" s="18">
        <f t="shared" si="13"/>
        <v>0</v>
      </c>
      <c r="R47" s="18">
        <f t="shared" si="15"/>
        <v>0</v>
      </c>
      <c r="S47" s="18">
        <f t="shared" si="18"/>
        <v>0</v>
      </c>
      <c r="T47" s="18">
        <f t="shared" si="19"/>
        <v>0</v>
      </c>
      <c r="U47" s="18">
        <f t="shared" si="20"/>
        <v>0</v>
      </c>
      <c r="W47" s="18">
        <f t="shared" si="27"/>
        <v>0</v>
      </c>
      <c r="X47" s="18">
        <f t="shared" si="27"/>
        <v>0</v>
      </c>
      <c r="Y47" s="18">
        <f t="shared" si="27"/>
        <v>0</v>
      </c>
      <c r="Z47" s="18">
        <f t="shared" si="27"/>
        <v>0</v>
      </c>
      <c r="AA47" s="18">
        <f t="shared" si="27"/>
        <v>0</v>
      </c>
      <c r="AB47" s="18">
        <f t="shared" si="27"/>
        <v>0</v>
      </c>
      <c r="AD47" s="18">
        <f t="shared" si="28"/>
        <v>0</v>
      </c>
      <c r="AE47" s="18">
        <f t="shared" si="28"/>
        <v>0</v>
      </c>
      <c r="AF47" s="18">
        <f t="shared" si="28"/>
        <v>0</v>
      </c>
      <c r="AG47" s="18">
        <f t="shared" si="28"/>
        <v>0</v>
      </c>
      <c r="AH47" s="18">
        <f t="shared" si="29"/>
        <v>0</v>
      </c>
      <c r="AI47" s="18">
        <f t="shared" si="29"/>
        <v>0</v>
      </c>
      <c r="AK47" s="18">
        <f t="shared" si="34"/>
        <v>0</v>
      </c>
      <c r="AL47" s="18">
        <f t="shared" si="34"/>
        <v>0</v>
      </c>
      <c r="AM47" s="18">
        <f t="shared" si="34"/>
        <v>0</v>
      </c>
      <c r="AN47" s="18">
        <f t="shared" si="34"/>
        <v>0</v>
      </c>
      <c r="AO47" s="18">
        <f t="shared" si="34"/>
        <v>0</v>
      </c>
      <c r="AP47" s="18">
        <f t="shared" si="34"/>
        <v>0</v>
      </c>
      <c r="AQ47" s="18">
        <f t="shared" si="7"/>
        <v>0</v>
      </c>
      <c r="AS47" s="18">
        <f t="shared" si="31"/>
        <v>0</v>
      </c>
      <c r="AT47" s="18">
        <f t="shared" si="31"/>
        <v>0</v>
      </c>
      <c r="AU47" s="18">
        <f t="shared" si="31"/>
        <v>0</v>
      </c>
      <c r="AV47" s="18">
        <f t="shared" si="31"/>
        <v>0</v>
      </c>
      <c r="AW47" s="18">
        <f t="shared" si="24"/>
        <v>0</v>
      </c>
      <c r="AX47" s="18">
        <f t="shared" si="23"/>
        <v>0</v>
      </c>
      <c r="AY47" s="18">
        <f t="shared" si="8"/>
        <v>0</v>
      </c>
      <c r="BA47" s="18">
        <f t="shared" si="32"/>
        <v>0</v>
      </c>
      <c r="BB47" s="18">
        <f t="shared" si="32"/>
        <v>0</v>
      </c>
      <c r="BC47" s="18">
        <f t="shared" si="32"/>
        <v>0</v>
      </c>
      <c r="BD47" s="18">
        <f t="shared" si="25"/>
        <v>0</v>
      </c>
      <c r="BE47" s="18">
        <f t="shared" si="22"/>
        <v>0</v>
      </c>
      <c r="BF47" s="18">
        <f t="shared" si="22"/>
        <v>0</v>
      </c>
      <c r="BG47" s="18">
        <f t="shared" si="9"/>
        <v>0</v>
      </c>
      <c r="BI47" s="18">
        <f t="shared" si="10"/>
        <v>0</v>
      </c>
      <c r="BJ47" s="18">
        <f t="shared" si="33"/>
        <v>109.42258502866818</v>
      </c>
    </row>
    <row r="48" spans="2:62" ht="15" x14ac:dyDescent="0.2">
      <c r="G48" s="26">
        <f>Guava!G48</f>
        <v>35</v>
      </c>
      <c r="H48" s="28" t="str">
        <f>Guava!H48</f>
        <v>2053-2054</v>
      </c>
      <c r="I48" s="35">
        <f t="shared" si="21"/>
        <v>14.5</v>
      </c>
      <c r="J48" s="31"/>
      <c r="K48" s="31">
        <v>0</v>
      </c>
      <c r="L48" s="28">
        <f t="shared" si="11"/>
        <v>0</v>
      </c>
      <c r="N48" s="14">
        <f t="shared" si="26"/>
        <v>35</v>
      </c>
      <c r="O48" s="14" t="str">
        <f t="shared" si="26"/>
        <v>2053-2054</v>
      </c>
      <c r="P48" s="18">
        <f t="shared" si="12"/>
        <v>0</v>
      </c>
      <c r="Q48" s="18">
        <f t="shared" si="13"/>
        <v>0</v>
      </c>
      <c r="R48" s="18">
        <f t="shared" si="15"/>
        <v>0</v>
      </c>
      <c r="S48" s="18">
        <f t="shared" si="18"/>
        <v>0</v>
      </c>
      <c r="T48" s="18">
        <f t="shared" si="19"/>
        <v>0</v>
      </c>
      <c r="U48" s="18">
        <f t="shared" si="20"/>
        <v>0</v>
      </c>
      <c r="W48" s="18">
        <f t="shared" si="27"/>
        <v>0</v>
      </c>
      <c r="X48" s="18">
        <f t="shared" si="27"/>
        <v>0</v>
      </c>
      <c r="Y48" s="18">
        <f t="shared" si="27"/>
        <v>0</v>
      </c>
      <c r="Z48" s="18">
        <f t="shared" si="27"/>
        <v>0</v>
      </c>
      <c r="AA48" s="18">
        <f t="shared" si="27"/>
        <v>0</v>
      </c>
      <c r="AB48" s="18">
        <f t="shared" si="27"/>
        <v>0</v>
      </c>
      <c r="AD48" s="18">
        <f t="shared" si="28"/>
        <v>0</v>
      </c>
      <c r="AE48" s="18">
        <f t="shared" si="28"/>
        <v>0</v>
      </c>
      <c r="AF48" s="18">
        <f t="shared" si="28"/>
        <v>0</v>
      </c>
      <c r="AG48" s="18">
        <f t="shared" si="28"/>
        <v>0</v>
      </c>
      <c r="AH48" s="18">
        <f t="shared" si="29"/>
        <v>0</v>
      </c>
      <c r="AI48" s="18">
        <f t="shared" si="29"/>
        <v>0</v>
      </c>
      <c r="AK48" s="18">
        <f t="shared" si="34"/>
        <v>0</v>
      </c>
      <c r="AL48" s="18">
        <f t="shared" si="34"/>
        <v>0</v>
      </c>
      <c r="AM48" s="18">
        <f t="shared" si="34"/>
        <v>0</v>
      </c>
      <c r="AN48" s="18">
        <f t="shared" si="34"/>
        <v>0</v>
      </c>
      <c r="AO48" s="18">
        <f t="shared" si="34"/>
        <v>0</v>
      </c>
      <c r="AP48" s="18">
        <f t="shared" si="34"/>
        <v>0</v>
      </c>
      <c r="AQ48" s="18">
        <f t="shared" si="7"/>
        <v>0</v>
      </c>
      <c r="AS48" s="18">
        <f t="shared" si="31"/>
        <v>0</v>
      </c>
      <c r="AT48" s="18">
        <f t="shared" si="31"/>
        <v>0</v>
      </c>
      <c r="AU48" s="18">
        <f t="shared" si="31"/>
        <v>0</v>
      </c>
      <c r="AV48" s="18">
        <f t="shared" si="31"/>
        <v>0</v>
      </c>
      <c r="AW48" s="18">
        <f t="shared" si="24"/>
        <v>0</v>
      </c>
      <c r="AX48" s="18">
        <f t="shared" si="23"/>
        <v>0</v>
      </c>
      <c r="AY48" s="18">
        <f t="shared" si="8"/>
        <v>0</v>
      </c>
      <c r="BA48" s="18">
        <f t="shared" si="32"/>
        <v>0</v>
      </c>
      <c r="BB48" s="18">
        <f t="shared" si="32"/>
        <v>0</v>
      </c>
      <c r="BC48" s="18">
        <f t="shared" si="32"/>
        <v>0</v>
      </c>
      <c r="BD48" s="18">
        <f t="shared" si="25"/>
        <v>0</v>
      </c>
      <c r="BE48" s="18">
        <f t="shared" si="22"/>
        <v>0</v>
      </c>
      <c r="BF48" s="18">
        <f t="shared" si="22"/>
        <v>0</v>
      </c>
      <c r="BG48" s="18">
        <f t="shared" si="9"/>
        <v>0</v>
      </c>
      <c r="BI48" s="18">
        <f t="shared" si="10"/>
        <v>0</v>
      </c>
      <c r="BJ48" s="18">
        <f t="shared" si="33"/>
        <v>109.42258502866818</v>
      </c>
    </row>
    <row r="49" spans="7:62" ht="15" x14ac:dyDescent="0.2">
      <c r="G49" s="26">
        <f>Guava!G49</f>
        <v>36</v>
      </c>
      <c r="H49" s="28" t="str">
        <f>Guava!H49</f>
        <v>2054-2055</v>
      </c>
      <c r="I49" s="35">
        <f t="shared" si="21"/>
        <v>17.399999999999999</v>
      </c>
      <c r="J49" s="31"/>
      <c r="K49" s="31">
        <v>0</v>
      </c>
      <c r="L49" s="28">
        <f t="shared" si="11"/>
        <v>0</v>
      </c>
      <c r="N49" s="14">
        <f t="shared" si="26"/>
        <v>36</v>
      </c>
      <c r="O49" s="14" t="str">
        <f t="shared" si="26"/>
        <v>2054-2055</v>
      </c>
      <c r="P49" s="18">
        <f t="shared" si="12"/>
        <v>0</v>
      </c>
      <c r="Q49" s="18">
        <f t="shared" si="13"/>
        <v>0</v>
      </c>
      <c r="R49" s="18">
        <f t="shared" si="15"/>
        <v>0</v>
      </c>
      <c r="S49" s="18">
        <f t="shared" si="18"/>
        <v>0</v>
      </c>
      <c r="T49" s="18">
        <f t="shared" si="19"/>
        <v>0</v>
      </c>
      <c r="U49" s="18">
        <f t="shared" si="20"/>
        <v>0</v>
      </c>
      <c r="W49" s="18">
        <f t="shared" si="27"/>
        <v>0</v>
      </c>
      <c r="X49" s="18">
        <f t="shared" si="27"/>
        <v>0</v>
      </c>
      <c r="Y49" s="18">
        <f t="shared" si="27"/>
        <v>0</v>
      </c>
      <c r="Z49" s="18">
        <f t="shared" si="27"/>
        <v>0</v>
      </c>
      <c r="AA49" s="18">
        <f t="shared" si="27"/>
        <v>0</v>
      </c>
      <c r="AB49" s="18">
        <f t="shared" si="27"/>
        <v>0</v>
      </c>
      <c r="AD49" s="18">
        <f t="shared" si="28"/>
        <v>0</v>
      </c>
      <c r="AE49" s="18">
        <f t="shared" si="28"/>
        <v>0</v>
      </c>
      <c r="AF49" s="18">
        <f t="shared" si="28"/>
        <v>0</v>
      </c>
      <c r="AG49" s="18">
        <f t="shared" si="28"/>
        <v>0</v>
      </c>
      <c r="AH49" s="18">
        <f t="shared" si="29"/>
        <v>0</v>
      </c>
      <c r="AI49" s="18">
        <f t="shared" si="29"/>
        <v>0</v>
      </c>
      <c r="AK49" s="18">
        <f t="shared" si="34"/>
        <v>0</v>
      </c>
      <c r="AL49" s="18">
        <f t="shared" si="34"/>
        <v>0</v>
      </c>
      <c r="AM49" s="18">
        <f t="shared" si="34"/>
        <v>0</v>
      </c>
      <c r="AN49" s="18">
        <f t="shared" si="34"/>
        <v>0</v>
      </c>
      <c r="AO49" s="18">
        <f t="shared" si="34"/>
        <v>0</v>
      </c>
      <c r="AP49" s="18">
        <f t="shared" si="34"/>
        <v>0</v>
      </c>
      <c r="AQ49" s="18">
        <f t="shared" si="7"/>
        <v>0</v>
      </c>
      <c r="AS49" s="18">
        <f t="shared" si="31"/>
        <v>0</v>
      </c>
      <c r="AT49" s="18">
        <f t="shared" si="31"/>
        <v>0</v>
      </c>
      <c r="AU49" s="18">
        <f t="shared" si="31"/>
        <v>0</v>
      </c>
      <c r="AV49" s="18">
        <f t="shared" si="31"/>
        <v>0</v>
      </c>
      <c r="AW49" s="18">
        <f t="shared" si="24"/>
        <v>0</v>
      </c>
      <c r="AX49" s="18">
        <f t="shared" si="23"/>
        <v>0</v>
      </c>
      <c r="AY49" s="18">
        <f t="shared" si="8"/>
        <v>0</v>
      </c>
      <c r="BA49" s="18">
        <f t="shared" si="32"/>
        <v>0</v>
      </c>
      <c r="BB49" s="18">
        <f t="shared" si="32"/>
        <v>0</v>
      </c>
      <c r="BC49" s="18">
        <f t="shared" si="32"/>
        <v>0</v>
      </c>
      <c r="BD49" s="18">
        <f t="shared" si="25"/>
        <v>0</v>
      </c>
      <c r="BE49" s="18">
        <f t="shared" si="22"/>
        <v>0</v>
      </c>
      <c r="BF49" s="18">
        <f t="shared" si="22"/>
        <v>0</v>
      </c>
      <c r="BG49" s="18">
        <f t="shared" si="9"/>
        <v>0</v>
      </c>
      <c r="BI49" s="18">
        <f t="shared" si="10"/>
        <v>0</v>
      </c>
      <c r="BJ49" s="18">
        <f t="shared" si="33"/>
        <v>109.42258502866818</v>
      </c>
    </row>
    <row r="50" spans="7:62" ht="15" x14ac:dyDescent="0.2">
      <c r="G50"/>
      <c r="H50"/>
    </row>
    <row r="51" spans="7:62" ht="15" x14ac:dyDescent="0.2">
      <c r="G51"/>
      <c r="H51"/>
    </row>
    <row r="52" spans="7:62" ht="15" x14ac:dyDescent="0.2">
      <c r="G52"/>
      <c r="H52"/>
    </row>
    <row r="53" spans="7:62" ht="15" x14ac:dyDescent="0.2">
      <c r="G53"/>
      <c r="H53"/>
    </row>
    <row r="54" spans="7:62" ht="15" x14ac:dyDescent="0.2">
      <c r="G54"/>
      <c r="H54"/>
    </row>
    <row r="55" spans="7:62" ht="15" x14ac:dyDescent="0.2">
      <c r="G55"/>
      <c r="H55"/>
    </row>
    <row r="56" spans="7:62" ht="15" x14ac:dyDescent="0.2">
      <c r="G56"/>
      <c r="H56"/>
    </row>
  </sheetData>
  <mergeCells count="57">
    <mergeCell ref="AD12:AD13"/>
    <mergeCell ref="AE12:AE13"/>
    <mergeCell ref="AK11:AQ11"/>
    <mergeCell ref="P12:P13"/>
    <mergeCell ref="Q12:Q13"/>
    <mergeCell ref="R12:R13"/>
    <mergeCell ref="S12:S13"/>
    <mergeCell ref="AN12:AN13"/>
    <mergeCell ref="AO12:AO13"/>
    <mergeCell ref="AP12:AP13"/>
    <mergeCell ref="H3:K3"/>
    <mergeCell ref="G10:L10"/>
    <mergeCell ref="G11:G13"/>
    <mergeCell ref="H11:H13"/>
    <mergeCell ref="I11:I13"/>
    <mergeCell ref="J11:J13"/>
    <mergeCell ref="K11:K13"/>
    <mergeCell ref="L11:L13"/>
    <mergeCell ref="BC12:BC13"/>
    <mergeCell ref="AF12:AF13"/>
    <mergeCell ref="AH12:AH13"/>
    <mergeCell ref="AI12:AI13"/>
    <mergeCell ref="AK12:AK13"/>
    <mergeCell ref="AL12:AL13"/>
    <mergeCell ref="AQ12:AQ13"/>
    <mergeCell ref="BD12:BD13"/>
    <mergeCell ref="N11:N13"/>
    <mergeCell ref="O11:O13"/>
    <mergeCell ref="P11:U11"/>
    <mergeCell ref="W11:AB11"/>
    <mergeCell ref="AD11:AI11"/>
    <mergeCell ref="AG12:AG13"/>
    <mergeCell ref="T12:T13"/>
    <mergeCell ref="U12:U13"/>
    <mergeCell ref="W12:W13"/>
    <mergeCell ref="X12:X13"/>
    <mergeCell ref="Y12:Y13"/>
    <mergeCell ref="Z12:Z13"/>
    <mergeCell ref="AA12:AA13"/>
    <mergeCell ref="AB12:AB13"/>
    <mergeCell ref="AM12:AM13"/>
    <mergeCell ref="BE12:BE13"/>
    <mergeCell ref="BF12:BF13"/>
    <mergeCell ref="BJ11:BJ13"/>
    <mergeCell ref="AV12:AV13"/>
    <mergeCell ref="AW12:AW13"/>
    <mergeCell ref="AX12:AX13"/>
    <mergeCell ref="BA12:BA13"/>
    <mergeCell ref="AS11:AX11"/>
    <mergeCell ref="AY11:AY13"/>
    <mergeCell ref="BA11:BF11"/>
    <mergeCell ref="BG11:BG13"/>
    <mergeCell ref="BI11:BI13"/>
    <mergeCell ref="AU12:AU13"/>
    <mergeCell ref="AS12:AS13"/>
    <mergeCell ref="AT12:AT13"/>
    <mergeCell ref="BB12:BB13"/>
  </mergeCell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F2B69-5D95-4E3E-882C-D8FEC0453C97}">
  <dimension ref="B3:BR43"/>
  <sheetViews>
    <sheetView topLeftCell="A14" workbookViewId="0">
      <selection activeCell="G23" sqref="G23"/>
    </sheetView>
  </sheetViews>
  <sheetFormatPr baseColWidth="10" defaultColWidth="9.1640625" defaultRowHeight="13" x14ac:dyDescent="0.15"/>
  <cols>
    <col min="1" max="6" width="9.1640625" style="3"/>
    <col min="7" max="7" width="29.33203125" style="3" bestFit="1" customWidth="1"/>
    <col min="8" max="8" width="9" style="3" bestFit="1" customWidth="1"/>
    <col min="9" max="9" width="18.33203125" style="3" bestFit="1" customWidth="1"/>
    <col min="10" max="10" width="18.33203125" style="3" customWidth="1"/>
    <col min="11" max="11" width="18.5" style="3" bestFit="1" customWidth="1"/>
    <col min="12" max="12" width="30.5" style="3" customWidth="1"/>
    <col min="13" max="13" width="13.5" style="3" bestFit="1" customWidth="1"/>
    <col min="14" max="14" width="5.1640625" style="3" bestFit="1" customWidth="1"/>
    <col min="15" max="15" width="14.1640625" style="3" bestFit="1" customWidth="1"/>
    <col min="16" max="16" width="9.83203125" style="3" bestFit="1" customWidth="1"/>
    <col min="17" max="17" width="9.33203125" style="3" bestFit="1" customWidth="1"/>
    <col min="18" max="18" width="9.33203125" style="3" customWidth="1"/>
    <col min="19" max="21" width="8.83203125" style="3" bestFit="1" customWidth="1"/>
    <col min="22" max="22" width="8.83203125" style="3" customWidth="1"/>
    <col min="23" max="37" width="9.1640625" style="3"/>
    <col min="38" max="38" width="10.5" style="3" bestFit="1" customWidth="1"/>
    <col min="39" max="44" width="9.1640625" style="3"/>
    <col min="45" max="45" width="10.5" style="3" bestFit="1" customWidth="1"/>
    <col min="46" max="46" width="9.83203125" style="3" bestFit="1" customWidth="1"/>
    <col min="47" max="50" width="9.1640625" style="3"/>
    <col min="51" max="51" width="16" style="3" customWidth="1"/>
    <col min="52" max="68" width="9.1640625" style="3"/>
    <col min="69" max="69" width="19.6640625" style="3" bestFit="1" customWidth="1"/>
    <col min="70" max="70" width="21.5" style="3" customWidth="1"/>
    <col min="71" max="16384" width="9.1640625" style="3"/>
  </cols>
  <sheetData>
    <row r="3" spans="2:70" ht="15" customHeight="1" x14ac:dyDescent="0.15">
      <c r="K3" s="290" t="s">
        <v>78</v>
      </c>
      <c r="L3" s="291"/>
      <c r="M3" s="291"/>
      <c r="N3" s="291"/>
      <c r="O3" s="291"/>
      <c r="P3" s="291"/>
    </row>
    <row r="4" spans="2:70" ht="17" x14ac:dyDescent="0.25">
      <c r="K4" s="74" t="s">
        <v>79</v>
      </c>
      <c r="L4" s="7" t="str">
        <f>Overview!C21</f>
        <v>Coconut</v>
      </c>
      <c r="M4" s="74" t="s">
        <v>80</v>
      </c>
      <c r="N4" s="7">
        <f>Overview!L21</f>
        <v>0.25</v>
      </c>
      <c r="O4" s="74" t="s">
        <v>165</v>
      </c>
      <c r="P4" s="23">
        <f>Overview!O21</f>
        <v>3.6666666666666665</v>
      </c>
    </row>
    <row r="5" spans="2:70" x14ac:dyDescent="0.15">
      <c r="K5" s="74" t="s">
        <v>81</v>
      </c>
      <c r="L5" s="6" t="str">
        <f>Overview!D21</f>
        <v>Cocus nucifera</v>
      </c>
      <c r="M5" s="74" t="s">
        <v>7</v>
      </c>
      <c r="N5" s="8">
        <f>Overview!M21</f>
        <v>0</v>
      </c>
      <c r="O5" s="74" t="s">
        <v>166</v>
      </c>
      <c r="P5" s="7">
        <f>Overview!J21</f>
        <v>0.5</v>
      </c>
    </row>
    <row r="6" spans="2:70" x14ac:dyDescent="0.15">
      <c r="K6" s="74" t="s">
        <v>167</v>
      </c>
      <c r="L6" s="7" t="str">
        <f>Overview!E21</f>
        <v>V = 0.2138 - 2.949*D + 12.258*(D^2)</v>
      </c>
      <c r="M6" s="74"/>
      <c r="N6" s="8"/>
      <c r="O6" s="74" t="s">
        <v>168</v>
      </c>
      <c r="P6" s="7">
        <f>Overview!G21</f>
        <v>1.575</v>
      </c>
    </row>
    <row r="7" spans="2:70" x14ac:dyDescent="0.15">
      <c r="K7" s="74" t="s">
        <v>55</v>
      </c>
      <c r="L7" s="7">
        <f>Overview!I21</f>
        <v>0.47</v>
      </c>
      <c r="M7" s="74" t="s">
        <v>8</v>
      </c>
      <c r="N7" s="8">
        <f>Overview!N21</f>
        <v>0</v>
      </c>
      <c r="O7" s="74"/>
      <c r="P7" s="5"/>
    </row>
    <row r="10" spans="2:70" ht="15.75" customHeight="1" x14ac:dyDescent="0.15">
      <c r="G10" s="243" t="s">
        <v>169</v>
      </c>
      <c r="H10" s="243"/>
      <c r="I10" s="243"/>
      <c r="J10" s="243"/>
      <c r="K10" s="243"/>
      <c r="L10" s="243"/>
      <c r="M10" s="9"/>
      <c r="N10" s="9"/>
    </row>
    <row r="11" spans="2:70" ht="15.75" customHeight="1" x14ac:dyDescent="0.15">
      <c r="B11" s="292" t="s">
        <v>13</v>
      </c>
      <c r="C11" s="293" t="s">
        <v>170</v>
      </c>
      <c r="D11" s="293" t="s">
        <v>102</v>
      </c>
      <c r="E11" s="293" t="s">
        <v>171</v>
      </c>
      <c r="G11" s="243" t="s">
        <v>85</v>
      </c>
      <c r="H11" s="243" t="s">
        <v>13</v>
      </c>
      <c r="I11" s="243" t="s">
        <v>172</v>
      </c>
      <c r="J11" s="251" t="s">
        <v>4</v>
      </c>
      <c r="K11" s="239" t="s">
        <v>173</v>
      </c>
      <c r="L11" s="239" t="s">
        <v>174</v>
      </c>
      <c r="M11" s="9"/>
      <c r="N11" s="243" t="s">
        <v>85</v>
      </c>
      <c r="O11" s="243" t="s">
        <v>13</v>
      </c>
      <c r="P11" s="240" t="s">
        <v>175</v>
      </c>
      <c r="Q11" s="241"/>
      <c r="R11" s="241"/>
      <c r="S11" s="241"/>
      <c r="T11" s="241"/>
      <c r="U11" s="242"/>
      <c r="V11" s="42"/>
      <c r="X11" s="237" t="s">
        <v>176</v>
      </c>
      <c r="Y11" s="237"/>
      <c r="Z11" s="237"/>
      <c r="AA11" s="237"/>
      <c r="AB11" s="237"/>
      <c r="AC11" s="237"/>
      <c r="AE11" s="237" t="s">
        <v>177</v>
      </c>
      <c r="AF11" s="237"/>
      <c r="AG11" s="237"/>
      <c r="AH11" s="237"/>
      <c r="AI11" s="237"/>
      <c r="AJ11" s="237"/>
      <c r="AL11" s="237" t="s">
        <v>178</v>
      </c>
      <c r="AM11" s="237"/>
      <c r="AN11" s="237"/>
      <c r="AO11" s="237"/>
      <c r="AP11" s="237"/>
      <c r="AQ11" s="237"/>
      <c r="AS11" s="237" t="s">
        <v>179</v>
      </c>
      <c r="AT11" s="237"/>
      <c r="AU11" s="237"/>
      <c r="AV11" s="237"/>
      <c r="AW11" s="237"/>
      <c r="AX11" s="237"/>
      <c r="AY11" s="237" t="s">
        <v>180</v>
      </c>
      <c r="BA11" s="237" t="s">
        <v>181</v>
      </c>
      <c r="BB11" s="237"/>
      <c r="BC11" s="237"/>
      <c r="BD11" s="237"/>
      <c r="BE11" s="237"/>
      <c r="BF11" s="237"/>
      <c r="BG11" s="237" t="s">
        <v>182</v>
      </c>
      <c r="BI11" s="237" t="s">
        <v>183</v>
      </c>
      <c r="BJ11" s="237"/>
      <c r="BK11" s="237"/>
      <c r="BL11" s="237"/>
      <c r="BM11" s="237"/>
      <c r="BN11" s="237"/>
      <c r="BO11" s="237" t="s">
        <v>184</v>
      </c>
      <c r="BQ11" s="289" t="s">
        <v>185</v>
      </c>
      <c r="BR11" s="239" t="s">
        <v>186</v>
      </c>
    </row>
    <row r="12" spans="2:70" ht="15.75" customHeight="1" x14ac:dyDescent="0.15">
      <c r="B12" s="292"/>
      <c r="C12" s="293"/>
      <c r="D12" s="293"/>
      <c r="E12" s="293"/>
      <c r="G12" s="243"/>
      <c r="H12" s="243"/>
      <c r="I12" s="243"/>
      <c r="J12" s="251"/>
      <c r="K12" s="239"/>
      <c r="L12" s="239"/>
      <c r="M12" s="9"/>
      <c r="N12" s="243"/>
      <c r="O12" s="243"/>
      <c r="P12" s="236">
        <f>Teak!P12:P13</f>
        <v>2019</v>
      </c>
      <c r="Q12" s="236">
        <f>Teak!Q12:Q13</f>
        <v>2020</v>
      </c>
      <c r="R12" s="236">
        <f>Teak!R12:R13</f>
        <v>2021</v>
      </c>
      <c r="S12" s="236">
        <f>Teak!S12:S13</f>
        <v>2022</v>
      </c>
      <c r="T12" s="236">
        <f>Teak!T12:T13</f>
        <v>2023</v>
      </c>
      <c r="U12" s="236">
        <f>Teak!U12:U13</f>
        <v>2024</v>
      </c>
      <c r="V12" s="285"/>
      <c r="X12" s="236">
        <f>P12</f>
        <v>2019</v>
      </c>
      <c r="Y12" s="236">
        <f t="shared" ref="Y12:AC12" si="0">Q12</f>
        <v>2020</v>
      </c>
      <c r="Z12" s="236">
        <f t="shared" si="0"/>
        <v>2021</v>
      </c>
      <c r="AA12" s="236">
        <f t="shared" si="0"/>
        <v>2022</v>
      </c>
      <c r="AB12" s="236">
        <f t="shared" si="0"/>
        <v>2023</v>
      </c>
      <c r="AC12" s="236">
        <f t="shared" si="0"/>
        <v>2024</v>
      </c>
      <c r="AE12" s="236">
        <f>X12</f>
        <v>2019</v>
      </c>
      <c r="AF12" s="236">
        <f t="shared" ref="AF12:AJ12" si="1">Y12</f>
        <v>2020</v>
      </c>
      <c r="AG12" s="236">
        <f t="shared" si="1"/>
        <v>2021</v>
      </c>
      <c r="AH12" s="236">
        <f t="shared" si="1"/>
        <v>2022</v>
      </c>
      <c r="AI12" s="236">
        <f t="shared" si="1"/>
        <v>2023</v>
      </c>
      <c r="AJ12" s="236">
        <f t="shared" si="1"/>
        <v>2024</v>
      </c>
      <c r="AL12" s="236">
        <f>AE12</f>
        <v>2019</v>
      </c>
      <c r="AM12" s="236">
        <f t="shared" ref="AM12:AQ12" si="2">AF12</f>
        <v>2020</v>
      </c>
      <c r="AN12" s="236">
        <f t="shared" si="2"/>
        <v>2021</v>
      </c>
      <c r="AO12" s="236">
        <f t="shared" si="2"/>
        <v>2022</v>
      </c>
      <c r="AP12" s="236">
        <f t="shared" si="2"/>
        <v>2023</v>
      </c>
      <c r="AQ12" s="236">
        <f t="shared" si="2"/>
        <v>2024</v>
      </c>
      <c r="AS12" s="236">
        <f>AL12</f>
        <v>2019</v>
      </c>
      <c r="AT12" s="236">
        <f t="shared" ref="AT12:AX12" si="3">AM12</f>
        <v>2020</v>
      </c>
      <c r="AU12" s="236">
        <f t="shared" si="3"/>
        <v>2021</v>
      </c>
      <c r="AV12" s="236">
        <f t="shared" si="3"/>
        <v>2022</v>
      </c>
      <c r="AW12" s="236">
        <f t="shared" si="3"/>
        <v>2023</v>
      </c>
      <c r="AX12" s="236">
        <f t="shared" si="3"/>
        <v>2024</v>
      </c>
      <c r="AY12" s="237"/>
      <c r="BA12" s="236">
        <f>AS12</f>
        <v>2019</v>
      </c>
      <c r="BB12" s="236">
        <f t="shared" ref="BB12:BF12" si="4">AT12</f>
        <v>2020</v>
      </c>
      <c r="BC12" s="236">
        <f t="shared" si="4"/>
        <v>2021</v>
      </c>
      <c r="BD12" s="236">
        <f t="shared" si="4"/>
        <v>2022</v>
      </c>
      <c r="BE12" s="236">
        <f t="shared" si="4"/>
        <v>2023</v>
      </c>
      <c r="BF12" s="236">
        <f t="shared" si="4"/>
        <v>2024</v>
      </c>
      <c r="BG12" s="237"/>
      <c r="BI12" s="236">
        <f>BA12</f>
        <v>2019</v>
      </c>
      <c r="BJ12" s="236">
        <f t="shared" ref="BJ12:BN12" si="5">BB12</f>
        <v>2020</v>
      </c>
      <c r="BK12" s="236">
        <f t="shared" si="5"/>
        <v>2021</v>
      </c>
      <c r="BL12" s="236">
        <f t="shared" si="5"/>
        <v>2022</v>
      </c>
      <c r="BM12" s="236">
        <f t="shared" si="5"/>
        <v>2023</v>
      </c>
      <c r="BN12" s="236">
        <f t="shared" si="5"/>
        <v>2024</v>
      </c>
      <c r="BO12" s="237"/>
      <c r="BQ12" s="289"/>
      <c r="BR12" s="239"/>
    </row>
    <row r="13" spans="2:70" ht="33" customHeight="1" x14ac:dyDescent="0.15">
      <c r="B13" s="292"/>
      <c r="C13" s="293"/>
      <c r="D13" s="293"/>
      <c r="E13" s="293"/>
      <c r="G13" s="243"/>
      <c r="H13" s="243"/>
      <c r="I13" s="243"/>
      <c r="J13" s="251"/>
      <c r="K13" s="239"/>
      <c r="L13" s="239"/>
      <c r="M13" s="9"/>
      <c r="N13" s="243"/>
      <c r="O13" s="243"/>
      <c r="P13" s="236"/>
      <c r="Q13" s="236"/>
      <c r="R13" s="236"/>
      <c r="S13" s="236"/>
      <c r="T13" s="236"/>
      <c r="U13" s="236"/>
      <c r="V13" s="285"/>
      <c r="X13" s="236"/>
      <c r="Y13" s="236"/>
      <c r="Z13" s="236"/>
      <c r="AA13" s="236"/>
      <c r="AB13" s="236"/>
      <c r="AC13" s="236"/>
      <c r="AE13" s="236"/>
      <c r="AF13" s="236"/>
      <c r="AG13" s="236"/>
      <c r="AH13" s="236"/>
      <c r="AI13" s="236"/>
      <c r="AJ13" s="236"/>
      <c r="AL13" s="236"/>
      <c r="AM13" s="236"/>
      <c r="AN13" s="236"/>
      <c r="AO13" s="236"/>
      <c r="AP13" s="236"/>
      <c r="AQ13" s="236"/>
      <c r="AS13" s="236"/>
      <c r="AT13" s="236"/>
      <c r="AU13" s="236"/>
      <c r="AV13" s="236"/>
      <c r="AW13" s="236"/>
      <c r="AX13" s="236"/>
      <c r="AY13" s="237"/>
      <c r="BA13" s="236"/>
      <c r="BB13" s="236"/>
      <c r="BC13" s="236"/>
      <c r="BD13" s="236"/>
      <c r="BE13" s="236"/>
      <c r="BF13" s="236"/>
      <c r="BG13" s="237"/>
      <c r="BI13" s="236"/>
      <c r="BJ13" s="236"/>
      <c r="BK13" s="236"/>
      <c r="BL13" s="236"/>
      <c r="BM13" s="236"/>
      <c r="BN13" s="236"/>
      <c r="BO13" s="237"/>
      <c r="BQ13" s="289"/>
      <c r="BR13" s="239"/>
    </row>
    <row r="14" spans="2:70" ht="15" customHeight="1" x14ac:dyDescent="0.2">
      <c r="B14" s="47">
        <f>Teak!B14</f>
        <v>2019</v>
      </c>
      <c r="C14" s="13">
        <f>Overview!G28</f>
        <v>4873</v>
      </c>
      <c r="D14" s="13">
        <f>C14*10%</f>
        <v>487.3</v>
      </c>
      <c r="E14" s="13">
        <f>C14-D14</f>
        <v>4385.7</v>
      </c>
      <c r="G14" s="14">
        <v>1</v>
      </c>
      <c r="H14" s="14" t="str">
        <f>Teak!H14</f>
        <v>2019-2020</v>
      </c>
      <c r="I14" s="1">
        <f t="shared" ref="I14:I21" si="6">$I$23/$G$23*G14</f>
        <v>1.6650000000000005E-2</v>
      </c>
      <c r="J14" s="48"/>
      <c r="K14" s="15"/>
      <c r="L14" s="15">
        <f>K14-0</f>
        <v>0</v>
      </c>
      <c r="M14" s="9"/>
      <c r="N14" s="14">
        <v>1</v>
      </c>
      <c r="O14" s="14" t="str">
        <f>H14</f>
        <v>2019-2020</v>
      </c>
      <c r="P14" s="15">
        <f>(L14*$E$14)</f>
        <v>0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  <c r="X14" s="15">
        <f>P14*'Cocus nucifera'!$P$5*'Cocus nucifera'!$P$6</f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E14" s="15">
        <f>X14*'Cocus nucifera'!$N$4</f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L14" s="15">
        <f>X14+AE14</f>
        <v>0</v>
      </c>
      <c r="AM14" s="43">
        <v>0</v>
      </c>
      <c r="AN14" s="43">
        <v>0</v>
      </c>
      <c r="AO14" s="43">
        <v>0</v>
      </c>
      <c r="AP14" s="43">
        <v>0</v>
      </c>
      <c r="AQ14" s="43">
        <v>0</v>
      </c>
      <c r="AS14" s="15">
        <f>AL14*'Cocus nucifera'!$L$7*'Cocus nucifera'!$P$4</f>
        <v>0</v>
      </c>
      <c r="AT14" s="43">
        <v>0</v>
      </c>
      <c r="AU14" s="43">
        <v>0</v>
      </c>
      <c r="AV14" s="43">
        <v>0</v>
      </c>
      <c r="AW14" s="43">
        <v>0</v>
      </c>
      <c r="AX14" s="43">
        <v>0</v>
      </c>
      <c r="AY14" s="15">
        <f t="shared" ref="AY14:AY43" si="7">SUM(AS14:AX14)</f>
        <v>0</v>
      </c>
      <c r="BA14" s="15">
        <f>AS14*'Cocus nucifera'!$N$5</f>
        <v>0</v>
      </c>
      <c r="BB14" s="43">
        <v>0</v>
      </c>
      <c r="BC14" s="43">
        <v>0</v>
      </c>
      <c r="BD14" s="43">
        <v>0</v>
      </c>
      <c r="BE14" s="43">
        <v>0</v>
      </c>
      <c r="BF14" s="43">
        <v>0</v>
      </c>
      <c r="BG14" s="15">
        <f>SUM(BA14:BF14)</f>
        <v>0</v>
      </c>
      <c r="BI14" s="15">
        <f>AS14*'Cocus nucifera'!$N$7</f>
        <v>0</v>
      </c>
      <c r="BJ14" s="43">
        <v>0</v>
      </c>
      <c r="BK14" s="43">
        <v>0</v>
      </c>
      <c r="BL14" s="43">
        <v>0</v>
      </c>
      <c r="BM14" s="43">
        <v>0</v>
      </c>
      <c r="BN14" s="43">
        <v>0</v>
      </c>
      <c r="BO14" s="15">
        <f>SUM(BI14:BN14)</f>
        <v>0</v>
      </c>
      <c r="BQ14" s="15">
        <f t="shared" ref="BQ14:BQ43" si="8">AY14+BG14+BO14</f>
        <v>0</v>
      </c>
      <c r="BR14" s="15">
        <f>BQ14</f>
        <v>0</v>
      </c>
    </row>
    <row r="15" spans="2:70" ht="15" x14ac:dyDescent="0.2">
      <c r="B15" s="47">
        <f>Teak!B15</f>
        <v>2020</v>
      </c>
      <c r="C15" s="13">
        <f>Overview!G29</f>
        <v>870</v>
      </c>
      <c r="D15" s="13">
        <f>C15*10%</f>
        <v>87</v>
      </c>
      <c r="E15" s="13">
        <f>C15-D15</f>
        <v>783</v>
      </c>
      <c r="G15" s="14">
        <v>2</v>
      </c>
      <c r="H15" s="14" t="str">
        <f>Teak!H15</f>
        <v>2020-2021</v>
      </c>
      <c r="I15" s="1">
        <f t="shared" si="6"/>
        <v>3.330000000000001E-2</v>
      </c>
      <c r="J15" s="1"/>
      <c r="K15" s="15"/>
      <c r="L15" s="15">
        <f>K15-K14</f>
        <v>0</v>
      </c>
      <c r="M15" s="9"/>
      <c r="N15" s="14">
        <v>2</v>
      </c>
      <c r="O15" s="14" t="str">
        <f t="shared" ref="O15:O43" si="9">H15</f>
        <v>2020-2021</v>
      </c>
      <c r="P15" s="15">
        <f t="shared" ref="P15:P42" si="10">(L15*$E$14)</f>
        <v>0</v>
      </c>
      <c r="Q15" s="15">
        <f>L14*$E$15</f>
        <v>0</v>
      </c>
      <c r="R15" s="43">
        <v>0</v>
      </c>
      <c r="S15" s="43">
        <v>0</v>
      </c>
      <c r="T15" s="43">
        <v>0</v>
      </c>
      <c r="U15" s="43">
        <v>0</v>
      </c>
      <c r="X15" s="15">
        <f>P15*'Cocus nucifera'!$P$5*'Cocus nucifera'!$P$6</f>
        <v>0</v>
      </c>
      <c r="Y15" s="15">
        <f>Q15*'Cocus nucifera'!$P$5*'Cocus nucifera'!$P$6</f>
        <v>0</v>
      </c>
      <c r="Z15" s="43">
        <v>0</v>
      </c>
      <c r="AA15" s="43">
        <v>0</v>
      </c>
      <c r="AB15" s="43">
        <v>0</v>
      </c>
      <c r="AC15" s="43">
        <v>0</v>
      </c>
      <c r="AE15" s="15">
        <f>X15*'Cocus nucifera'!$N$4</f>
        <v>0</v>
      </c>
      <c r="AF15" s="15">
        <f>Y15*'Cocus nucifera'!$N$4</f>
        <v>0</v>
      </c>
      <c r="AG15" s="43">
        <v>0</v>
      </c>
      <c r="AH15" s="43">
        <v>0</v>
      </c>
      <c r="AI15" s="43">
        <v>0</v>
      </c>
      <c r="AJ15" s="43">
        <v>0</v>
      </c>
      <c r="AL15" s="15">
        <f t="shared" ref="AL15:AQ43" si="11">X15+AE15</f>
        <v>0</v>
      </c>
      <c r="AM15" s="15">
        <f t="shared" si="11"/>
        <v>0</v>
      </c>
      <c r="AN15" s="43">
        <v>0</v>
      </c>
      <c r="AO15" s="43">
        <v>0</v>
      </c>
      <c r="AP15" s="43">
        <v>0</v>
      </c>
      <c r="AQ15" s="43">
        <v>0</v>
      </c>
      <c r="AS15" s="15">
        <f>AL15*'Cocus nucifera'!$L$7*'Cocus nucifera'!$P$4</f>
        <v>0</v>
      </c>
      <c r="AT15" s="15">
        <f>AM15*'Cocus nucifera'!$L$7*'Cocus nucifera'!$P$4</f>
        <v>0</v>
      </c>
      <c r="AU15" s="43">
        <v>0</v>
      </c>
      <c r="AV15" s="43">
        <v>0</v>
      </c>
      <c r="AW15" s="43">
        <v>0</v>
      </c>
      <c r="AX15" s="43">
        <v>0</v>
      </c>
      <c r="AY15" s="15">
        <f t="shared" si="7"/>
        <v>0</v>
      </c>
      <c r="BA15" s="15">
        <f>AS15*'Cocus nucifera'!$N$5</f>
        <v>0</v>
      </c>
      <c r="BB15" s="15">
        <f>AT15*'Cocus nucifera'!$N$5</f>
        <v>0</v>
      </c>
      <c r="BC15" s="43">
        <v>0</v>
      </c>
      <c r="BD15" s="43">
        <v>0</v>
      </c>
      <c r="BE15" s="43">
        <v>0</v>
      </c>
      <c r="BF15" s="43">
        <v>0</v>
      </c>
      <c r="BG15" s="15">
        <f t="shared" ref="BG15:BG43" si="12">SUM(BA15:BF15)</f>
        <v>0</v>
      </c>
      <c r="BI15" s="15">
        <f>AS15*'Cocus nucifera'!$N$7</f>
        <v>0</v>
      </c>
      <c r="BJ15" s="15">
        <f>AT15*'Cocus nucifera'!$N$7</f>
        <v>0</v>
      </c>
      <c r="BK15" s="43">
        <v>0</v>
      </c>
      <c r="BL15" s="43">
        <v>0</v>
      </c>
      <c r="BM15" s="43">
        <v>0</v>
      </c>
      <c r="BN15" s="43">
        <v>0</v>
      </c>
      <c r="BO15" s="15">
        <f t="shared" ref="BO15:BO43" si="13">SUM(BI15:BN15)</f>
        <v>0</v>
      </c>
      <c r="BQ15" s="15">
        <f t="shared" si="8"/>
        <v>0</v>
      </c>
      <c r="BR15" s="15">
        <f>BQ15+BR14</f>
        <v>0</v>
      </c>
    </row>
    <row r="16" spans="2:70" ht="15" x14ac:dyDescent="0.2">
      <c r="B16" s="47">
        <f>Teak!B16</f>
        <v>2021</v>
      </c>
      <c r="C16" s="13">
        <f>Overview!G30</f>
        <v>14660</v>
      </c>
      <c r="D16" s="13">
        <f t="shared" ref="D16:D43" si="14">C16*10%</f>
        <v>1466</v>
      </c>
      <c r="E16" s="13">
        <f t="shared" ref="E16:E43" si="15">C16-D16</f>
        <v>13194</v>
      </c>
      <c r="G16" s="14">
        <v>3</v>
      </c>
      <c r="H16" s="14" t="str">
        <f>Teak!H16</f>
        <v>2021-2022</v>
      </c>
      <c r="I16" s="1">
        <f t="shared" si="6"/>
        <v>4.9950000000000015E-2</v>
      </c>
      <c r="J16" s="1"/>
      <c r="K16" s="15"/>
      <c r="L16" s="15">
        <f t="shared" ref="L16:L43" si="16">K16-K15</f>
        <v>0</v>
      </c>
      <c r="M16" s="9"/>
      <c r="N16" s="14">
        <v>3</v>
      </c>
      <c r="O16" s="14" t="str">
        <f t="shared" si="9"/>
        <v>2021-2022</v>
      </c>
      <c r="P16" s="15">
        <f t="shared" si="10"/>
        <v>0</v>
      </c>
      <c r="Q16" s="15">
        <f t="shared" ref="Q16:Q42" si="17">L15*$E$15</f>
        <v>0</v>
      </c>
      <c r="R16" s="15">
        <f>(L14*$E$16)</f>
        <v>0</v>
      </c>
      <c r="S16" s="43">
        <v>0</v>
      </c>
      <c r="T16" s="43">
        <v>0</v>
      </c>
      <c r="U16" s="43">
        <v>0</v>
      </c>
      <c r="X16" s="15">
        <f>P16*'Cocus nucifera'!$P$5*'Cocus nucifera'!$P$6</f>
        <v>0</v>
      </c>
      <c r="Y16" s="15">
        <f>Q16*'Cocus nucifera'!$P$5*'Cocus nucifera'!$P$6</f>
        <v>0</v>
      </c>
      <c r="Z16" s="15">
        <f>R16*'Cocus nucifera'!$P$5*'Cocus nucifera'!$P$6</f>
        <v>0</v>
      </c>
      <c r="AA16" s="43">
        <v>0</v>
      </c>
      <c r="AB16" s="43">
        <v>0</v>
      </c>
      <c r="AC16" s="43">
        <v>0</v>
      </c>
      <c r="AE16" s="15">
        <f>X16*'Cocus nucifera'!$N$4</f>
        <v>0</v>
      </c>
      <c r="AF16" s="15">
        <f>Y16*'Cocus nucifera'!$N$4</f>
        <v>0</v>
      </c>
      <c r="AG16" s="15">
        <f>Z16*'Cocus nucifera'!$N$4</f>
        <v>0</v>
      </c>
      <c r="AH16" s="43">
        <v>0</v>
      </c>
      <c r="AI16" s="43">
        <v>0</v>
      </c>
      <c r="AJ16" s="43">
        <v>0</v>
      </c>
      <c r="AL16" s="15">
        <f t="shared" si="11"/>
        <v>0</v>
      </c>
      <c r="AM16" s="15">
        <f t="shared" si="11"/>
        <v>0</v>
      </c>
      <c r="AN16" s="15">
        <f>Z16+AG16</f>
        <v>0</v>
      </c>
      <c r="AO16" s="43">
        <v>0</v>
      </c>
      <c r="AP16" s="43">
        <v>0</v>
      </c>
      <c r="AQ16" s="43">
        <v>0</v>
      </c>
      <c r="AS16" s="15">
        <f>AL16*'Cocus nucifera'!$L$7*'Cocus nucifera'!$P$4</f>
        <v>0</v>
      </c>
      <c r="AT16" s="15">
        <f>AM16*'Cocus nucifera'!$L$7*'Cocus nucifera'!$P$4</f>
        <v>0</v>
      </c>
      <c r="AU16" s="15">
        <f>AN16*'Cocus nucifera'!$L$7*'Cocus nucifera'!$P$4</f>
        <v>0</v>
      </c>
      <c r="AV16" s="43">
        <v>0</v>
      </c>
      <c r="AW16" s="43">
        <v>0</v>
      </c>
      <c r="AX16" s="43">
        <v>0</v>
      </c>
      <c r="AY16" s="15">
        <f t="shared" si="7"/>
        <v>0</v>
      </c>
      <c r="BA16" s="15">
        <f>AS16*'Cocus nucifera'!$N$5</f>
        <v>0</v>
      </c>
      <c r="BB16" s="15">
        <f>AT16*'Cocus nucifera'!$N$5</f>
        <v>0</v>
      </c>
      <c r="BC16" s="15">
        <f>AU16*'Cocus nucifera'!$N$5</f>
        <v>0</v>
      </c>
      <c r="BD16" s="43">
        <v>0</v>
      </c>
      <c r="BE16" s="43">
        <v>0</v>
      </c>
      <c r="BF16" s="43">
        <v>0</v>
      </c>
      <c r="BG16" s="15">
        <f t="shared" si="12"/>
        <v>0</v>
      </c>
      <c r="BI16" s="15">
        <f>AS16*'Cocus nucifera'!$N$7</f>
        <v>0</v>
      </c>
      <c r="BJ16" s="15">
        <f>AT16*'Cocus nucifera'!$N$7</f>
        <v>0</v>
      </c>
      <c r="BK16" s="15">
        <f>AU16*'Cocus nucifera'!$N$7</f>
        <v>0</v>
      </c>
      <c r="BL16" s="43">
        <v>0</v>
      </c>
      <c r="BM16" s="43">
        <v>0</v>
      </c>
      <c r="BN16" s="43">
        <v>0</v>
      </c>
      <c r="BO16" s="15">
        <f t="shared" si="13"/>
        <v>0</v>
      </c>
      <c r="BQ16" s="15">
        <f t="shared" si="8"/>
        <v>0</v>
      </c>
      <c r="BR16" s="15">
        <f t="shared" ref="BR16:BR43" si="18">BQ16+BR15</f>
        <v>0</v>
      </c>
    </row>
    <row r="17" spans="2:70" ht="15" customHeight="1" x14ac:dyDescent="0.2">
      <c r="B17" s="47">
        <f>Teak!B17</f>
        <v>2022</v>
      </c>
      <c r="C17" s="13">
        <f>Overview!G31</f>
        <v>7020</v>
      </c>
      <c r="D17" s="13">
        <f t="shared" si="14"/>
        <v>702</v>
      </c>
      <c r="E17" s="13">
        <f t="shared" si="15"/>
        <v>6318</v>
      </c>
      <c r="G17" s="14">
        <v>4</v>
      </c>
      <c r="H17" s="14" t="str">
        <f>Teak!H17</f>
        <v>2022-2023</v>
      </c>
      <c r="I17" s="1">
        <f t="shared" si="6"/>
        <v>6.660000000000002E-2</v>
      </c>
      <c r="J17" s="1"/>
      <c r="K17" s="15"/>
      <c r="L17" s="15">
        <f t="shared" si="16"/>
        <v>0</v>
      </c>
      <c r="M17" s="9"/>
      <c r="N17" s="14">
        <v>4</v>
      </c>
      <c r="O17" s="14" t="str">
        <f t="shared" si="9"/>
        <v>2022-2023</v>
      </c>
      <c r="P17" s="15">
        <f t="shared" si="10"/>
        <v>0</v>
      </c>
      <c r="Q17" s="15">
        <f t="shared" si="17"/>
        <v>0</v>
      </c>
      <c r="R17" s="15">
        <f t="shared" ref="R17:R43" si="19">(L15*$E$16)</f>
        <v>0</v>
      </c>
      <c r="S17" s="15">
        <f t="shared" ref="S17:S43" si="20">L14*E$17</f>
        <v>0</v>
      </c>
      <c r="T17" s="43">
        <v>0</v>
      </c>
      <c r="U17" s="43">
        <v>0</v>
      </c>
      <c r="X17" s="15">
        <f>P17*'Cocus nucifera'!$P$5*'Cocus nucifera'!$P$6</f>
        <v>0</v>
      </c>
      <c r="Y17" s="15">
        <f>Q17*'Cocus nucifera'!$P$5*'Cocus nucifera'!$P$6</f>
        <v>0</v>
      </c>
      <c r="Z17" s="15">
        <f>R17*'Cocus nucifera'!$P$5*'Cocus nucifera'!$P$6</f>
        <v>0</v>
      </c>
      <c r="AA17" s="15">
        <f>S17*'Cocus nucifera'!$P$5*'Cocus nucifera'!$P$6</f>
        <v>0</v>
      </c>
      <c r="AB17" s="43">
        <v>0</v>
      </c>
      <c r="AC17" s="43">
        <v>0</v>
      </c>
      <c r="AE17" s="15">
        <f>X17*'Cocus nucifera'!$N$4</f>
        <v>0</v>
      </c>
      <c r="AF17" s="15">
        <f>Y17*'Cocus nucifera'!$N$4</f>
        <v>0</v>
      </c>
      <c r="AG17" s="15">
        <f>Z17*'Cocus nucifera'!$N$4</f>
        <v>0</v>
      </c>
      <c r="AH17" s="15">
        <f>AA17*'Cocus nucifera'!$N$4</f>
        <v>0</v>
      </c>
      <c r="AI17" s="43">
        <v>0</v>
      </c>
      <c r="AJ17" s="43">
        <v>0</v>
      </c>
      <c r="AL17" s="15">
        <f t="shared" si="11"/>
        <v>0</v>
      </c>
      <c r="AM17" s="15">
        <f t="shared" si="11"/>
        <v>0</v>
      </c>
      <c r="AN17" s="15">
        <f t="shared" si="11"/>
        <v>0</v>
      </c>
      <c r="AO17" s="15">
        <f t="shared" si="11"/>
        <v>0</v>
      </c>
      <c r="AP17" s="43">
        <v>0</v>
      </c>
      <c r="AQ17" s="43">
        <v>0</v>
      </c>
      <c r="AS17" s="15">
        <f>AL17*'Cocus nucifera'!$L$7*'Cocus nucifera'!$P$4</f>
        <v>0</v>
      </c>
      <c r="AT17" s="15">
        <f>AM17*'Cocus nucifera'!$L$7*'Cocus nucifera'!$P$4</f>
        <v>0</v>
      </c>
      <c r="AU17" s="15">
        <f>AN17*'Cocus nucifera'!$L$7*'Cocus nucifera'!$P$4</f>
        <v>0</v>
      </c>
      <c r="AV17" s="15">
        <f>AO17*'Cocus nucifera'!$L$7*'Cocus nucifera'!$P$4</f>
        <v>0</v>
      </c>
      <c r="AW17" s="43">
        <v>0</v>
      </c>
      <c r="AX17" s="43">
        <v>0</v>
      </c>
      <c r="AY17" s="15">
        <f t="shared" si="7"/>
        <v>0</v>
      </c>
      <c r="BA17" s="15">
        <f>AS17*'Cocus nucifera'!$N$5</f>
        <v>0</v>
      </c>
      <c r="BB17" s="15">
        <f>AT17*'Cocus nucifera'!$N$5</f>
        <v>0</v>
      </c>
      <c r="BC17" s="15">
        <f>AU17*'Cocus nucifera'!$N$5</f>
        <v>0</v>
      </c>
      <c r="BD17" s="15">
        <f>AV17*'Cocus nucifera'!$N$5</f>
        <v>0</v>
      </c>
      <c r="BE17" s="43">
        <v>0</v>
      </c>
      <c r="BF17" s="43">
        <v>0</v>
      </c>
      <c r="BG17" s="15">
        <f t="shared" si="12"/>
        <v>0</v>
      </c>
      <c r="BI17" s="15">
        <f>AS17*'Cocus nucifera'!$N$7</f>
        <v>0</v>
      </c>
      <c r="BJ17" s="15">
        <f>AT17*'Cocus nucifera'!$N$7</f>
        <v>0</v>
      </c>
      <c r="BK17" s="15">
        <f>AU17*'Cocus nucifera'!$N$7</f>
        <v>0</v>
      </c>
      <c r="BL17" s="15">
        <f>AV17*'Cocus nucifera'!$N$7</f>
        <v>0</v>
      </c>
      <c r="BM17" s="43">
        <v>0</v>
      </c>
      <c r="BN17" s="43">
        <v>0</v>
      </c>
      <c r="BO17" s="15">
        <f t="shared" si="13"/>
        <v>0</v>
      </c>
      <c r="BQ17" s="15">
        <f t="shared" si="8"/>
        <v>0</v>
      </c>
      <c r="BR17" s="15">
        <f t="shared" si="18"/>
        <v>0</v>
      </c>
    </row>
    <row r="18" spans="2:70" ht="15" x14ac:dyDescent="0.2">
      <c r="B18" s="47">
        <f>Teak!B18</f>
        <v>2023</v>
      </c>
      <c r="C18" s="13">
        <f>Overview!G32</f>
        <v>5848</v>
      </c>
      <c r="D18" s="13">
        <f t="shared" si="14"/>
        <v>584.80000000000007</v>
      </c>
      <c r="E18" s="13">
        <f t="shared" si="15"/>
        <v>5263.2</v>
      </c>
      <c r="G18" s="14">
        <v>5</v>
      </c>
      <c r="H18" s="14" t="str">
        <f>Teak!H18</f>
        <v>2023-2024</v>
      </c>
      <c r="I18" s="1">
        <f t="shared" si="6"/>
        <v>8.3250000000000018E-2</v>
      </c>
      <c r="J18" s="1"/>
      <c r="K18" s="15"/>
      <c r="L18" s="15">
        <f t="shared" si="16"/>
        <v>0</v>
      </c>
      <c r="M18" s="9"/>
      <c r="N18" s="14">
        <v>5</v>
      </c>
      <c r="O18" s="14" t="str">
        <f t="shared" si="9"/>
        <v>2023-2024</v>
      </c>
      <c r="P18" s="15">
        <f t="shared" si="10"/>
        <v>0</v>
      </c>
      <c r="Q18" s="15">
        <f t="shared" si="17"/>
        <v>0</v>
      </c>
      <c r="R18" s="15">
        <f t="shared" si="19"/>
        <v>0</v>
      </c>
      <c r="S18" s="15">
        <f t="shared" si="20"/>
        <v>0</v>
      </c>
      <c r="T18" s="15">
        <f>L14*$E$18</f>
        <v>0</v>
      </c>
      <c r="U18" s="43">
        <v>0</v>
      </c>
      <c r="X18" s="15">
        <f>P18*'Cocus nucifera'!$P$5*'Cocus nucifera'!$P$6</f>
        <v>0</v>
      </c>
      <c r="Y18" s="15">
        <f>Q18*'Cocus nucifera'!$P$5*'Cocus nucifera'!$P$6</f>
        <v>0</v>
      </c>
      <c r="Z18" s="15">
        <f>R18*'Cocus nucifera'!$P$5*'Cocus nucifera'!$P$6</f>
        <v>0</v>
      </c>
      <c r="AA18" s="15">
        <f>S18*'Cocus nucifera'!$P$5*'Cocus nucifera'!$P$6</f>
        <v>0</v>
      </c>
      <c r="AB18" s="15">
        <f>T18*'Cocus nucifera'!$P$5*'Cocus nucifera'!$P$6</f>
        <v>0</v>
      </c>
      <c r="AC18" s="43">
        <v>0</v>
      </c>
      <c r="AE18" s="15">
        <f>X18*'Cocus nucifera'!$N$4</f>
        <v>0</v>
      </c>
      <c r="AF18" s="15">
        <f>Y18*'Cocus nucifera'!$N$4</f>
        <v>0</v>
      </c>
      <c r="AG18" s="15">
        <f>Z18*'Cocus nucifera'!$N$4</f>
        <v>0</v>
      </c>
      <c r="AH18" s="15">
        <f>AA18*'Cocus nucifera'!$N$4</f>
        <v>0</v>
      </c>
      <c r="AI18" s="15">
        <f>AB18*'Cocus nucifera'!$N$4</f>
        <v>0</v>
      </c>
      <c r="AJ18" s="43">
        <v>0</v>
      </c>
      <c r="AL18" s="15">
        <f t="shared" si="11"/>
        <v>0</v>
      </c>
      <c r="AM18" s="15">
        <f t="shared" si="11"/>
        <v>0</v>
      </c>
      <c r="AN18" s="15">
        <f t="shared" si="11"/>
        <v>0</v>
      </c>
      <c r="AO18" s="15">
        <f t="shared" si="11"/>
        <v>0</v>
      </c>
      <c r="AP18" s="15">
        <f t="shared" si="11"/>
        <v>0</v>
      </c>
      <c r="AQ18" s="43">
        <v>0</v>
      </c>
      <c r="AS18" s="15">
        <f>AL18*'Cocus nucifera'!$L$7*'Cocus nucifera'!$P$4</f>
        <v>0</v>
      </c>
      <c r="AT18" s="15">
        <f>AM18*'Cocus nucifera'!$L$7*'Cocus nucifera'!$P$4</f>
        <v>0</v>
      </c>
      <c r="AU18" s="15">
        <f>AN18*'Cocus nucifera'!$L$7*'Cocus nucifera'!$P$4</f>
        <v>0</v>
      </c>
      <c r="AV18" s="15">
        <f>AO18*'Cocus nucifera'!$L$7*'Cocus nucifera'!$P$4</f>
        <v>0</v>
      </c>
      <c r="AW18" s="15">
        <f>AP18*'Cocus nucifera'!$L$7*'Cocus nucifera'!$P$4</f>
        <v>0</v>
      </c>
      <c r="AX18" s="43">
        <v>0</v>
      </c>
      <c r="AY18" s="15">
        <f t="shared" si="7"/>
        <v>0</v>
      </c>
      <c r="BA18" s="15">
        <f>AS18*'Cocus nucifera'!$N$5</f>
        <v>0</v>
      </c>
      <c r="BB18" s="15">
        <f>AT18*'Cocus nucifera'!$N$5</f>
        <v>0</v>
      </c>
      <c r="BC18" s="15">
        <f>AU18*'Cocus nucifera'!$N$5</f>
        <v>0</v>
      </c>
      <c r="BD18" s="15">
        <f>AV18*'Cocus nucifera'!$N$5</f>
        <v>0</v>
      </c>
      <c r="BE18" s="15">
        <f>AW18*'Cocus nucifera'!$N$5</f>
        <v>0</v>
      </c>
      <c r="BF18" s="43">
        <v>0</v>
      </c>
      <c r="BG18" s="15">
        <f t="shared" si="12"/>
        <v>0</v>
      </c>
      <c r="BI18" s="15">
        <f>AS18*'Cocus nucifera'!$N$7</f>
        <v>0</v>
      </c>
      <c r="BJ18" s="15">
        <f>AT18*'Cocus nucifera'!$N$7</f>
        <v>0</v>
      </c>
      <c r="BK18" s="15">
        <f>AU18*'Cocus nucifera'!$N$7</f>
        <v>0</v>
      </c>
      <c r="BL18" s="15">
        <f>AV18*'Cocus nucifera'!$N$7</f>
        <v>0</v>
      </c>
      <c r="BM18" s="15">
        <f>AW18*'Cocus nucifera'!$N$7</f>
        <v>0</v>
      </c>
      <c r="BN18" s="43">
        <v>0</v>
      </c>
      <c r="BO18" s="15">
        <f t="shared" si="13"/>
        <v>0</v>
      </c>
      <c r="BQ18" s="15">
        <f t="shared" si="8"/>
        <v>0</v>
      </c>
      <c r="BR18" s="15">
        <f t="shared" si="18"/>
        <v>0</v>
      </c>
    </row>
    <row r="19" spans="2:70" ht="15" x14ac:dyDescent="0.2">
      <c r="B19" s="47">
        <f>Teak!B19</f>
        <v>2024</v>
      </c>
      <c r="C19" s="13">
        <f>Overview!G33</f>
        <v>410</v>
      </c>
      <c r="D19" s="13">
        <f t="shared" si="14"/>
        <v>41</v>
      </c>
      <c r="E19" s="13">
        <f t="shared" si="15"/>
        <v>369</v>
      </c>
      <c r="G19" s="14">
        <v>6</v>
      </c>
      <c r="H19" s="14" t="str">
        <f>Teak!H19</f>
        <v>2024-2025</v>
      </c>
      <c r="I19" s="1">
        <f t="shared" si="6"/>
        <v>9.990000000000003E-2</v>
      </c>
      <c r="J19" s="1"/>
      <c r="K19" s="15">
        <f>0.2138 - 2.949*I19+ 12.258*(I19^2)</f>
        <v>4.1529862579999993E-2</v>
      </c>
      <c r="L19" s="15">
        <f t="shared" si="16"/>
        <v>4.1529862579999993E-2</v>
      </c>
      <c r="M19" s="9"/>
      <c r="N19" s="14">
        <v>6</v>
      </c>
      <c r="O19" s="14" t="str">
        <f t="shared" si="9"/>
        <v>2024-2025</v>
      </c>
      <c r="P19" s="15">
        <f t="shared" si="10"/>
        <v>182.13751831710596</v>
      </c>
      <c r="Q19" s="15">
        <f t="shared" si="17"/>
        <v>0</v>
      </c>
      <c r="R19" s="15">
        <f t="shared" si="19"/>
        <v>0</v>
      </c>
      <c r="S19" s="15">
        <f t="shared" si="20"/>
        <v>0</v>
      </c>
      <c r="T19" s="15">
        <f t="shared" ref="T19:T43" si="21">L15*$E$18</f>
        <v>0</v>
      </c>
      <c r="U19" s="15">
        <f>L14*$E$19</f>
        <v>0</v>
      </c>
      <c r="X19" s="15">
        <f>P19*'Cocus nucifera'!$P$5*'Cocus nucifera'!$P$6</f>
        <v>143.43329567472094</v>
      </c>
      <c r="Y19" s="15">
        <f>Q19*'Cocus nucifera'!$P$5*'Cocus nucifera'!$P$6</f>
        <v>0</v>
      </c>
      <c r="Z19" s="15">
        <f>R19*'Cocus nucifera'!$P$5*'Cocus nucifera'!$P$6</f>
        <v>0</v>
      </c>
      <c r="AA19" s="15">
        <f>S19*'Cocus nucifera'!$P$5*'Cocus nucifera'!$P$6</f>
        <v>0</v>
      </c>
      <c r="AB19" s="15">
        <f>T19*'Cocus nucifera'!$P$5*'Cocus nucifera'!$P$6</f>
        <v>0</v>
      </c>
      <c r="AC19" s="15">
        <f>U19*'Cocus nucifera'!$P$5*'Cocus nucifera'!$P$6</f>
        <v>0</v>
      </c>
      <c r="AE19" s="15">
        <f>X19*'Cocus nucifera'!$N$4</f>
        <v>35.858323918680234</v>
      </c>
      <c r="AF19" s="15">
        <f>Y19*'Cocus nucifera'!$N$4</f>
        <v>0</v>
      </c>
      <c r="AG19" s="15">
        <f>Z19*'Cocus nucifera'!$N$4</f>
        <v>0</v>
      </c>
      <c r="AH19" s="15">
        <f>AA19*'Cocus nucifera'!$N$4</f>
        <v>0</v>
      </c>
      <c r="AI19" s="15">
        <f>AB19*'Cocus nucifera'!$N$4</f>
        <v>0</v>
      </c>
      <c r="AJ19" s="15">
        <f>AC19*'Cocus nucifera'!$N$4</f>
        <v>0</v>
      </c>
      <c r="AL19" s="15">
        <f t="shared" si="11"/>
        <v>179.29161959340118</v>
      </c>
      <c r="AM19" s="15">
        <f t="shared" si="11"/>
        <v>0</v>
      </c>
      <c r="AN19" s="15">
        <f t="shared" si="11"/>
        <v>0</v>
      </c>
      <c r="AO19" s="15">
        <f t="shared" si="11"/>
        <v>0</v>
      </c>
      <c r="AP19" s="15">
        <f t="shared" si="11"/>
        <v>0</v>
      </c>
      <c r="AQ19" s="15">
        <f>AC19+AJ19</f>
        <v>0</v>
      </c>
      <c r="AS19" s="15">
        <f>AL19*'Cocus nucifera'!$L$7*'Cocus nucifera'!$P$4</f>
        <v>308.97922443262803</v>
      </c>
      <c r="AT19" s="15">
        <f>AM19*'Cocus nucifera'!$L$7*'Cocus nucifera'!$P$4</f>
        <v>0</v>
      </c>
      <c r="AU19" s="15">
        <f>AN19*'Cocus nucifera'!$L$7*'Cocus nucifera'!$P$4</f>
        <v>0</v>
      </c>
      <c r="AV19" s="15">
        <f>AO19*'Cocus nucifera'!$L$7*'Cocus nucifera'!$P$4</f>
        <v>0</v>
      </c>
      <c r="AW19" s="15">
        <f>AP19*'Cocus nucifera'!$L$7*'Cocus nucifera'!$P$4</f>
        <v>0</v>
      </c>
      <c r="AX19" s="15">
        <f>AQ19*'Cocus nucifera'!$L$7*'Cocus nucifera'!$P$4</f>
        <v>0</v>
      </c>
      <c r="AY19" s="15">
        <f t="shared" si="7"/>
        <v>308.97922443262803</v>
      </c>
      <c r="BA19" s="15">
        <f>AS19*'Cocus nucifera'!$N$5</f>
        <v>0</v>
      </c>
      <c r="BB19" s="15">
        <f>AT19*'Cocus nucifera'!$N$5</f>
        <v>0</v>
      </c>
      <c r="BC19" s="15">
        <f>AU19*'Cocus nucifera'!$N$5</f>
        <v>0</v>
      </c>
      <c r="BD19" s="15">
        <f>AV19*'Cocus nucifera'!$N$5</f>
        <v>0</v>
      </c>
      <c r="BE19" s="15">
        <f>AW19*'Cocus nucifera'!$N$5</f>
        <v>0</v>
      </c>
      <c r="BF19" s="15">
        <f>AX19*'Cocus nucifera'!$N$5</f>
        <v>0</v>
      </c>
      <c r="BG19" s="15">
        <f t="shared" si="12"/>
        <v>0</v>
      </c>
      <c r="BI19" s="15">
        <f>AS19*'Cocus nucifera'!$N$7</f>
        <v>0</v>
      </c>
      <c r="BJ19" s="15">
        <f>AT19*'Cocus nucifera'!$N$7</f>
        <v>0</v>
      </c>
      <c r="BK19" s="15">
        <f>AU19*'Cocus nucifera'!$N$7</f>
        <v>0</v>
      </c>
      <c r="BL19" s="15">
        <f>AV19*'Cocus nucifera'!$N$7</f>
        <v>0</v>
      </c>
      <c r="BM19" s="15">
        <f>AW19*'Cocus nucifera'!$N$7</f>
        <v>0</v>
      </c>
      <c r="BN19" s="15">
        <f>AX19*'Cocus nucifera'!$N$7</f>
        <v>0</v>
      </c>
      <c r="BO19" s="15">
        <f t="shared" si="13"/>
        <v>0</v>
      </c>
      <c r="BQ19" s="15">
        <f t="shared" si="8"/>
        <v>308.97922443262803</v>
      </c>
      <c r="BR19" s="15">
        <f t="shared" si="18"/>
        <v>308.97922443262803</v>
      </c>
    </row>
    <row r="20" spans="2:70" ht="15" x14ac:dyDescent="0.2">
      <c r="B20" s="47">
        <f>Teak!B20</f>
        <v>2025</v>
      </c>
      <c r="C20" s="14">
        <v>0</v>
      </c>
      <c r="D20" s="14">
        <f t="shared" si="14"/>
        <v>0</v>
      </c>
      <c r="E20" s="14">
        <f t="shared" si="15"/>
        <v>0</v>
      </c>
      <c r="G20" s="14">
        <v>7</v>
      </c>
      <c r="H20" s="14" t="str">
        <f>Teak!H20</f>
        <v>2025-2026</v>
      </c>
      <c r="I20" s="1">
        <f t="shared" si="6"/>
        <v>0.11655000000000004</v>
      </c>
      <c r="J20" s="1"/>
      <c r="K20" s="15">
        <f t="shared" ref="K20:K43" si="22">0.2138 - 2.949*I20+ 12.258*(I20^2)</f>
        <v>3.6605526845000014E-2</v>
      </c>
      <c r="L20" s="15">
        <f t="shared" si="16"/>
        <v>-4.9243357349999795E-3</v>
      </c>
      <c r="M20" s="9"/>
      <c r="N20" s="14">
        <v>7</v>
      </c>
      <c r="O20" s="14" t="str">
        <f t="shared" si="9"/>
        <v>2025-2026</v>
      </c>
      <c r="P20" s="15">
        <f t="shared" si="10"/>
        <v>-21.59665923298941</v>
      </c>
      <c r="Q20" s="15">
        <f t="shared" si="17"/>
        <v>32.517882400139996</v>
      </c>
      <c r="R20" s="15">
        <f t="shared" si="19"/>
        <v>0</v>
      </c>
      <c r="S20" s="15">
        <f t="shared" si="20"/>
        <v>0</v>
      </c>
      <c r="T20" s="15">
        <f t="shared" si="21"/>
        <v>0</v>
      </c>
      <c r="U20" s="15">
        <f t="shared" ref="U20:U43" si="23">L15*$E$19</f>
        <v>0</v>
      </c>
      <c r="V20" s="17"/>
      <c r="X20" s="15">
        <f>P20*'Cocus nucifera'!$P$5*'Cocus nucifera'!$P$6</f>
        <v>-17.007369145979158</v>
      </c>
      <c r="Y20" s="15">
        <f>Q20*'Cocus nucifera'!$P$5*'Cocus nucifera'!$P$6</f>
        <v>25.607832390110246</v>
      </c>
      <c r="Z20" s="15">
        <f>R20*'Cocus nucifera'!$P$5*'Cocus nucifera'!$P$6</f>
        <v>0</v>
      </c>
      <c r="AA20" s="15">
        <f>S20*'Cocus nucifera'!$P$5*'Cocus nucifera'!$P$6</f>
        <v>0</v>
      </c>
      <c r="AB20" s="15">
        <f>T20*'Cocus nucifera'!$P$5*'Cocus nucifera'!$P$6</f>
        <v>0</v>
      </c>
      <c r="AC20" s="15">
        <f>U20*'Cocus nucifera'!$P$5*'Cocus nucifera'!$P$6</f>
        <v>0</v>
      </c>
      <c r="AE20" s="15">
        <f>X20*'Cocus nucifera'!$N$4</f>
        <v>-4.2518422864947896</v>
      </c>
      <c r="AF20" s="15">
        <f>Y20*'Cocus nucifera'!$N$4</f>
        <v>6.4019580975275616</v>
      </c>
      <c r="AG20" s="15">
        <f>Z20*'Cocus nucifera'!$N$4</f>
        <v>0</v>
      </c>
      <c r="AH20" s="15">
        <f>AA20*'Cocus nucifera'!$N$4</f>
        <v>0</v>
      </c>
      <c r="AI20" s="15">
        <f>AB20*'Cocus nucifera'!$N$4</f>
        <v>0</v>
      </c>
      <c r="AJ20" s="15">
        <f>AC20*'Cocus nucifera'!$N$4</f>
        <v>0</v>
      </c>
      <c r="AL20" s="15">
        <f t="shared" si="11"/>
        <v>-21.259211432473947</v>
      </c>
      <c r="AM20" s="15">
        <f t="shared" si="11"/>
        <v>32.009790487637808</v>
      </c>
      <c r="AN20" s="15">
        <f t="shared" si="11"/>
        <v>0</v>
      </c>
      <c r="AO20" s="15">
        <f t="shared" si="11"/>
        <v>0</v>
      </c>
      <c r="AP20" s="15">
        <f t="shared" si="11"/>
        <v>0</v>
      </c>
      <c r="AQ20" s="15">
        <f t="shared" si="11"/>
        <v>0</v>
      </c>
      <c r="AS20" s="15">
        <f>AL20*'Cocus nucifera'!$L$7*'Cocus nucifera'!$P$4</f>
        <v>-36.636707701963431</v>
      </c>
      <c r="AT20" s="15">
        <f>AM20*'Cocus nucifera'!$L$7*'Cocus nucifera'!$P$4</f>
        <v>55.163538940362486</v>
      </c>
      <c r="AU20" s="15">
        <f>AN20*'Cocus nucifera'!$L$7*'Cocus nucifera'!$P$4</f>
        <v>0</v>
      </c>
      <c r="AV20" s="15">
        <f>AO20*'Cocus nucifera'!$L$7*'Cocus nucifera'!$P$4</f>
        <v>0</v>
      </c>
      <c r="AW20" s="15">
        <f>AP20*'Cocus nucifera'!$L$7*'Cocus nucifera'!$P$4</f>
        <v>0</v>
      </c>
      <c r="AX20" s="15">
        <f>AQ20*'Cocus nucifera'!$L$7*'Cocus nucifera'!$P$4</f>
        <v>0</v>
      </c>
      <c r="AY20" s="15">
        <f t="shared" si="7"/>
        <v>18.526831238399055</v>
      </c>
      <c r="BA20" s="15">
        <f>AS20*'Cocus nucifera'!$N$5</f>
        <v>0</v>
      </c>
      <c r="BB20" s="15">
        <f>AT20*'Cocus nucifera'!$N$5</f>
        <v>0</v>
      </c>
      <c r="BC20" s="15">
        <f>AU20*'Cocus nucifera'!$N$5</f>
        <v>0</v>
      </c>
      <c r="BD20" s="15">
        <f>AV20*'Cocus nucifera'!$N$5</f>
        <v>0</v>
      </c>
      <c r="BE20" s="15">
        <f>AW20*'Cocus nucifera'!$N$5</f>
        <v>0</v>
      </c>
      <c r="BF20" s="15">
        <f>AX20*'Cocus nucifera'!$N$5</f>
        <v>0</v>
      </c>
      <c r="BG20" s="15">
        <f t="shared" si="12"/>
        <v>0</v>
      </c>
      <c r="BI20" s="15">
        <f>AS20*'Cocus nucifera'!$N$7</f>
        <v>0</v>
      </c>
      <c r="BJ20" s="15">
        <f>AT20*'Cocus nucifera'!$N$7</f>
        <v>0</v>
      </c>
      <c r="BK20" s="15">
        <f>AU20*'Cocus nucifera'!$N$7</f>
        <v>0</v>
      </c>
      <c r="BL20" s="15">
        <f>AV20*'Cocus nucifera'!$N$7</f>
        <v>0</v>
      </c>
      <c r="BM20" s="15">
        <f>AW20*'Cocus nucifera'!$N$7</f>
        <v>0</v>
      </c>
      <c r="BN20" s="15">
        <f>AX20*'Cocus nucifera'!$N$7</f>
        <v>0</v>
      </c>
      <c r="BO20" s="15">
        <f t="shared" si="13"/>
        <v>0</v>
      </c>
      <c r="BQ20" s="15">
        <f t="shared" si="8"/>
        <v>18.526831238399055</v>
      </c>
      <c r="BR20" s="15">
        <f t="shared" si="18"/>
        <v>327.50605567102707</v>
      </c>
    </row>
    <row r="21" spans="2:70" ht="15" x14ac:dyDescent="0.2">
      <c r="B21" s="47">
        <f>Teak!B21</f>
        <v>2026</v>
      </c>
      <c r="C21" s="14">
        <v>0</v>
      </c>
      <c r="D21" s="14">
        <f t="shared" si="14"/>
        <v>0</v>
      </c>
      <c r="E21" s="14">
        <f t="shared" si="15"/>
        <v>0</v>
      </c>
      <c r="G21" s="14">
        <v>8</v>
      </c>
      <c r="H21" s="14" t="str">
        <f>Teak!H21</f>
        <v>2026-2027</v>
      </c>
      <c r="I21" s="1">
        <f t="shared" si="6"/>
        <v>0.13320000000000004</v>
      </c>
      <c r="J21" s="1"/>
      <c r="K21" s="15">
        <f t="shared" si="22"/>
        <v>3.8477577919999978E-2</v>
      </c>
      <c r="L21" s="15">
        <f t="shared" si="16"/>
        <v>1.8720510749999641E-3</v>
      </c>
      <c r="M21" s="9"/>
      <c r="N21" s="14">
        <v>8</v>
      </c>
      <c r="O21" s="14" t="str">
        <f t="shared" si="9"/>
        <v>2026-2027</v>
      </c>
      <c r="P21" s="15">
        <f t="shared" si="10"/>
        <v>8.2102543996273418</v>
      </c>
      <c r="Q21" s="15">
        <f t="shared" si="17"/>
        <v>-3.8557548805049837</v>
      </c>
      <c r="R21" s="15">
        <f t="shared" si="19"/>
        <v>547.94500688051994</v>
      </c>
      <c r="S21" s="15">
        <f t="shared" si="20"/>
        <v>0</v>
      </c>
      <c r="T21" s="15">
        <f t="shared" si="21"/>
        <v>0</v>
      </c>
      <c r="U21" s="15">
        <f t="shared" si="23"/>
        <v>0</v>
      </c>
      <c r="V21" s="17"/>
      <c r="X21" s="15">
        <f>P21*'Cocus nucifera'!$P$5*'Cocus nucifera'!$P$6</f>
        <v>6.4655753397065316</v>
      </c>
      <c r="Y21" s="15">
        <f>Q21*'Cocus nucifera'!$P$5*'Cocus nucifera'!$P$6</f>
        <v>-3.0364069683976744</v>
      </c>
      <c r="Z21" s="15">
        <f>R21*'Cocus nucifera'!$P$5*'Cocus nucifera'!$P$6</f>
        <v>431.50669291840944</v>
      </c>
      <c r="AA21" s="15">
        <f>S21*'Cocus nucifera'!$P$5*'Cocus nucifera'!$P$6</f>
        <v>0</v>
      </c>
      <c r="AB21" s="15">
        <f>T21*'Cocus nucifera'!$P$5*'Cocus nucifera'!$P$6</f>
        <v>0</v>
      </c>
      <c r="AC21" s="15">
        <f>U21*'Cocus nucifera'!$P$5*'Cocus nucifera'!$P$6</f>
        <v>0</v>
      </c>
      <c r="AE21" s="15">
        <f>X21*'Cocus nucifera'!$N$4</f>
        <v>1.6163938349266329</v>
      </c>
      <c r="AF21" s="15">
        <f>Y21*'Cocus nucifera'!$N$4</f>
        <v>-0.75910174209941861</v>
      </c>
      <c r="AG21" s="15">
        <f>Z21*'Cocus nucifera'!$N$4</f>
        <v>107.87667322960236</v>
      </c>
      <c r="AH21" s="15">
        <f>AA21*'Cocus nucifera'!$N$4</f>
        <v>0</v>
      </c>
      <c r="AI21" s="15">
        <f>AB21*'Cocus nucifera'!$N$4</f>
        <v>0</v>
      </c>
      <c r="AJ21" s="15">
        <f>AC21*'Cocus nucifera'!$N$4</f>
        <v>0</v>
      </c>
      <c r="AL21" s="15">
        <f t="shared" si="11"/>
        <v>8.0819691746331639</v>
      </c>
      <c r="AM21" s="15">
        <f t="shared" si="11"/>
        <v>-3.795508710497093</v>
      </c>
      <c r="AN21" s="15">
        <f t="shared" si="11"/>
        <v>539.38336614801176</v>
      </c>
      <c r="AO21" s="15">
        <f t="shared" si="11"/>
        <v>0</v>
      </c>
      <c r="AP21" s="15">
        <f t="shared" si="11"/>
        <v>0</v>
      </c>
      <c r="AQ21" s="15">
        <f t="shared" si="11"/>
        <v>0</v>
      </c>
      <c r="AS21" s="15">
        <f>AL21*'Cocus nucifera'!$L$7*'Cocus nucifera'!$P$4</f>
        <v>13.927926877617818</v>
      </c>
      <c r="AT21" s="15">
        <f>AM21*'Cocus nucifera'!$L$7*'Cocus nucifera'!$P$4</f>
        <v>-6.5409266777566559</v>
      </c>
      <c r="AU21" s="15">
        <f>AN21*'Cocus nucifera'!$L$7*'Cocus nucifera'!$P$4</f>
        <v>929.53733432840681</v>
      </c>
      <c r="AV21" s="15">
        <f>AO21*'Cocus nucifera'!$L$7*'Cocus nucifera'!$P$4</f>
        <v>0</v>
      </c>
      <c r="AW21" s="15">
        <f>AP21*'Cocus nucifera'!$L$7*'Cocus nucifera'!$P$4</f>
        <v>0</v>
      </c>
      <c r="AX21" s="15">
        <f>AQ21*'Cocus nucifera'!$L$7*'Cocus nucifera'!$P$4</f>
        <v>0</v>
      </c>
      <c r="AY21" s="15">
        <f t="shared" si="7"/>
        <v>936.92433452826799</v>
      </c>
      <c r="BA21" s="15">
        <f>AS21*'Cocus nucifera'!$N$5</f>
        <v>0</v>
      </c>
      <c r="BB21" s="15">
        <f>AT21*'Cocus nucifera'!$N$5</f>
        <v>0</v>
      </c>
      <c r="BC21" s="15">
        <f>AU21*'Cocus nucifera'!$N$5</f>
        <v>0</v>
      </c>
      <c r="BD21" s="15">
        <f>AV21*'Cocus nucifera'!$N$5</f>
        <v>0</v>
      </c>
      <c r="BE21" s="15">
        <f>AW21*'Cocus nucifera'!$N$5</f>
        <v>0</v>
      </c>
      <c r="BF21" s="15">
        <f>AX21*'Cocus nucifera'!$N$5</f>
        <v>0</v>
      </c>
      <c r="BG21" s="15">
        <f t="shared" si="12"/>
        <v>0</v>
      </c>
      <c r="BI21" s="15">
        <f>AS21*'Cocus nucifera'!$N$7</f>
        <v>0</v>
      </c>
      <c r="BJ21" s="15">
        <f>AT21*'Cocus nucifera'!$N$7</f>
        <v>0</v>
      </c>
      <c r="BK21" s="15">
        <f>AU21*'Cocus nucifera'!$N$7</f>
        <v>0</v>
      </c>
      <c r="BL21" s="15">
        <f>AV21*'Cocus nucifera'!$N$7</f>
        <v>0</v>
      </c>
      <c r="BM21" s="15">
        <f>AW21*'Cocus nucifera'!$N$7</f>
        <v>0</v>
      </c>
      <c r="BN21" s="15">
        <f>AX21*'Cocus nucifera'!$N$7</f>
        <v>0</v>
      </c>
      <c r="BO21" s="15">
        <f t="shared" si="13"/>
        <v>0</v>
      </c>
      <c r="BQ21" s="15">
        <f t="shared" si="8"/>
        <v>936.92433452826799</v>
      </c>
      <c r="BR21" s="15">
        <f t="shared" si="18"/>
        <v>1264.4303901992951</v>
      </c>
    </row>
    <row r="22" spans="2:70" ht="15" x14ac:dyDescent="0.2">
      <c r="B22" s="47">
        <f>Teak!B22</f>
        <v>2027</v>
      </c>
      <c r="C22" s="14">
        <v>0</v>
      </c>
      <c r="D22" s="14">
        <f t="shared" si="14"/>
        <v>0</v>
      </c>
      <c r="E22" s="14">
        <f t="shared" si="15"/>
        <v>0</v>
      </c>
      <c r="G22" s="14">
        <v>9</v>
      </c>
      <c r="H22" s="14" t="str">
        <f>Teak!H22</f>
        <v>2027-2028</v>
      </c>
      <c r="I22" s="1">
        <f>$I$23/$G$23*G22</f>
        <v>0.14985000000000004</v>
      </c>
      <c r="J22" s="1"/>
      <c r="K22" s="15">
        <f t="shared" si="22"/>
        <v>4.7146015804999997E-2</v>
      </c>
      <c r="L22" s="15">
        <f t="shared" si="16"/>
        <v>8.6684378850000188E-3</v>
      </c>
      <c r="M22" s="9"/>
      <c r="N22" s="14">
        <v>9</v>
      </c>
      <c r="O22" s="14" t="str">
        <f t="shared" si="9"/>
        <v>2027-2028</v>
      </c>
      <c r="P22" s="15">
        <f t="shared" si="10"/>
        <v>38.017168032244584</v>
      </c>
      <c r="Q22" s="15">
        <f t="shared" si="17"/>
        <v>1.465815991724972</v>
      </c>
      <c r="R22" s="15">
        <f t="shared" si="19"/>
        <v>-64.971685687589726</v>
      </c>
      <c r="S22" s="15">
        <f t="shared" si="20"/>
        <v>262.38567178043996</v>
      </c>
      <c r="T22" s="15">
        <f t="shared" si="21"/>
        <v>0</v>
      </c>
      <c r="U22" s="15">
        <f t="shared" si="23"/>
        <v>0</v>
      </c>
      <c r="V22" s="17"/>
      <c r="X22" s="15">
        <f>P22*'Cocus nucifera'!$P$5*'Cocus nucifera'!$P$6</f>
        <v>29.938519825392611</v>
      </c>
      <c r="Y22" s="15">
        <f>Q22*'Cocus nucifera'!$P$5*'Cocus nucifera'!$P$6</f>
        <v>1.1543300934834155</v>
      </c>
      <c r="Z22" s="15">
        <f>R22*'Cocus nucifera'!$P$5*'Cocus nucifera'!$P$6</f>
        <v>-51.165202478976909</v>
      </c>
      <c r="AA22" s="15">
        <f>S22*'Cocus nucifera'!$P$5*'Cocus nucifera'!$P$6</f>
        <v>206.62871652709646</v>
      </c>
      <c r="AB22" s="15">
        <f>T22*'Cocus nucifera'!$P$5*'Cocus nucifera'!$P$6</f>
        <v>0</v>
      </c>
      <c r="AC22" s="15">
        <f>U22*'Cocus nucifera'!$P$5*'Cocus nucifera'!$P$6</f>
        <v>0</v>
      </c>
      <c r="AE22" s="15">
        <f>X22*'Cocus nucifera'!$N$4</f>
        <v>7.4846299563481526</v>
      </c>
      <c r="AF22" s="15">
        <f>Y22*'Cocus nucifera'!$N$4</f>
        <v>0.28858252337085388</v>
      </c>
      <c r="AG22" s="15">
        <f>Z22*'Cocus nucifera'!$N$4</f>
        <v>-12.791300619744227</v>
      </c>
      <c r="AH22" s="15">
        <f>AA22*'Cocus nucifera'!$N$4</f>
        <v>51.657179131774114</v>
      </c>
      <c r="AI22" s="15">
        <f>AB22*'Cocus nucifera'!$N$4</f>
        <v>0</v>
      </c>
      <c r="AJ22" s="15">
        <f>AC22*'Cocus nucifera'!$N$4</f>
        <v>0</v>
      </c>
      <c r="AL22" s="15">
        <f t="shared" si="11"/>
        <v>37.423149781740761</v>
      </c>
      <c r="AM22" s="15">
        <f t="shared" si="11"/>
        <v>1.4429126168542694</v>
      </c>
      <c r="AN22" s="15">
        <f t="shared" si="11"/>
        <v>-63.956503098721136</v>
      </c>
      <c r="AO22" s="15">
        <f t="shared" si="11"/>
        <v>258.28589565887057</v>
      </c>
      <c r="AP22" s="15">
        <f t="shared" si="11"/>
        <v>0</v>
      </c>
      <c r="AQ22" s="15">
        <f t="shared" si="11"/>
        <v>0</v>
      </c>
      <c r="AS22" s="15">
        <f>AL22*'Cocus nucifera'!$L$7*'Cocus nucifera'!$P$4</f>
        <v>64.492561457199912</v>
      </c>
      <c r="AT22" s="15">
        <f>AM22*'Cocus nucifera'!$L$7*'Cocus nucifera'!$P$4</f>
        <v>2.4866194097121905</v>
      </c>
      <c r="AU22" s="15">
        <f>AN22*'Cocus nucifera'!$L$7*'Cocus nucifera'!$P$4</f>
        <v>-110.21837367346275</v>
      </c>
      <c r="AV22" s="15">
        <f>AO22*'Cocus nucifera'!$L$7*'Cocus nucifera'!$P$4</f>
        <v>445.1126935187869</v>
      </c>
      <c r="AW22" s="15">
        <f>AP22*'Cocus nucifera'!$L$7*'Cocus nucifera'!$P$4</f>
        <v>0</v>
      </c>
      <c r="AX22" s="15">
        <f>AQ22*'Cocus nucifera'!$L$7*'Cocus nucifera'!$P$4</f>
        <v>0</v>
      </c>
      <c r="AY22" s="15">
        <f t="shared" si="7"/>
        <v>401.87350071223625</v>
      </c>
      <c r="BA22" s="15">
        <f>AS22*'Cocus nucifera'!$N$5</f>
        <v>0</v>
      </c>
      <c r="BB22" s="15">
        <f>AT22*'Cocus nucifera'!$N$5</f>
        <v>0</v>
      </c>
      <c r="BC22" s="15">
        <f>AU22*'Cocus nucifera'!$N$5</f>
        <v>0</v>
      </c>
      <c r="BD22" s="15">
        <f>AV22*'Cocus nucifera'!$N$5</f>
        <v>0</v>
      </c>
      <c r="BE22" s="15">
        <f>AW22*'Cocus nucifera'!$N$5</f>
        <v>0</v>
      </c>
      <c r="BF22" s="15">
        <f>AX22*'Cocus nucifera'!$N$5</f>
        <v>0</v>
      </c>
      <c r="BG22" s="15">
        <f t="shared" si="12"/>
        <v>0</v>
      </c>
      <c r="BI22" s="15">
        <f>AS22*'Cocus nucifera'!$N$7</f>
        <v>0</v>
      </c>
      <c r="BJ22" s="15">
        <f>AT22*'Cocus nucifera'!$N$7</f>
        <v>0</v>
      </c>
      <c r="BK22" s="15">
        <f>AU22*'Cocus nucifera'!$N$7</f>
        <v>0</v>
      </c>
      <c r="BL22" s="15">
        <f>AV22*'Cocus nucifera'!$N$7</f>
        <v>0</v>
      </c>
      <c r="BM22" s="15">
        <f>AW22*'Cocus nucifera'!$N$7</f>
        <v>0</v>
      </c>
      <c r="BN22" s="15">
        <f>AX22*'Cocus nucifera'!$N$7</f>
        <v>0</v>
      </c>
      <c r="BO22" s="15">
        <f t="shared" si="13"/>
        <v>0</v>
      </c>
      <c r="BQ22" s="15">
        <f t="shared" si="8"/>
        <v>401.87350071223625</v>
      </c>
      <c r="BR22" s="15">
        <f t="shared" si="18"/>
        <v>1666.3038909115312</v>
      </c>
    </row>
    <row r="23" spans="2:70" ht="15" x14ac:dyDescent="0.2">
      <c r="B23" s="47">
        <f>Teak!B23</f>
        <v>2028</v>
      </c>
      <c r="C23" s="14">
        <v>0</v>
      </c>
      <c r="D23" s="14">
        <f t="shared" si="14"/>
        <v>0</v>
      </c>
      <c r="E23" s="14">
        <f t="shared" si="15"/>
        <v>0</v>
      </c>
      <c r="G23" s="14">
        <v>10</v>
      </c>
      <c r="H23" s="14" t="str">
        <f>Teak!H23</f>
        <v>2028-2029</v>
      </c>
      <c r="I23" s="49">
        <v>0.16650000000000004</v>
      </c>
      <c r="J23" s="286" t="s">
        <v>269</v>
      </c>
      <c r="K23" s="15">
        <f t="shared" si="22"/>
        <v>6.2610840500000042E-2</v>
      </c>
      <c r="L23" s="15">
        <f t="shared" si="16"/>
        <v>1.5464824695000046E-2</v>
      </c>
      <c r="M23" s="9"/>
      <c r="N23" s="14">
        <v>10</v>
      </c>
      <c r="O23" s="14" t="str">
        <f t="shared" si="9"/>
        <v>2028-2029</v>
      </c>
      <c r="P23" s="15">
        <f t="shared" si="10"/>
        <v>67.824081664861694</v>
      </c>
      <c r="Q23" s="15">
        <f t="shared" si="17"/>
        <v>6.7873868639550148</v>
      </c>
      <c r="R23" s="15">
        <f t="shared" si="19"/>
        <v>24.699841883549528</v>
      </c>
      <c r="S23" s="15">
        <f t="shared" si="20"/>
        <v>-31.111953173729869</v>
      </c>
      <c r="T23" s="15">
        <f t="shared" si="21"/>
        <v>218.57997273105596</v>
      </c>
      <c r="U23" s="15">
        <f t="shared" si="23"/>
        <v>0</v>
      </c>
      <c r="V23" s="17"/>
      <c r="X23" s="15">
        <f>P23*'Cocus nucifera'!$P$5*'Cocus nucifera'!$P$6</f>
        <v>53.411464311078582</v>
      </c>
      <c r="Y23" s="15">
        <f>Q23*'Cocus nucifera'!$P$5*'Cocus nucifera'!$P$6</f>
        <v>5.3450671553645739</v>
      </c>
      <c r="Z23" s="15">
        <f>R23*'Cocus nucifera'!$P$5*'Cocus nucifera'!$P$6</f>
        <v>19.451125483295254</v>
      </c>
      <c r="AA23" s="15">
        <f>S23*'Cocus nucifera'!$P$5*'Cocus nucifera'!$P$6</f>
        <v>-24.500663124312272</v>
      </c>
      <c r="AB23" s="15">
        <f>T23*'Cocus nucifera'!$P$5*'Cocus nucifera'!$P$6</f>
        <v>172.13172852570656</v>
      </c>
      <c r="AC23" s="15">
        <f>U23*'Cocus nucifera'!$P$5*'Cocus nucifera'!$P$6</f>
        <v>0</v>
      </c>
      <c r="AE23" s="15">
        <f>X23*'Cocus nucifera'!$N$4</f>
        <v>13.352866077769646</v>
      </c>
      <c r="AF23" s="15">
        <f>Y23*'Cocus nucifera'!$N$4</f>
        <v>1.3362667888411435</v>
      </c>
      <c r="AG23" s="15">
        <f>Z23*'Cocus nucifera'!$N$4</f>
        <v>4.8627813708238135</v>
      </c>
      <c r="AH23" s="15">
        <f>AA23*'Cocus nucifera'!$N$4</f>
        <v>-6.125165781078068</v>
      </c>
      <c r="AI23" s="15">
        <f>AB23*'Cocus nucifera'!$N$4</f>
        <v>43.032932131426641</v>
      </c>
      <c r="AJ23" s="15">
        <f>AC23*'Cocus nucifera'!$N$4</f>
        <v>0</v>
      </c>
      <c r="AL23" s="15">
        <f t="shared" si="11"/>
        <v>66.764330388848222</v>
      </c>
      <c r="AM23" s="15">
        <f t="shared" si="11"/>
        <v>6.6813339442057176</v>
      </c>
      <c r="AN23" s="15">
        <f t="shared" si="11"/>
        <v>24.313906854119068</v>
      </c>
      <c r="AO23" s="15">
        <f t="shared" si="11"/>
        <v>-30.625828905390339</v>
      </c>
      <c r="AP23" s="15">
        <f t="shared" si="11"/>
        <v>215.1646606571332</v>
      </c>
      <c r="AQ23" s="15">
        <f t="shared" si="11"/>
        <v>0</v>
      </c>
      <c r="AS23" s="15">
        <f>AL23*'Cocus nucifera'!$L$7*'Cocus nucifera'!$P$4</f>
        <v>115.05719603678176</v>
      </c>
      <c r="AT23" s="15">
        <f>AM23*'Cocus nucifera'!$L$7*'Cocus nucifera'!$P$4</f>
        <v>11.514165497181185</v>
      </c>
      <c r="AU23" s="15">
        <f>AN23*'Cocus nucifera'!$L$7*'Cocus nucifera'!$P$4</f>
        <v>41.900966145265187</v>
      </c>
      <c r="AV23" s="15">
        <f>AO23*'Cocus nucifera'!$L$7*'Cocus nucifera'!$P$4</f>
        <v>-52.778511813622679</v>
      </c>
      <c r="AW23" s="15">
        <f>AP23*'Cocus nucifera'!$L$7*'Cocus nucifera'!$P$4</f>
        <v>370.80043186579286</v>
      </c>
      <c r="AX23" s="15">
        <f>AQ23*'Cocus nucifera'!$L$7*'Cocus nucifera'!$P$4</f>
        <v>0</v>
      </c>
      <c r="AY23" s="15">
        <f t="shared" si="7"/>
        <v>486.49424773139833</v>
      </c>
      <c r="BA23" s="15">
        <f>AS23*'Cocus nucifera'!$N$5</f>
        <v>0</v>
      </c>
      <c r="BB23" s="15">
        <f>AT23*'Cocus nucifera'!$N$5</f>
        <v>0</v>
      </c>
      <c r="BC23" s="15">
        <f>AU23*'Cocus nucifera'!$N$5</f>
        <v>0</v>
      </c>
      <c r="BD23" s="15">
        <f>AV23*'Cocus nucifera'!$N$5</f>
        <v>0</v>
      </c>
      <c r="BE23" s="15">
        <f>AW23*'Cocus nucifera'!$N$5</f>
        <v>0</v>
      </c>
      <c r="BF23" s="15">
        <f>AX23*'Cocus nucifera'!$N$5</f>
        <v>0</v>
      </c>
      <c r="BG23" s="15">
        <f t="shared" si="12"/>
        <v>0</v>
      </c>
      <c r="BI23" s="15">
        <f>AS23*'Cocus nucifera'!$N$7</f>
        <v>0</v>
      </c>
      <c r="BJ23" s="15">
        <f>AT23*'Cocus nucifera'!$N$7</f>
        <v>0</v>
      </c>
      <c r="BK23" s="15">
        <f>AU23*'Cocus nucifera'!$N$7</f>
        <v>0</v>
      </c>
      <c r="BL23" s="15">
        <f>AV23*'Cocus nucifera'!$N$7</f>
        <v>0</v>
      </c>
      <c r="BM23" s="15">
        <f>AW23*'Cocus nucifera'!$N$7</f>
        <v>0</v>
      </c>
      <c r="BN23" s="15">
        <f>AX23*'Cocus nucifera'!$N$7</f>
        <v>0</v>
      </c>
      <c r="BO23" s="15">
        <f t="shared" si="13"/>
        <v>0</v>
      </c>
      <c r="BQ23" s="15">
        <f t="shared" si="8"/>
        <v>486.49424773139833</v>
      </c>
      <c r="BR23" s="15">
        <f t="shared" si="18"/>
        <v>2152.7981386429296</v>
      </c>
    </row>
    <row r="24" spans="2:70" ht="15" x14ac:dyDescent="0.2">
      <c r="B24" s="47">
        <f>Teak!B24</f>
        <v>2029</v>
      </c>
      <c r="C24" s="14">
        <v>0</v>
      </c>
      <c r="D24" s="14">
        <f t="shared" si="14"/>
        <v>0</v>
      </c>
      <c r="E24" s="14">
        <f t="shared" si="15"/>
        <v>0</v>
      </c>
      <c r="G24" s="14">
        <v>11</v>
      </c>
      <c r="H24" s="14" t="str">
        <f>Teak!H24</f>
        <v>2029-2030</v>
      </c>
      <c r="I24" s="155">
        <v>0.18898000000000001</v>
      </c>
      <c r="J24" s="287"/>
      <c r="K24" s="15">
        <f t="shared" si="22"/>
        <v>9.4273332423200074E-2</v>
      </c>
      <c r="L24" s="15">
        <f t="shared" si="16"/>
        <v>3.1662491923200031E-2</v>
      </c>
      <c r="M24" s="9"/>
      <c r="N24" s="14">
        <v>11</v>
      </c>
      <c r="O24" s="14" t="str">
        <f t="shared" si="9"/>
        <v>2029-2030</v>
      </c>
      <c r="P24" s="15">
        <f t="shared" si="10"/>
        <v>138.86219082757836</v>
      </c>
      <c r="Q24" s="15">
        <f t="shared" si="17"/>
        <v>12.108957736185035</v>
      </c>
      <c r="R24" s="15">
        <f t="shared" si="19"/>
        <v>114.37136945469025</v>
      </c>
      <c r="S24" s="15">
        <f t="shared" si="20"/>
        <v>11.827618691849773</v>
      </c>
      <c r="T24" s="15">
        <f t="shared" si="21"/>
        <v>-25.91776384045189</v>
      </c>
      <c r="U24" s="15">
        <f t="shared" si="23"/>
        <v>15.324519292019998</v>
      </c>
      <c r="V24" s="17"/>
      <c r="X24" s="15">
        <f>P24*'Cocus nucifera'!$P$5*'Cocus nucifera'!$P$6</f>
        <v>109.35397527671796</v>
      </c>
      <c r="Y24" s="15">
        <f>Q24*'Cocus nucifera'!$P$5*'Cocus nucifera'!$P$6</f>
        <v>9.5358042172457154</v>
      </c>
      <c r="Z24" s="15">
        <f>R24*'Cocus nucifera'!$P$5*'Cocus nucifera'!$P$6</f>
        <v>90.067453445568574</v>
      </c>
      <c r="AA24" s="15">
        <f>S24*'Cocus nucifera'!$P$5*'Cocus nucifera'!$P$6</f>
        <v>9.3142497198316967</v>
      </c>
      <c r="AB24" s="15">
        <f>T24*'Cocus nucifera'!$P$5*'Cocus nucifera'!$P$6</f>
        <v>-20.410239024355864</v>
      </c>
      <c r="AC24" s="15">
        <f>U24*'Cocus nucifera'!$P$5*'Cocus nucifera'!$P$6</f>
        <v>12.068058942465749</v>
      </c>
      <c r="AE24" s="15">
        <f>X24*'Cocus nucifera'!$N$4</f>
        <v>27.33849381917949</v>
      </c>
      <c r="AF24" s="15">
        <f>Y24*'Cocus nucifera'!$N$4</f>
        <v>2.3839510543114288</v>
      </c>
      <c r="AG24" s="15">
        <f>Z24*'Cocus nucifera'!$N$4</f>
        <v>22.516863361392144</v>
      </c>
      <c r="AH24" s="15">
        <f>AA24*'Cocus nucifera'!$N$4</f>
        <v>2.3285624299579242</v>
      </c>
      <c r="AI24" s="15">
        <f>AB24*'Cocus nucifera'!$N$4</f>
        <v>-5.1025597560889659</v>
      </c>
      <c r="AJ24" s="15">
        <f>AC24*'Cocus nucifera'!$N$4</f>
        <v>3.0170147356164372</v>
      </c>
      <c r="AL24" s="15">
        <f t="shared" si="11"/>
        <v>136.69246909589745</v>
      </c>
      <c r="AM24" s="15">
        <f t="shared" si="11"/>
        <v>11.919755271557143</v>
      </c>
      <c r="AN24" s="15">
        <f t="shared" si="11"/>
        <v>112.58431680696071</v>
      </c>
      <c r="AO24" s="15">
        <f t="shared" si="11"/>
        <v>11.64281214978962</v>
      </c>
      <c r="AP24" s="15">
        <f t="shared" si="11"/>
        <v>-25.512798780444829</v>
      </c>
      <c r="AQ24" s="15">
        <f t="shared" si="11"/>
        <v>15.085073678082185</v>
      </c>
      <c r="AS24" s="15">
        <f>AL24*'Cocus nucifera'!$L$7*'Cocus nucifera'!$P$4</f>
        <v>235.56668840859658</v>
      </c>
      <c r="AT24" s="15">
        <f>AM24*'Cocus nucifera'!$L$7*'Cocus nucifera'!$P$4</f>
        <v>20.541711584650141</v>
      </c>
      <c r="AU24" s="15">
        <f>AN24*'Cocus nucifera'!$L$7*'Cocus nucifera'!$P$4</f>
        <v>194.02030596399561</v>
      </c>
      <c r="AV24" s="15">
        <f>AO24*'Cocus nucifera'!$L$7*'Cocus nucifera'!$P$4</f>
        <v>20.064446271470779</v>
      </c>
      <c r="AW24" s="15">
        <f>AP24*'Cocus nucifera'!$L$7*'Cocus nucifera'!$P$4</f>
        <v>-43.967056564966583</v>
      </c>
      <c r="AX24" s="15">
        <f>AQ24*'Cocus nucifera'!$L$7*'Cocus nucifera'!$P$4</f>
        <v>25.996610305228298</v>
      </c>
      <c r="AY24" s="15">
        <f t="shared" si="7"/>
        <v>452.22270596897482</v>
      </c>
      <c r="BA24" s="15">
        <f>AS24*'Cocus nucifera'!$N$5</f>
        <v>0</v>
      </c>
      <c r="BB24" s="15">
        <f>AT24*'Cocus nucifera'!$N$5</f>
        <v>0</v>
      </c>
      <c r="BC24" s="15">
        <f>AU24*'Cocus nucifera'!$N$5</f>
        <v>0</v>
      </c>
      <c r="BD24" s="15">
        <f>AV24*'Cocus nucifera'!$N$5</f>
        <v>0</v>
      </c>
      <c r="BE24" s="15">
        <f>AW24*'Cocus nucifera'!$N$5</f>
        <v>0</v>
      </c>
      <c r="BF24" s="15">
        <f>AX24*'Cocus nucifera'!$N$5</f>
        <v>0</v>
      </c>
      <c r="BG24" s="15">
        <f t="shared" si="12"/>
        <v>0</v>
      </c>
      <c r="BI24" s="15">
        <f>AS24*'Cocus nucifera'!$N$7</f>
        <v>0</v>
      </c>
      <c r="BJ24" s="15">
        <f>AT24*'Cocus nucifera'!$N$7</f>
        <v>0</v>
      </c>
      <c r="BK24" s="15">
        <f>AU24*'Cocus nucifera'!$N$7</f>
        <v>0</v>
      </c>
      <c r="BL24" s="15">
        <f>AV24*'Cocus nucifera'!$N$7</f>
        <v>0</v>
      </c>
      <c r="BM24" s="15">
        <f>AW24*'Cocus nucifera'!$N$7</f>
        <v>0</v>
      </c>
      <c r="BN24" s="15">
        <f>AX24*'Cocus nucifera'!$N$7</f>
        <v>0</v>
      </c>
      <c r="BO24" s="15">
        <f t="shared" si="13"/>
        <v>0</v>
      </c>
      <c r="BQ24" s="15">
        <f t="shared" si="8"/>
        <v>452.22270596897482</v>
      </c>
      <c r="BR24" s="15">
        <f t="shared" si="18"/>
        <v>2605.0208446119045</v>
      </c>
    </row>
    <row r="25" spans="2:70" ht="15" x14ac:dyDescent="0.2">
      <c r="B25" s="47">
        <f>Teak!B25</f>
        <v>2030</v>
      </c>
      <c r="C25" s="14">
        <v>0</v>
      </c>
      <c r="D25" s="14">
        <f t="shared" si="14"/>
        <v>0</v>
      </c>
      <c r="E25" s="14">
        <f t="shared" si="15"/>
        <v>0</v>
      </c>
      <c r="G25" s="14">
        <v>12</v>
      </c>
      <c r="H25" s="14" t="str">
        <f>Teak!H25</f>
        <v>2030-2031</v>
      </c>
      <c r="I25" s="155">
        <v>0.21146000000000001</v>
      </c>
      <c r="J25" s="287"/>
      <c r="K25" s="15">
        <f t="shared" si="22"/>
        <v>0.13832499475280002</v>
      </c>
      <c r="L25" s="15">
        <f t="shared" si="16"/>
        <v>4.405166232959995E-2</v>
      </c>
      <c r="M25" s="9"/>
      <c r="N25" s="14">
        <v>12</v>
      </c>
      <c r="O25" s="14" t="str">
        <f t="shared" si="9"/>
        <v>2030-2031</v>
      </c>
      <c r="P25" s="15">
        <f t="shared" si="10"/>
        <v>193.19737547892649</v>
      </c>
      <c r="Q25" s="15">
        <f t="shared" si="17"/>
        <v>24.791731175865625</v>
      </c>
      <c r="R25" s="15">
        <f t="shared" si="19"/>
        <v>204.0428970258306</v>
      </c>
      <c r="S25" s="15">
        <f t="shared" si="20"/>
        <v>54.767190557430119</v>
      </c>
      <c r="T25" s="15">
        <f t="shared" si="21"/>
        <v>9.8529792179398115</v>
      </c>
      <c r="U25" s="15">
        <f t="shared" si="23"/>
        <v>-1.8170798862149924</v>
      </c>
      <c r="V25" s="17"/>
      <c r="X25" s="15">
        <f>P25*'Cocus nucifera'!$P$5*'Cocus nucifera'!$P$6</f>
        <v>152.1429331896546</v>
      </c>
      <c r="Y25" s="15">
        <f>Q25*'Cocus nucifera'!$P$5*'Cocus nucifera'!$P$6</f>
        <v>19.523488300994178</v>
      </c>
      <c r="Z25" s="15">
        <f>R25*'Cocus nucifera'!$P$5*'Cocus nucifera'!$P$6</f>
        <v>160.68378140784159</v>
      </c>
      <c r="AA25" s="15">
        <f>S25*'Cocus nucifera'!$P$5*'Cocus nucifera'!$P$6</f>
        <v>43.129162563976216</v>
      </c>
      <c r="AB25" s="15">
        <f>T25*'Cocus nucifera'!$P$5*'Cocus nucifera'!$P$6</f>
        <v>7.7592211341276016</v>
      </c>
      <c r="AC25" s="15">
        <f>U25*'Cocus nucifera'!$P$5*'Cocus nucifera'!$P$6</f>
        <v>-1.4309504103943065</v>
      </c>
      <c r="AE25" s="15">
        <f>X25*'Cocus nucifera'!$N$4</f>
        <v>38.03573329741365</v>
      </c>
      <c r="AF25" s="15">
        <f>Y25*'Cocus nucifera'!$N$4</f>
        <v>4.8808720752485444</v>
      </c>
      <c r="AG25" s="15">
        <f>Z25*'Cocus nucifera'!$N$4</f>
        <v>40.170945351960398</v>
      </c>
      <c r="AH25" s="15">
        <f>AA25*'Cocus nucifera'!$N$4</f>
        <v>10.782290640994054</v>
      </c>
      <c r="AI25" s="15">
        <f>AB25*'Cocus nucifera'!$N$4</f>
        <v>1.9398052835319004</v>
      </c>
      <c r="AJ25" s="15">
        <f>AC25*'Cocus nucifera'!$N$4</f>
        <v>-0.35773760259857662</v>
      </c>
      <c r="AL25" s="15">
        <f t="shared" si="11"/>
        <v>190.17866648706826</v>
      </c>
      <c r="AM25" s="15">
        <f t="shared" si="11"/>
        <v>24.404360376242721</v>
      </c>
      <c r="AN25" s="15">
        <f t="shared" si="11"/>
        <v>200.85472675980199</v>
      </c>
      <c r="AO25" s="15">
        <f t="shared" si="11"/>
        <v>53.911453204970272</v>
      </c>
      <c r="AP25" s="15">
        <f t="shared" si="11"/>
        <v>9.6990264176595016</v>
      </c>
      <c r="AQ25" s="15">
        <f t="shared" si="11"/>
        <v>-1.788688012992883</v>
      </c>
      <c r="AS25" s="15">
        <f>AL25*'Cocus nucifera'!$L$7*'Cocus nucifera'!$P$4</f>
        <v>327.74123524604761</v>
      </c>
      <c r="AT25" s="15">
        <f>AM25*'Cocus nucifera'!$L$7*'Cocus nucifera'!$P$4</f>
        <v>42.056847715058282</v>
      </c>
      <c r="AU25" s="15">
        <f>AN25*'Cocus nucifera'!$L$7*'Cocus nucifera'!$P$4</f>
        <v>346.13964578272538</v>
      </c>
      <c r="AV25" s="15">
        <f>AO25*'Cocus nucifera'!$L$7*'Cocus nucifera'!$P$4</f>
        <v>92.907404356565422</v>
      </c>
      <c r="AW25" s="15">
        <f>AP25*'Cocus nucifera'!$L$7*'Cocus nucifera'!$P$4</f>
        <v>16.714655526433205</v>
      </c>
      <c r="AX25" s="15">
        <f>AQ25*'Cocus nucifera'!$L$7*'Cocus nucifera'!$P$4</f>
        <v>-3.0825056757244012</v>
      </c>
      <c r="AY25" s="15">
        <f t="shared" si="7"/>
        <v>822.47728295110551</v>
      </c>
      <c r="BA25" s="15">
        <f>AS25*'Cocus nucifera'!$N$5</f>
        <v>0</v>
      </c>
      <c r="BB25" s="15">
        <f>AT25*'Cocus nucifera'!$N$5</f>
        <v>0</v>
      </c>
      <c r="BC25" s="15">
        <f>AU25*'Cocus nucifera'!$N$5</f>
        <v>0</v>
      </c>
      <c r="BD25" s="15">
        <f>AV25*'Cocus nucifera'!$N$5</f>
        <v>0</v>
      </c>
      <c r="BE25" s="15">
        <f>AW25*'Cocus nucifera'!$N$5</f>
        <v>0</v>
      </c>
      <c r="BF25" s="15">
        <f>AX25*'Cocus nucifera'!$N$5</f>
        <v>0</v>
      </c>
      <c r="BG25" s="15">
        <f t="shared" si="12"/>
        <v>0</v>
      </c>
      <c r="BI25" s="15">
        <f>AS25*'Cocus nucifera'!$N$7</f>
        <v>0</v>
      </c>
      <c r="BJ25" s="15">
        <f>AT25*'Cocus nucifera'!$N$7</f>
        <v>0</v>
      </c>
      <c r="BK25" s="15">
        <f>AU25*'Cocus nucifera'!$N$7</f>
        <v>0</v>
      </c>
      <c r="BL25" s="15">
        <f>AV25*'Cocus nucifera'!$N$7</f>
        <v>0</v>
      </c>
      <c r="BM25" s="15">
        <f>AW25*'Cocus nucifera'!$N$7</f>
        <v>0</v>
      </c>
      <c r="BN25" s="15">
        <f>AX25*'Cocus nucifera'!$N$7</f>
        <v>0</v>
      </c>
      <c r="BO25" s="15">
        <f t="shared" si="13"/>
        <v>0</v>
      </c>
      <c r="BQ25" s="15">
        <f t="shared" si="8"/>
        <v>822.47728295110551</v>
      </c>
      <c r="BR25" s="15">
        <f t="shared" si="18"/>
        <v>3427.4981275630098</v>
      </c>
    </row>
    <row r="26" spans="2:70" ht="15" x14ac:dyDescent="0.2">
      <c r="B26" s="47">
        <f>Teak!B26</f>
        <v>2031</v>
      </c>
      <c r="C26" s="14">
        <v>0</v>
      </c>
      <c r="D26" s="14">
        <f t="shared" si="14"/>
        <v>0</v>
      </c>
      <c r="E26" s="14">
        <f t="shared" si="15"/>
        <v>0</v>
      </c>
      <c r="G26" s="14">
        <v>13</v>
      </c>
      <c r="H26" s="14" t="str">
        <f>Teak!H26</f>
        <v>2031-2032</v>
      </c>
      <c r="I26" s="155">
        <v>0.23393999999999998</v>
      </c>
      <c r="J26" s="287"/>
      <c r="K26" s="15">
        <f t="shared" si="22"/>
        <v>0.19476582748879989</v>
      </c>
      <c r="L26" s="15">
        <f t="shared" si="16"/>
        <v>5.6440832735999868E-2</v>
      </c>
      <c r="M26" s="9"/>
      <c r="N26" s="14">
        <v>13</v>
      </c>
      <c r="O26" s="14" t="str">
        <f t="shared" si="9"/>
        <v>2031-2032</v>
      </c>
      <c r="P26" s="15">
        <f t="shared" si="10"/>
        <v>247.53256013027462</v>
      </c>
      <c r="Q26" s="15">
        <f t="shared" si="17"/>
        <v>34.492451604076763</v>
      </c>
      <c r="R26" s="15">
        <f t="shared" si="19"/>
        <v>417.75491843470121</v>
      </c>
      <c r="S26" s="15">
        <f t="shared" si="20"/>
        <v>97.706762423010289</v>
      </c>
      <c r="T26" s="15">
        <f t="shared" si="21"/>
        <v>45.623722276332096</v>
      </c>
      <c r="U26" s="15">
        <f t="shared" si="23"/>
        <v>0.6907868466749868</v>
      </c>
      <c r="V26" s="17"/>
      <c r="X26" s="15">
        <f>P26*'Cocus nucifera'!$P$5*'Cocus nucifera'!$P$6</f>
        <v>194.93189110259127</v>
      </c>
      <c r="Y26" s="15">
        <f>Q26*'Cocus nucifera'!$P$5*'Cocus nucifera'!$P$6</f>
        <v>27.16280563821045</v>
      </c>
      <c r="Z26" s="15">
        <f>R26*'Cocus nucifera'!$P$5*'Cocus nucifera'!$P$6</f>
        <v>328.98199826732719</v>
      </c>
      <c r="AA26" s="15">
        <f>S26*'Cocus nucifera'!$P$5*'Cocus nucifera'!$P$6</f>
        <v>76.944075408120597</v>
      </c>
      <c r="AB26" s="15">
        <f>T26*'Cocus nucifera'!$P$5*'Cocus nucifera'!$P$6</f>
        <v>35.928681292611522</v>
      </c>
      <c r="AC26" s="15">
        <f>U26*'Cocus nucifera'!$P$5*'Cocus nucifera'!$P$6</f>
        <v>0.5439946417565521</v>
      </c>
      <c r="AE26" s="15">
        <f>X26*'Cocus nucifera'!$N$4</f>
        <v>48.732972775647816</v>
      </c>
      <c r="AF26" s="15">
        <f>Y26*'Cocus nucifera'!$N$4</f>
        <v>6.7907014095526126</v>
      </c>
      <c r="AG26" s="15">
        <f>Z26*'Cocus nucifera'!$N$4</f>
        <v>82.245499566831796</v>
      </c>
      <c r="AH26" s="15">
        <f>AA26*'Cocus nucifera'!$N$4</f>
        <v>19.236018852030149</v>
      </c>
      <c r="AI26" s="15">
        <f>AB26*'Cocus nucifera'!$N$4</f>
        <v>8.9821703231528804</v>
      </c>
      <c r="AJ26" s="15">
        <f>AC26*'Cocus nucifera'!$N$4</f>
        <v>0.13599866043913802</v>
      </c>
      <c r="AL26" s="15">
        <f t="shared" si="11"/>
        <v>243.66486387823909</v>
      </c>
      <c r="AM26" s="15">
        <f t="shared" si="11"/>
        <v>33.953507047763061</v>
      </c>
      <c r="AN26" s="15">
        <f t="shared" si="11"/>
        <v>411.22749783415895</v>
      </c>
      <c r="AO26" s="15">
        <f t="shared" si="11"/>
        <v>96.180094260150753</v>
      </c>
      <c r="AP26" s="15">
        <f t="shared" si="11"/>
        <v>44.9108516157644</v>
      </c>
      <c r="AQ26" s="15">
        <f t="shared" si="11"/>
        <v>0.6799933021956901</v>
      </c>
      <c r="AS26" s="15">
        <f>AL26*'Cocus nucifera'!$L$7*'Cocus nucifera'!$P$4</f>
        <v>419.9157820834987</v>
      </c>
      <c r="AT26" s="15">
        <f>AM26*'Cocus nucifera'!$L$7*'Cocus nucifera'!$P$4</f>
        <v>58.513210478978337</v>
      </c>
      <c r="AU26" s="15">
        <f>AN26*'Cocus nucifera'!$L$7*'Cocus nucifera'!$P$4</f>
        <v>708.6820546008671</v>
      </c>
      <c r="AV26" s="15">
        <f>AO26*'Cocus nucifera'!$L$7*'Cocus nucifera'!$P$4</f>
        <v>165.75036244165977</v>
      </c>
      <c r="AW26" s="15">
        <f>AP26*'Cocus nucifera'!$L$7*'Cocus nucifera'!$P$4</f>
        <v>77.396367617833974</v>
      </c>
      <c r="AX26" s="15">
        <f>AQ26*'Cocus nucifera'!$L$7*'Cocus nucifera'!$P$4</f>
        <v>1.1718551241172392</v>
      </c>
      <c r="AY26" s="15">
        <f t="shared" si="7"/>
        <v>1431.429632346955</v>
      </c>
      <c r="BA26" s="15">
        <f>AS26*'Cocus nucifera'!$N$5</f>
        <v>0</v>
      </c>
      <c r="BB26" s="15">
        <f>AT26*'Cocus nucifera'!$N$5</f>
        <v>0</v>
      </c>
      <c r="BC26" s="15">
        <f>AU26*'Cocus nucifera'!$N$5</f>
        <v>0</v>
      </c>
      <c r="BD26" s="15">
        <f>AV26*'Cocus nucifera'!$N$5</f>
        <v>0</v>
      </c>
      <c r="BE26" s="15">
        <f>AW26*'Cocus nucifera'!$N$5</f>
        <v>0</v>
      </c>
      <c r="BF26" s="15">
        <f>AX26*'Cocus nucifera'!$N$5</f>
        <v>0</v>
      </c>
      <c r="BG26" s="15">
        <f t="shared" si="12"/>
        <v>0</v>
      </c>
      <c r="BI26" s="15">
        <f>AS26*'Cocus nucifera'!$N$7</f>
        <v>0</v>
      </c>
      <c r="BJ26" s="15">
        <f>AT26*'Cocus nucifera'!$N$7</f>
        <v>0</v>
      </c>
      <c r="BK26" s="15">
        <f>AU26*'Cocus nucifera'!$N$7</f>
        <v>0</v>
      </c>
      <c r="BL26" s="15">
        <f>AV26*'Cocus nucifera'!$N$7</f>
        <v>0</v>
      </c>
      <c r="BM26" s="15">
        <f>AW26*'Cocus nucifera'!$N$7</f>
        <v>0</v>
      </c>
      <c r="BN26" s="15">
        <f>AX26*'Cocus nucifera'!$N$7</f>
        <v>0</v>
      </c>
      <c r="BO26" s="15">
        <f t="shared" si="13"/>
        <v>0</v>
      </c>
      <c r="BQ26" s="15">
        <f t="shared" si="8"/>
        <v>1431.429632346955</v>
      </c>
      <c r="BR26" s="15">
        <f t="shared" si="18"/>
        <v>4858.9277599099651</v>
      </c>
    </row>
    <row r="27" spans="2:70" ht="15" x14ac:dyDescent="0.2">
      <c r="B27" s="47">
        <f>Teak!B27</f>
        <v>2032</v>
      </c>
      <c r="C27" s="14">
        <v>0</v>
      </c>
      <c r="D27" s="14">
        <f t="shared" si="14"/>
        <v>0</v>
      </c>
      <c r="E27" s="14">
        <f t="shared" si="15"/>
        <v>0</v>
      </c>
      <c r="G27" s="14">
        <v>14</v>
      </c>
      <c r="H27" s="14" t="str">
        <f>Teak!H27</f>
        <v>2032-2033</v>
      </c>
      <c r="I27" s="155">
        <v>0.25641999999999998</v>
      </c>
      <c r="J27" s="287"/>
      <c r="K27" s="15">
        <f t="shared" si="22"/>
        <v>0.26359583063119996</v>
      </c>
      <c r="L27" s="15">
        <f t="shared" si="16"/>
        <v>6.8830003142400065E-2</v>
      </c>
      <c r="M27" s="9"/>
      <c r="N27" s="14">
        <v>14</v>
      </c>
      <c r="O27" s="14" t="str">
        <f t="shared" si="9"/>
        <v>2032-2033</v>
      </c>
      <c r="P27" s="15">
        <f t="shared" si="10"/>
        <v>301.86774478162397</v>
      </c>
      <c r="Q27" s="15">
        <f t="shared" si="17"/>
        <v>44.193172032287897</v>
      </c>
      <c r="R27" s="15">
        <f t="shared" si="19"/>
        <v>581.21763277674177</v>
      </c>
      <c r="S27" s="15">
        <f t="shared" si="20"/>
        <v>200.04362397077779</v>
      </c>
      <c r="T27" s="15">
        <f t="shared" si="21"/>
        <v>81.394465334724231</v>
      </c>
      <c r="U27" s="15">
        <f t="shared" si="23"/>
        <v>3.1986535795650068</v>
      </c>
      <c r="V27" s="17"/>
      <c r="X27" s="15">
        <f>P27*'Cocus nucifera'!$P$5*'Cocus nucifera'!$P$6</f>
        <v>237.72084901552887</v>
      </c>
      <c r="Y27" s="15">
        <f>Q27*'Cocus nucifera'!$P$5*'Cocus nucifera'!$P$6</f>
        <v>34.80212297542672</v>
      </c>
      <c r="Z27" s="15">
        <f>R27*'Cocus nucifera'!$P$5*'Cocus nucifera'!$P$6</f>
        <v>457.70888581168413</v>
      </c>
      <c r="AA27" s="15">
        <f>S27*'Cocus nucifera'!$P$5*'Cocus nucifera'!$P$6</f>
        <v>157.5343538769875</v>
      </c>
      <c r="AB27" s="15">
        <f>T27*'Cocus nucifera'!$P$5*'Cocus nucifera'!$P$6</f>
        <v>64.09814145109533</v>
      </c>
      <c r="AC27" s="15">
        <f>U27*'Cocus nucifera'!$P$5*'Cocus nucifera'!$P$6</f>
        <v>2.5189396939074427</v>
      </c>
      <c r="AE27" s="15">
        <f>X27*'Cocus nucifera'!$N$4</f>
        <v>59.430212253882218</v>
      </c>
      <c r="AF27" s="15">
        <f>Y27*'Cocus nucifera'!$N$4</f>
        <v>8.7005307438566799</v>
      </c>
      <c r="AG27" s="15">
        <f>Z27*'Cocus nucifera'!$N$4</f>
        <v>114.42722145292103</v>
      </c>
      <c r="AH27" s="15">
        <f>AA27*'Cocus nucifera'!$N$4</f>
        <v>39.383588469246874</v>
      </c>
      <c r="AI27" s="15">
        <f>AB27*'Cocus nucifera'!$N$4</f>
        <v>16.024535362773833</v>
      </c>
      <c r="AJ27" s="15">
        <f>AC27*'Cocus nucifera'!$N$4</f>
        <v>0.62973492347686066</v>
      </c>
      <c r="AL27" s="15">
        <f t="shared" si="11"/>
        <v>297.15106126941112</v>
      </c>
      <c r="AM27" s="15">
        <f t="shared" si="11"/>
        <v>43.502653719283401</v>
      </c>
      <c r="AN27" s="15">
        <f t="shared" si="11"/>
        <v>572.13610726460513</v>
      </c>
      <c r="AO27" s="15">
        <f t="shared" si="11"/>
        <v>196.91794234623438</v>
      </c>
      <c r="AP27" s="15">
        <f t="shared" si="11"/>
        <v>80.122676813869163</v>
      </c>
      <c r="AQ27" s="15">
        <f t="shared" si="11"/>
        <v>3.1486746173843034</v>
      </c>
      <c r="AS27" s="15">
        <f>AL27*'Cocus nucifera'!$L$7*'Cocus nucifera'!$P$4</f>
        <v>512.09032892095172</v>
      </c>
      <c r="AT27" s="15">
        <f>AM27*'Cocus nucifera'!$L$7*'Cocus nucifera'!$P$4</f>
        <v>74.969573242898392</v>
      </c>
      <c r="AU27" s="15">
        <f>AN27*'Cocus nucifera'!$L$7*'Cocus nucifera'!$P$4</f>
        <v>985.98122485266936</v>
      </c>
      <c r="AV27" s="15">
        <f>AO27*'Cocus nucifera'!$L$7*'Cocus nucifera'!$P$4</f>
        <v>339.3552539766772</v>
      </c>
      <c r="AW27" s="15">
        <f>AP27*'Cocus nucifera'!$L$7*'Cocus nucifera'!$P$4</f>
        <v>138.07807970923452</v>
      </c>
      <c r="AX27" s="15">
        <f>AQ27*'Cocus nucifera'!$L$7*'Cocus nucifera'!$P$4</f>
        <v>5.4262159239589494</v>
      </c>
      <c r="AY27" s="15">
        <f t="shared" si="7"/>
        <v>2055.9006766263901</v>
      </c>
      <c r="BA27" s="15">
        <f>AS27*'Cocus nucifera'!$N$5</f>
        <v>0</v>
      </c>
      <c r="BB27" s="15">
        <f>AT27*'Cocus nucifera'!$N$5</f>
        <v>0</v>
      </c>
      <c r="BC27" s="15">
        <f>AU27*'Cocus nucifera'!$N$5</f>
        <v>0</v>
      </c>
      <c r="BD27" s="15">
        <f>AV27*'Cocus nucifera'!$N$5</f>
        <v>0</v>
      </c>
      <c r="BE27" s="15">
        <f>AW27*'Cocus nucifera'!$N$5</f>
        <v>0</v>
      </c>
      <c r="BF27" s="15">
        <f>AX27*'Cocus nucifera'!$N$5</f>
        <v>0</v>
      </c>
      <c r="BG27" s="15">
        <f t="shared" si="12"/>
        <v>0</v>
      </c>
      <c r="BI27" s="15">
        <f>AS27*'Cocus nucifera'!$N$7</f>
        <v>0</v>
      </c>
      <c r="BJ27" s="15">
        <f>AT27*'Cocus nucifera'!$N$7</f>
        <v>0</v>
      </c>
      <c r="BK27" s="15">
        <f>AU27*'Cocus nucifera'!$N$7</f>
        <v>0</v>
      </c>
      <c r="BL27" s="15">
        <f>AV27*'Cocus nucifera'!$N$7</f>
        <v>0</v>
      </c>
      <c r="BM27" s="15">
        <f>AW27*'Cocus nucifera'!$N$7</f>
        <v>0</v>
      </c>
      <c r="BN27" s="15">
        <f>AX27*'Cocus nucifera'!$N$7</f>
        <v>0</v>
      </c>
      <c r="BO27" s="15">
        <f t="shared" si="13"/>
        <v>0</v>
      </c>
      <c r="BQ27" s="15">
        <f t="shared" si="8"/>
        <v>2055.9006766263901</v>
      </c>
      <c r="BR27" s="15">
        <f t="shared" si="18"/>
        <v>6914.8284365363552</v>
      </c>
    </row>
    <row r="28" spans="2:70" ht="15" x14ac:dyDescent="0.2">
      <c r="B28" s="47">
        <f>Teak!B28</f>
        <v>2033</v>
      </c>
      <c r="C28" s="14">
        <v>0</v>
      </c>
      <c r="D28" s="14">
        <f t="shared" si="14"/>
        <v>0</v>
      </c>
      <c r="E28" s="14">
        <f t="shared" si="15"/>
        <v>0</v>
      </c>
      <c r="G28" s="14">
        <v>15</v>
      </c>
      <c r="H28" s="14" t="str">
        <f>Teak!H28</f>
        <v>2033-2034</v>
      </c>
      <c r="I28" s="49">
        <v>0.27889999999999998</v>
      </c>
      <c r="J28" s="288"/>
      <c r="K28" s="15">
        <f t="shared" si="22"/>
        <v>0.34481500417999988</v>
      </c>
      <c r="L28" s="15">
        <f t="shared" si="16"/>
        <v>8.1219173548799928E-2</v>
      </c>
      <c r="M28" s="9"/>
      <c r="N28" s="14">
        <v>15</v>
      </c>
      <c r="O28" s="14" t="str">
        <f t="shared" si="9"/>
        <v>2033-2034</v>
      </c>
      <c r="P28" s="15">
        <f t="shared" si="10"/>
        <v>356.20292943297181</v>
      </c>
      <c r="Q28" s="15">
        <f t="shared" si="17"/>
        <v>53.893892460499252</v>
      </c>
      <c r="R28" s="15">
        <f t="shared" si="19"/>
        <v>744.68034711878227</v>
      </c>
      <c r="S28" s="15">
        <f t="shared" si="20"/>
        <v>278.31840259841249</v>
      </c>
      <c r="T28" s="15">
        <f t="shared" si="21"/>
        <v>166.64602749018641</v>
      </c>
      <c r="U28" s="15">
        <f t="shared" si="23"/>
        <v>5.7065203124550168</v>
      </c>
      <c r="V28" s="17"/>
      <c r="X28" s="15">
        <f>P28*'Cocus nucifera'!$P$5*'Cocus nucifera'!$P$6</f>
        <v>280.50980692846531</v>
      </c>
      <c r="Y28" s="15">
        <f>Q28*'Cocus nucifera'!$P$5*'Cocus nucifera'!$P$6</f>
        <v>42.441440312643159</v>
      </c>
      <c r="Z28" s="15">
        <f>R28*'Cocus nucifera'!$P$5*'Cocus nucifera'!$P$6</f>
        <v>586.43577335604107</v>
      </c>
      <c r="AA28" s="15">
        <f>S28*'Cocus nucifera'!$P$5*'Cocus nucifera'!$P$6</f>
        <v>219.17574204624984</v>
      </c>
      <c r="AB28" s="15">
        <f>T28*'Cocus nucifera'!$P$5*'Cocus nucifera'!$P$6</f>
        <v>131.23374664852179</v>
      </c>
      <c r="AC28" s="15">
        <f>U28*'Cocus nucifera'!$P$5*'Cocus nucifera'!$P$6</f>
        <v>4.4938847460583258</v>
      </c>
      <c r="AE28" s="15">
        <f>X28*'Cocus nucifera'!$N$4</f>
        <v>70.127451732116327</v>
      </c>
      <c r="AF28" s="15">
        <f>Y28*'Cocus nucifera'!$N$4</f>
        <v>10.61036007816079</v>
      </c>
      <c r="AG28" s="15">
        <f>Z28*'Cocus nucifera'!$N$4</f>
        <v>146.60894333901027</v>
      </c>
      <c r="AH28" s="15">
        <f>AA28*'Cocus nucifera'!$N$4</f>
        <v>54.793935511562459</v>
      </c>
      <c r="AI28" s="15">
        <f>AB28*'Cocus nucifera'!$N$4</f>
        <v>32.808436662130447</v>
      </c>
      <c r="AJ28" s="15">
        <f>AC28*'Cocus nucifera'!$N$4</f>
        <v>1.1234711865145814</v>
      </c>
      <c r="AL28" s="15">
        <f t="shared" si="11"/>
        <v>350.63725866058167</v>
      </c>
      <c r="AM28" s="15">
        <f t="shared" si="11"/>
        <v>53.051800390803947</v>
      </c>
      <c r="AN28" s="15">
        <f t="shared" si="11"/>
        <v>733.04471669505131</v>
      </c>
      <c r="AO28" s="15">
        <f t="shared" si="11"/>
        <v>273.9696775578123</v>
      </c>
      <c r="AP28" s="15">
        <f t="shared" si="11"/>
        <v>164.04218331065223</v>
      </c>
      <c r="AQ28" s="15">
        <f t="shared" si="11"/>
        <v>5.6173559325729077</v>
      </c>
      <c r="AS28" s="15">
        <f>AL28*'Cocus nucifera'!$L$7*'Cocus nucifera'!$P$4</f>
        <v>604.26487575840235</v>
      </c>
      <c r="AT28" s="15">
        <f>AM28*'Cocus nucifera'!$L$7*'Cocus nucifera'!$P$4</f>
        <v>91.425936006818787</v>
      </c>
      <c r="AU28" s="15">
        <f>AN28*'Cocus nucifera'!$L$7*'Cocus nucifera'!$P$4</f>
        <v>1263.2803951044716</v>
      </c>
      <c r="AV28" s="15">
        <f>AO28*'Cocus nucifera'!$L$7*'Cocus nucifera'!$P$4</f>
        <v>472.14107765796314</v>
      </c>
      <c r="AW28" s="15">
        <f>AP28*'Cocus nucifera'!$L$7*'Cocus nucifera'!$P$4</f>
        <v>282.69936257202397</v>
      </c>
      <c r="AX28" s="15">
        <f>AQ28*'Cocus nucifera'!$L$7*'Cocus nucifera'!$P$4</f>
        <v>9.6805767238006428</v>
      </c>
      <c r="AY28" s="15">
        <f t="shared" si="7"/>
        <v>2723.4922238234803</v>
      </c>
      <c r="BA28" s="15">
        <f>AS28*'Cocus nucifera'!$N$5</f>
        <v>0</v>
      </c>
      <c r="BB28" s="15">
        <f>AT28*'Cocus nucifera'!$N$5</f>
        <v>0</v>
      </c>
      <c r="BC28" s="15">
        <f>AU28*'Cocus nucifera'!$N$5</f>
        <v>0</v>
      </c>
      <c r="BD28" s="15">
        <f>AV28*'Cocus nucifera'!$N$5</f>
        <v>0</v>
      </c>
      <c r="BE28" s="15">
        <f>AW28*'Cocus nucifera'!$N$5</f>
        <v>0</v>
      </c>
      <c r="BF28" s="15">
        <f>AX28*'Cocus nucifera'!$N$5</f>
        <v>0</v>
      </c>
      <c r="BG28" s="15">
        <f t="shared" si="12"/>
        <v>0</v>
      </c>
      <c r="BI28" s="15">
        <f>AS28*'Cocus nucifera'!$N$7</f>
        <v>0</v>
      </c>
      <c r="BJ28" s="15">
        <f>AT28*'Cocus nucifera'!$N$7</f>
        <v>0</v>
      </c>
      <c r="BK28" s="15">
        <f>AU28*'Cocus nucifera'!$N$7</f>
        <v>0</v>
      </c>
      <c r="BL28" s="15">
        <f>AV28*'Cocus nucifera'!$N$7</f>
        <v>0</v>
      </c>
      <c r="BM28" s="15">
        <f>AW28*'Cocus nucifera'!$N$7</f>
        <v>0</v>
      </c>
      <c r="BN28" s="15">
        <f>AX28*'Cocus nucifera'!$N$7</f>
        <v>0</v>
      </c>
      <c r="BO28" s="15">
        <f t="shared" si="13"/>
        <v>0</v>
      </c>
      <c r="BQ28" s="15">
        <f t="shared" si="8"/>
        <v>2723.4922238234803</v>
      </c>
      <c r="BR28" s="15">
        <f t="shared" si="18"/>
        <v>9638.3206603598355</v>
      </c>
    </row>
    <row r="29" spans="2:70" ht="15" x14ac:dyDescent="0.2">
      <c r="B29" s="47">
        <f>Teak!B29</f>
        <v>2034</v>
      </c>
      <c r="C29" s="14">
        <v>0</v>
      </c>
      <c r="D29" s="14">
        <f t="shared" si="14"/>
        <v>0</v>
      </c>
      <c r="E29" s="14">
        <f t="shared" si="15"/>
        <v>0</v>
      </c>
      <c r="G29" s="14">
        <v>16</v>
      </c>
      <c r="H29" s="14" t="str">
        <f>Teak!H29</f>
        <v>2034-2035</v>
      </c>
      <c r="I29" s="1">
        <f>$I$28/$G$28*G29</f>
        <v>0.29749333333333333</v>
      </c>
      <c r="J29" s="1"/>
      <c r="K29" s="15">
        <f t="shared" si="22"/>
        <v>0.42135314964480008</v>
      </c>
      <c r="L29" s="15">
        <f t="shared" si="16"/>
        <v>7.65381454648002E-2</v>
      </c>
      <c r="M29" s="9"/>
      <c r="N29" s="14">
        <v>16</v>
      </c>
      <c r="O29" s="14" t="str">
        <f t="shared" si="9"/>
        <v>2034-2035</v>
      </c>
      <c r="P29" s="15">
        <f t="shared" si="10"/>
        <v>335.67334456497423</v>
      </c>
      <c r="Q29" s="15">
        <f t="shared" si="17"/>
        <v>63.594612888710344</v>
      </c>
      <c r="R29" s="15">
        <f t="shared" si="19"/>
        <v>908.1430614608264</v>
      </c>
      <c r="S29" s="15">
        <f t="shared" si="20"/>
        <v>356.59318122604719</v>
      </c>
      <c r="T29" s="15">
        <f t="shared" si="21"/>
        <v>231.85270917315046</v>
      </c>
      <c r="U29" s="15">
        <f t="shared" si="23"/>
        <v>11.683459519660811</v>
      </c>
      <c r="V29" s="17"/>
      <c r="X29" s="15">
        <f>P29*'Cocus nucifera'!$P$5*'Cocus nucifera'!$P$6</f>
        <v>264.34275884491717</v>
      </c>
      <c r="Y29" s="15">
        <f>Q29*'Cocus nucifera'!$P$5*'Cocus nucifera'!$P$6</f>
        <v>50.080757649859393</v>
      </c>
      <c r="Z29" s="15">
        <f>R29*'Cocus nucifera'!$P$5*'Cocus nucifera'!$P$6</f>
        <v>715.16266090040074</v>
      </c>
      <c r="AA29" s="15">
        <f>S29*'Cocus nucifera'!$P$5*'Cocus nucifera'!$P$6</f>
        <v>280.81713021551218</v>
      </c>
      <c r="AB29" s="15">
        <f>T29*'Cocus nucifera'!$P$5*'Cocus nucifera'!$P$6</f>
        <v>182.58400847385599</v>
      </c>
      <c r="AC29" s="15">
        <f>U29*'Cocus nucifera'!$P$5*'Cocus nucifera'!$P$6</f>
        <v>9.200724371732889</v>
      </c>
      <c r="AE29" s="15">
        <f>X29*'Cocus nucifera'!$N$4</f>
        <v>66.085689711229293</v>
      </c>
      <c r="AF29" s="15">
        <f>Y29*'Cocus nucifera'!$N$4</f>
        <v>12.520189412464848</v>
      </c>
      <c r="AG29" s="15">
        <f>Z29*'Cocus nucifera'!$N$4</f>
        <v>178.79066522510018</v>
      </c>
      <c r="AH29" s="15">
        <f>AA29*'Cocus nucifera'!$N$4</f>
        <v>70.204282553878045</v>
      </c>
      <c r="AI29" s="15">
        <f>AB29*'Cocus nucifera'!$N$4</f>
        <v>45.646002118463997</v>
      </c>
      <c r="AJ29" s="15">
        <f>AC29*'Cocus nucifera'!$N$4</f>
        <v>2.3001810929332223</v>
      </c>
      <c r="AL29" s="15">
        <f t="shared" si="11"/>
        <v>330.42844855614646</v>
      </c>
      <c r="AM29" s="15">
        <f t="shared" si="11"/>
        <v>62.600947062324238</v>
      </c>
      <c r="AN29" s="15">
        <f t="shared" si="11"/>
        <v>893.95332612550089</v>
      </c>
      <c r="AO29" s="15">
        <f t="shared" si="11"/>
        <v>351.02141276939022</v>
      </c>
      <c r="AP29" s="15">
        <f t="shared" si="11"/>
        <v>228.23001059231999</v>
      </c>
      <c r="AQ29" s="15">
        <f t="shared" si="11"/>
        <v>11.500905464666111</v>
      </c>
      <c r="AS29" s="15">
        <f>AL29*'Cocus nucifera'!$L$7*'Cocus nucifera'!$P$4</f>
        <v>569.43835967842563</v>
      </c>
      <c r="AT29" s="15">
        <f>AM29*'Cocus nucifera'!$L$7*'Cocus nucifera'!$P$4</f>
        <v>107.88229877073876</v>
      </c>
      <c r="AU29" s="15">
        <f>AN29*'Cocus nucifera'!$L$7*'Cocus nucifera'!$P$4</f>
        <v>1540.5795653562798</v>
      </c>
      <c r="AV29" s="15">
        <f>AO29*'Cocus nucifera'!$L$7*'Cocus nucifera'!$P$4</f>
        <v>604.92690133924907</v>
      </c>
      <c r="AW29" s="15">
        <f>AP29*'Cocus nucifera'!$L$7*'Cocus nucifera'!$P$4</f>
        <v>393.31638492076473</v>
      </c>
      <c r="AX29" s="15">
        <f>AQ29*'Cocus nucifera'!$L$7*'Cocus nucifera'!$P$4</f>
        <v>19.819893750774597</v>
      </c>
      <c r="AY29" s="15">
        <f t="shared" si="7"/>
        <v>3235.9634038162326</v>
      </c>
      <c r="BA29" s="15">
        <f>AS29*'Cocus nucifera'!$N$5</f>
        <v>0</v>
      </c>
      <c r="BB29" s="15">
        <f>AT29*'Cocus nucifera'!$N$5</f>
        <v>0</v>
      </c>
      <c r="BC29" s="15">
        <f>AU29*'Cocus nucifera'!$N$5</f>
        <v>0</v>
      </c>
      <c r="BD29" s="15">
        <f>AV29*'Cocus nucifera'!$N$5</f>
        <v>0</v>
      </c>
      <c r="BE29" s="15">
        <f>AW29*'Cocus nucifera'!$N$5</f>
        <v>0</v>
      </c>
      <c r="BF29" s="15">
        <f>AX29*'Cocus nucifera'!$N$5</f>
        <v>0</v>
      </c>
      <c r="BG29" s="15">
        <f t="shared" si="12"/>
        <v>0</v>
      </c>
      <c r="BI29" s="15">
        <f>AS29*'Cocus nucifera'!$N$7</f>
        <v>0</v>
      </c>
      <c r="BJ29" s="15">
        <f>AT29*'Cocus nucifera'!$N$7</f>
        <v>0</v>
      </c>
      <c r="BK29" s="15">
        <f>AU29*'Cocus nucifera'!$N$7</f>
        <v>0</v>
      </c>
      <c r="BL29" s="15">
        <f>AV29*'Cocus nucifera'!$N$7</f>
        <v>0</v>
      </c>
      <c r="BM29" s="15">
        <f>AW29*'Cocus nucifera'!$N$7</f>
        <v>0</v>
      </c>
      <c r="BN29" s="15">
        <f>AX29*'Cocus nucifera'!$N$7</f>
        <v>0</v>
      </c>
      <c r="BO29" s="15">
        <f t="shared" si="13"/>
        <v>0</v>
      </c>
      <c r="BQ29" s="15">
        <f t="shared" si="8"/>
        <v>3235.9634038162326</v>
      </c>
      <c r="BR29" s="15">
        <f t="shared" si="18"/>
        <v>12874.284064176069</v>
      </c>
    </row>
    <row r="30" spans="2:70" ht="15" x14ac:dyDescent="0.2">
      <c r="B30" s="47">
        <f>Teak!B30</f>
        <v>2035</v>
      </c>
      <c r="C30" s="14">
        <v>0</v>
      </c>
      <c r="D30" s="14">
        <f t="shared" si="14"/>
        <v>0</v>
      </c>
      <c r="E30" s="14">
        <f t="shared" si="15"/>
        <v>0</v>
      </c>
      <c r="G30" s="14">
        <v>17</v>
      </c>
      <c r="H30" s="14" t="str">
        <f>Teak!H30</f>
        <v>2035-2036</v>
      </c>
      <c r="I30" s="1">
        <f t="shared" ref="I30:I43" si="24">$I$28/$G$28*G30</f>
        <v>0.31608666666666668</v>
      </c>
      <c r="J30" s="1"/>
      <c r="K30" s="15">
        <f t="shared" si="22"/>
        <v>0.50636677159120003</v>
      </c>
      <c r="L30" s="15">
        <f t="shared" si="16"/>
        <v>8.5013621946399942E-2</v>
      </c>
      <c r="M30" s="9"/>
      <c r="N30" s="14">
        <v>17</v>
      </c>
      <c r="O30" s="14" t="str">
        <f t="shared" si="9"/>
        <v>2035-2036</v>
      </c>
      <c r="P30" s="15">
        <f t="shared" si="10"/>
        <v>372.84424177032622</v>
      </c>
      <c r="Q30" s="15">
        <f t="shared" si="17"/>
        <v>59.929367898938558</v>
      </c>
      <c r="R30" s="15">
        <f t="shared" si="19"/>
        <v>1071.6057758028662</v>
      </c>
      <c r="S30" s="15">
        <f t="shared" si="20"/>
        <v>434.8679598536836</v>
      </c>
      <c r="T30" s="15">
        <f t="shared" si="21"/>
        <v>297.05939085611448</v>
      </c>
      <c r="U30" s="15">
        <f t="shared" si="23"/>
        <v>16.255063399622383</v>
      </c>
      <c r="V30" s="17"/>
      <c r="X30" s="15">
        <f>P30*'Cocus nucifera'!$P$5*'Cocus nucifera'!$P$6</f>
        <v>293.61484039413187</v>
      </c>
      <c r="Y30" s="15">
        <f>Q30*'Cocus nucifera'!$P$5*'Cocus nucifera'!$P$6</f>
        <v>47.194377220414111</v>
      </c>
      <c r="Z30" s="15">
        <f>R30*'Cocus nucifera'!$P$5*'Cocus nucifera'!$P$6</f>
        <v>843.88954844475711</v>
      </c>
      <c r="AA30" s="15">
        <f>S30*'Cocus nucifera'!$P$5*'Cocus nucifera'!$P$6</f>
        <v>342.4585183847758</v>
      </c>
      <c r="AB30" s="15">
        <f>T30*'Cocus nucifera'!$P$5*'Cocus nucifera'!$P$6</f>
        <v>233.93427029919013</v>
      </c>
      <c r="AC30" s="15">
        <f>U30*'Cocus nucifera'!$P$5*'Cocus nucifera'!$P$6</f>
        <v>12.800862427202626</v>
      </c>
      <c r="AE30" s="15">
        <f>X30*'Cocus nucifera'!$N$4</f>
        <v>73.403710098532969</v>
      </c>
      <c r="AF30" s="15">
        <f>Y30*'Cocus nucifera'!$N$4</f>
        <v>11.798594305103528</v>
      </c>
      <c r="AG30" s="15">
        <f>Z30*'Cocus nucifera'!$N$4</f>
        <v>210.97238711118928</v>
      </c>
      <c r="AH30" s="15">
        <f>AA30*'Cocus nucifera'!$N$4</f>
        <v>85.61462959619395</v>
      </c>
      <c r="AI30" s="15">
        <f>AB30*'Cocus nucifera'!$N$4</f>
        <v>58.483567574797533</v>
      </c>
      <c r="AJ30" s="15">
        <f>AC30*'Cocus nucifera'!$N$4</f>
        <v>3.2002156068006564</v>
      </c>
      <c r="AL30" s="15">
        <f t="shared" si="11"/>
        <v>367.01855049266487</v>
      </c>
      <c r="AM30" s="15">
        <f t="shared" si="11"/>
        <v>58.992971525517639</v>
      </c>
      <c r="AN30" s="15">
        <f t="shared" si="11"/>
        <v>1054.8619355559463</v>
      </c>
      <c r="AO30" s="15">
        <f t="shared" si="11"/>
        <v>428.07314798096974</v>
      </c>
      <c r="AP30" s="15">
        <f t="shared" si="11"/>
        <v>292.41783787398765</v>
      </c>
      <c r="AQ30" s="15">
        <f t="shared" si="11"/>
        <v>16.001078034003282</v>
      </c>
      <c r="AS30" s="15">
        <f>AL30*'Cocus nucifera'!$L$7*'Cocus nucifera'!$P$4</f>
        <v>632.49530201569246</v>
      </c>
      <c r="AT30" s="15">
        <f>AM30*'Cocus nucifera'!$L$7*'Cocus nucifera'!$P$4</f>
        <v>101.66455426230871</v>
      </c>
      <c r="AU30" s="15">
        <f>AN30*'Cocus nucifera'!$L$7*'Cocus nucifera'!$P$4</f>
        <v>1817.8787356080804</v>
      </c>
      <c r="AV30" s="15">
        <f>AO30*'Cocus nucifera'!$L$7*'Cocus nucifera'!$P$4</f>
        <v>737.71272502053773</v>
      </c>
      <c r="AW30" s="15">
        <f>AP30*'Cocus nucifera'!$L$7*'Cocus nucifera'!$P$4</f>
        <v>503.93340726950538</v>
      </c>
      <c r="AX30" s="15">
        <f>AQ30*'Cocus nucifera'!$L$7*'Cocus nucifera'!$P$4</f>
        <v>27.575191145265652</v>
      </c>
      <c r="AY30" s="15">
        <f t="shared" si="7"/>
        <v>3821.2599153213905</v>
      </c>
      <c r="BA30" s="15">
        <f>AS30*'Cocus nucifera'!$N$5</f>
        <v>0</v>
      </c>
      <c r="BB30" s="15">
        <f>AT30*'Cocus nucifera'!$N$5</f>
        <v>0</v>
      </c>
      <c r="BC30" s="15">
        <f>AU30*'Cocus nucifera'!$N$5</f>
        <v>0</v>
      </c>
      <c r="BD30" s="15">
        <f>AV30*'Cocus nucifera'!$N$5</f>
        <v>0</v>
      </c>
      <c r="BE30" s="15">
        <f>AW30*'Cocus nucifera'!$N$5</f>
        <v>0</v>
      </c>
      <c r="BF30" s="15">
        <f>AX30*'Cocus nucifera'!$N$5</f>
        <v>0</v>
      </c>
      <c r="BG30" s="15">
        <f t="shared" si="12"/>
        <v>0</v>
      </c>
      <c r="BI30" s="15">
        <f>AS30*'Cocus nucifera'!$N$7</f>
        <v>0</v>
      </c>
      <c r="BJ30" s="15">
        <f>AT30*'Cocus nucifera'!$N$7</f>
        <v>0</v>
      </c>
      <c r="BK30" s="15">
        <f>AU30*'Cocus nucifera'!$N$7</f>
        <v>0</v>
      </c>
      <c r="BL30" s="15">
        <f>AV30*'Cocus nucifera'!$N$7</f>
        <v>0</v>
      </c>
      <c r="BM30" s="15">
        <f>AW30*'Cocus nucifera'!$N$7</f>
        <v>0</v>
      </c>
      <c r="BN30" s="15">
        <f>AX30*'Cocus nucifera'!$N$7</f>
        <v>0</v>
      </c>
      <c r="BO30" s="15">
        <f t="shared" si="13"/>
        <v>0</v>
      </c>
      <c r="BQ30" s="15">
        <f t="shared" si="8"/>
        <v>3821.2599153213905</v>
      </c>
      <c r="BR30" s="15">
        <f t="shared" si="18"/>
        <v>16695.543979497459</v>
      </c>
    </row>
    <row r="31" spans="2:70" ht="15" x14ac:dyDescent="0.2">
      <c r="B31" s="47">
        <f>Teak!B31</f>
        <v>2036</v>
      </c>
      <c r="C31" s="14">
        <v>0</v>
      </c>
      <c r="D31" s="14">
        <f t="shared" si="14"/>
        <v>0</v>
      </c>
      <c r="E31" s="14">
        <f t="shared" si="15"/>
        <v>0</v>
      </c>
      <c r="G31" s="14">
        <v>18</v>
      </c>
      <c r="H31" s="14" t="str">
        <f>Teak!H31</f>
        <v>2036-2037</v>
      </c>
      <c r="I31" s="1">
        <f t="shared" si="24"/>
        <v>0.33467999999999998</v>
      </c>
      <c r="J31" s="1"/>
      <c r="K31" s="15">
        <f t="shared" si="22"/>
        <v>0.59985587001919982</v>
      </c>
      <c r="L31" s="15">
        <f t="shared" si="16"/>
        <v>9.3489098427999795E-2</v>
      </c>
      <c r="M31" s="9"/>
      <c r="N31" s="14">
        <v>18</v>
      </c>
      <c r="O31" s="14" t="str">
        <f t="shared" si="9"/>
        <v>2036-2037</v>
      </c>
      <c r="P31" s="15">
        <f t="shared" si="10"/>
        <v>410.01513897567867</v>
      </c>
      <c r="Q31" s="15">
        <f t="shared" si="17"/>
        <v>66.565665984031156</v>
      </c>
      <c r="R31" s="15">
        <f t="shared" si="19"/>
        <v>1009.8442912625738</v>
      </c>
      <c r="S31" s="15">
        <f t="shared" si="20"/>
        <v>513.14273848131791</v>
      </c>
      <c r="T31" s="15">
        <f t="shared" si="21"/>
        <v>362.26607253908003</v>
      </c>
      <c r="U31" s="15">
        <f t="shared" si="23"/>
        <v>20.826667279583951</v>
      </c>
      <c r="V31" s="17"/>
      <c r="X31" s="15">
        <f>P31*'Cocus nucifera'!$P$5*'Cocus nucifera'!$P$6</f>
        <v>322.88692194334692</v>
      </c>
      <c r="Y31" s="15">
        <f>Q31*'Cocus nucifera'!$P$5*'Cocus nucifera'!$P$6</f>
        <v>52.420461962424532</v>
      </c>
      <c r="Z31" s="15">
        <f>R31*'Cocus nucifera'!$P$5*'Cocus nucifera'!$P$6</f>
        <v>795.25237936927692</v>
      </c>
      <c r="AA31" s="15">
        <f>S31*'Cocus nucifera'!$P$5*'Cocus nucifera'!$P$6</f>
        <v>404.09990655403783</v>
      </c>
      <c r="AB31" s="15">
        <f>T31*'Cocus nucifera'!$P$5*'Cocus nucifera'!$P$6</f>
        <v>285.28453212452553</v>
      </c>
      <c r="AC31" s="15">
        <f>U31*'Cocus nucifera'!$P$5*'Cocus nucifera'!$P$6</f>
        <v>16.401000482672362</v>
      </c>
      <c r="AE31" s="15">
        <f>X31*'Cocus nucifera'!$N$4</f>
        <v>80.72173048583673</v>
      </c>
      <c r="AF31" s="15">
        <f>Y31*'Cocus nucifera'!$N$4</f>
        <v>13.105115490606133</v>
      </c>
      <c r="AG31" s="15">
        <f>Z31*'Cocus nucifera'!$N$4</f>
        <v>198.81309484231923</v>
      </c>
      <c r="AH31" s="15">
        <f>AA31*'Cocus nucifera'!$N$4</f>
        <v>101.02497663850946</v>
      </c>
      <c r="AI31" s="15">
        <f>AB31*'Cocus nucifera'!$N$4</f>
        <v>71.321133031131382</v>
      </c>
      <c r="AJ31" s="15">
        <f>AC31*'Cocus nucifera'!$N$4</f>
        <v>4.1002501206680906</v>
      </c>
      <c r="AL31" s="15">
        <f t="shared" si="11"/>
        <v>403.60865242918362</v>
      </c>
      <c r="AM31" s="15">
        <f t="shared" si="11"/>
        <v>65.525577453030664</v>
      </c>
      <c r="AN31" s="15">
        <f t="shared" si="11"/>
        <v>994.06547421159621</v>
      </c>
      <c r="AO31" s="15">
        <f t="shared" si="11"/>
        <v>505.12488319254726</v>
      </c>
      <c r="AP31" s="15">
        <f t="shared" si="11"/>
        <v>356.60566515565688</v>
      </c>
      <c r="AQ31" s="15">
        <f t="shared" si="11"/>
        <v>20.501250603340452</v>
      </c>
      <c r="AS31" s="15">
        <f>AL31*'Cocus nucifera'!$L$7*'Cocus nucifera'!$P$4</f>
        <v>695.55224435295975</v>
      </c>
      <c r="AT31" s="15">
        <f>AM31*'Cocus nucifera'!$L$7*'Cocus nucifera'!$P$4</f>
        <v>112.92241181072283</v>
      </c>
      <c r="AU31" s="15">
        <f>AN31*'Cocus nucifera'!$L$7*'Cocus nucifera'!$P$4</f>
        <v>1713.1061672246506</v>
      </c>
      <c r="AV31" s="15">
        <f>AO31*'Cocus nucifera'!$L$7*'Cocus nucifera'!$P$4</f>
        <v>870.49854870182298</v>
      </c>
      <c r="AW31" s="15">
        <f>AP31*'Cocus nucifera'!$L$7*'Cocus nucifera'!$P$4</f>
        <v>614.5504296182487</v>
      </c>
      <c r="AX31" s="15">
        <f>AQ31*'Cocus nucifera'!$L$7*'Cocus nucifera'!$P$4</f>
        <v>35.330488539756708</v>
      </c>
      <c r="AY31" s="15">
        <f t="shared" si="7"/>
        <v>4041.9602902481611</v>
      </c>
      <c r="BA31" s="15">
        <f>AS31*'Cocus nucifera'!$N$5</f>
        <v>0</v>
      </c>
      <c r="BB31" s="15">
        <f>AT31*'Cocus nucifera'!$N$5</f>
        <v>0</v>
      </c>
      <c r="BC31" s="15">
        <f>AU31*'Cocus nucifera'!$N$5</f>
        <v>0</v>
      </c>
      <c r="BD31" s="15">
        <f>AV31*'Cocus nucifera'!$N$5</f>
        <v>0</v>
      </c>
      <c r="BE31" s="15">
        <f>AW31*'Cocus nucifera'!$N$5</f>
        <v>0</v>
      </c>
      <c r="BF31" s="15">
        <f>AX31*'Cocus nucifera'!$N$5</f>
        <v>0</v>
      </c>
      <c r="BG31" s="15">
        <f t="shared" si="12"/>
        <v>0</v>
      </c>
      <c r="BI31" s="15">
        <f>AS31*'Cocus nucifera'!$N$7</f>
        <v>0</v>
      </c>
      <c r="BJ31" s="15">
        <f>AT31*'Cocus nucifera'!$N$7</f>
        <v>0</v>
      </c>
      <c r="BK31" s="15">
        <f>AU31*'Cocus nucifera'!$N$7</f>
        <v>0</v>
      </c>
      <c r="BL31" s="15">
        <f>AV31*'Cocus nucifera'!$N$7</f>
        <v>0</v>
      </c>
      <c r="BM31" s="15">
        <f>AW31*'Cocus nucifera'!$N$7</f>
        <v>0</v>
      </c>
      <c r="BN31" s="15">
        <f>AX31*'Cocus nucifera'!$N$7</f>
        <v>0</v>
      </c>
      <c r="BO31" s="15">
        <f t="shared" si="13"/>
        <v>0</v>
      </c>
      <c r="BQ31" s="15">
        <f t="shared" si="8"/>
        <v>4041.9602902481611</v>
      </c>
      <c r="BR31" s="15">
        <f t="shared" si="18"/>
        <v>20737.504269745619</v>
      </c>
    </row>
    <row r="32" spans="2:70" ht="15" x14ac:dyDescent="0.2">
      <c r="B32" s="47">
        <f>Teak!B32</f>
        <v>2037</v>
      </c>
      <c r="C32" s="14">
        <v>0</v>
      </c>
      <c r="D32" s="14">
        <f t="shared" si="14"/>
        <v>0</v>
      </c>
      <c r="E32" s="14">
        <f t="shared" si="15"/>
        <v>0</v>
      </c>
      <c r="G32" s="14">
        <v>19</v>
      </c>
      <c r="H32" s="14" t="str">
        <f>Teak!H32</f>
        <v>2037-2038</v>
      </c>
      <c r="I32" s="1">
        <f t="shared" si="24"/>
        <v>0.35327333333333333</v>
      </c>
      <c r="J32" s="1"/>
      <c r="K32" s="15">
        <f t="shared" si="22"/>
        <v>0.70182044492879991</v>
      </c>
      <c r="L32" s="15">
        <f t="shared" si="16"/>
        <v>0.10196457490960009</v>
      </c>
      <c r="M32" s="9"/>
      <c r="N32" s="14">
        <v>19</v>
      </c>
      <c r="O32" s="14" t="str">
        <f t="shared" si="9"/>
        <v>2037-2038</v>
      </c>
      <c r="P32" s="15">
        <f t="shared" si="10"/>
        <v>447.1860361810331</v>
      </c>
      <c r="Q32" s="15">
        <f t="shared" si="17"/>
        <v>73.201964069123846</v>
      </c>
      <c r="R32" s="15">
        <f t="shared" si="19"/>
        <v>1121.6697279608009</v>
      </c>
      <c r="S32" s="15">
        <f t="shared" si="20"/>
        <v>483.56800304660766</v>
      </c>
      <c r="T32" s="15">
        <f t="shared" si="21"/>
        <v>427.47275422204376</v>
      </c>
      <c r="U32" s="15">
        <f t="shared" si="23"/>
        <v>25.398271159545622</v>
      </c>
      <c r="V32" s="17"/>
      <c r="X32" s="15">
        <f>P32*'Cocus nucifera'!$P$5*'Cocus nucifera'!$P$6</f>
        <v>352.15900349256356</v>
      </c>
      <c r="Y32" s="15">
        <f>Q32*'Cocus nucifera'!$P$5*'Cocus nucifera'!$P$6</f>
        <v>57.646546704435025</v>
      </c>
      <c r="Z32" s="15">
        <f>R32*'Cocus nucifera'!$P$5*'Cocus nucifera'!$P$6</f>
        <v>883.31491076913062</v>
      </c>
      <c r="AA32" s="15">
        <f>S32*'Cocus nucifera'!$P$5*'Cocus nucifera'!$P$6</f>
        <v>380.80980239920353</v>
      </c>
      <c r="AB32" s="15">
        <f>T32*'Cocus nucifera'!$P$5*'Cocus nucifera'!$P$6</f>
        <v>336.63479394985944</v>
      </c>
      <c r="AC32" s="15">
        <f>U32*'Cocus nucifera'!$P$5*'Cocus nucifera'!$P$6</f>
        <v>20.001138538142175</v>
      </c>
      <c r="AE32" s="15">
        <f>X32*'Cocus nucifera'!$N$4</f>
        <v>88.039750873140889</v>
      </c>
      <c r="AF32" s="15">
        <f>Y32*'Cocus nucifera'!$N$4</f>
        <v>14.411636676108756</v>
      </c>
      <c r="AG32" s="15">
        <f>Z32*'Cocus nucifera'!$N$4</f>
        <v>220.82872769228265</v>
      </c>
      <c r="AH32" s="15">
        <f>AA32*'Cocus nucifera'!$N$4</f>
        <v>95.202450599800883</v>
      </c>
      <c r="AI32" s="15">
        <f>AB32*'Cocus nucifera'!$N$4</f>
        <v>84.158698487464861</v>
      </c>
      <c r="AJ32" s="15">
        <f>AC32*'Cocus nucifera'!$N$4</f>
        <v>5.0002846345355438</v>
      </c>
      <c r="AL32" s="15">
        <f t="shared" si="11"/>
        <v>440.19875436570442</v>
      </c>
      <c r="AM32" s="15">
        <f t="shared" si="11"/>
        <v>72.058183380543781</v>
      </c>
      <c r="AN32" s="15">
        <f t="shared" si="11"/>
        <v>1104.1436384614133</v>
      </c>
      <c r="AO32" s="15">
        <f t="shared" si="11"/>
        <v>476.01225299900443</v>
      </c>
      <c r="AP32" s="15">
        <f t="shared" si="11"/>
        <v>420.79349243732429</v>
      </c>
      <c r="AQ32" s="15">
        <f t="shared" si="11"/>
        <v>25.001423172677718</v>
      </c>
      <c r="AS32" s="15">
        <f>AL32*'Cocus nucifera'!$L$7*'Cocus nucifera'!$P$4</f>
        <v>758.60918669023044</v>
      </c>
      <c r="AT32" s="15">
        <f>AM32*'Cocus nucifera'!$L$7*'Cocus nucifera'!$P$4</f>
        <v>124.18026935913711</v>
      </c>
      <c r="AU32" s="15">
        <f>AN32*'Cocus nucifera'!$L$7*'Cocus nucifera'!$P$4</f>
        <v>1902.807536948502</v>
      </c>
      <c r="AV32" s="15">
        <f>AO32*'Cocus nucifera'!$L$7*'Cocus nucifera'!$P$4</f>
        <v>820.32778266828416</v>
      </c>
      <c r="AW32" s="15">
        <f>AP32*'Cocus nucifera'!$L$7*'Cocus nucifera'!$P$4</f>
        <v>725.16745196698878</v>
      </c>
      <c r="AX32" s="15">
        <f>AQ32*'Cocus nucifera'!$L$7*'Cocus nucifera'!$P$4</f>
        <v>43.08578593424793</v>
      </c>
      <c r="AY32" s="15">
        <f t="shared" si="7"/>
        <v>4374.1780135673907</v>
      </c>
      <c r="BA32" s="15">
        <f>AS32*'Cocus nucifera'!$N$5</f>
        <v>0</v>
      </c>
      <c r="BB32" s="15">
        <f>AT32*'Cocus nucifera'!$N$5</f>
        <v>0</v>
      </c>
      <c r="BC32" s="15">
        <f>AU32*'Cocus nucifera'!$N$5</f>
        <v>0</v>
      </c>
      <c r="BD32" s="15">
        <f>AV32*'Cocus nucifera'!$N$5</f>
        <v>0</v>
      </c>
      <c r="BE32" s="15">
        <f>AW32*'Cocus nucifera'!$N$5</f>
        <v>0</v>
      </c>
      <c r="BF32" s="15">
        <f>AX32*'Cocus nucifera'!$N$5</f>
        <v>0</v>
      </c>
      <c r="BG32" s="15">
        <f t="shared" si="12"/>
        <v>0</v>
      </c>
      <c r="BI32" s="15">
        <f>AS32*'Cocus nucifera'!$N$7</f>
        <v>0</v>
      </c>
      <c r="BJ32" s="15">
        <f>AT32*'Cocus nucifera'!$N$7</f>
        <v>0</v>
      </c>
      <c r="BK32" s="15">
        <f>AU32*'Cocus nucifera'!$N$7</f>
        <v>0</v>
      </c>
      <c r="BL32" s="15">
        <f>AV32*'Cocus nucifera'!$N$7</f>
        <v>0</v>
      </c>
      <c r="BM32" s="15">
        <f>AW32*'Cocus nucifera'!$N$7</f>
        <v>0</v>
      </c>
      <c r="BN32" s="15">
        <f>AX32*'Cocus nucifera'!$N$7</f>
        <v>0</v>
      </c>
      <c r="BO32" s="15">
        <f t="shared" si="13"/>
        <v>0</v>
      </c>
      <c r="BQ32" s="15">
        <f t="shared" si="8"/>
        <v>4374.1780135673907</v>
      </c>
      <c r="BR32" s="15">
        <f t="shared" si="18"/>
        <v>25111.68228331301</v>
      </c>
    </row>
    <row r="33" spans="2:70" ht="15" x14ac:dyDescent="0.2">
      <c r="B33" s="47">
        <f>Teak!B33</f>
        <v>2038</v>
      </c>
      <c r="C33" s="14">
        <v>0</v>
      </c>
      <c r="D33" s="14">
        <f t="shared" si="14"/>
        <v>0</v>
      </c>
      <c r="E33" s="14">
        <f t="shared" si="15"/>
        <v>0</v>
      </c>
      <c r="G33" s="14">
        <v>20</v>
      </c>
      <c r="H33" s="14" t="str">
        <f>Teak!H33</f>
        <v>2038-2039</v>
      </c>
      <c r="I33" s="1">
        <f t="shared" si="24"/>
        <v>0.37186666666666668</v>
      </c>
      <c r="J33" s="1"/>
      <c r="K33" s="15">
        <f t="shared" si="22"/>
        <v>0.81226049632000019</v>
      </c>
      <c r="L33" s="15">
        <f t="shared" si="16"/>
        <v>0.11044005139120028</v>
      </c>
      <c r="M33" s="9"/>
      <c r="N33" s="14">
        <v>20</v>
      </c>
      <c r="O33" s="14" t="str">
        <f t="shared" si="9"/>
        <v>2038-2039</v>
      </c>
      <c r="P33" s="15">
        <f t="shared" si="10"/>
        <v>484.35693338638703</v>
      </c>
      <c r="Q33" s="15">
        <f t="shared" si="17"/>
        <v>79.838262154216878</v>
      </c>
      <c r="R33" s="15">
        <f t="shared" si="19"/>
        <v>1233.4951646590293</v>
      </c>
      <c r="S33" s="15">
        <f t="shared" si="20"/>
        <v>537.11606345735481</v>
      </c>
      <c r="T33" s="15">
        <f t="shared" si="21"/>
        <v>402.83556721033642</v>
      </c>
      <c r="U33" s="15">
        <f t="shared" si="23"/>
        <v>29.969875039507173</v>
      </c>
      <c r="V33" s="17"/>
      <c r="X33" s="15">
        <f>P33*'Cocus nucifera'!$P$5*'Cocus nucifera'!$P$6</f>
        <v>381.4310850417798</v>
      </c>
      <c r="Y33" s="15">
        <f>Q33*'Cocus nucifera'!$P$5*'Cocus nucifera'!$P$6</f>
        <v>62.872631446445787</v>
      </c>
      <c r="Z33" s="15">
        <f>R33*'Cocus nucifera'!$P$5*'Cocus nucifera'!$P$6</f>
        <v>971.37744216898557</v>
      </c>
      <c r="AA33" s="15">
        <f>S33*'Cocus nucifera'!$P$5*'Cocus nucifera'!$P$6</f>
        <v>422.97889997266691</v>
      </c>
      <c r="AB33" s="15">
        <f>T33*'Cocus nucifera'!$P$5*'Cocus nucifera'!$P$6</f>
        <v>317.23300917813992</v>
      </c>
      <c r="AC33" s="15">
        <f>U33*'Cocus nucifera'!$P$5*'Cocus nucifera'!$P$6</f>
        <v>23.6012765936119</v>
      </c>
      <c r="AE33" s="15">
        <f>X33*'Cocus nucifera'!$N$4</f>
        <v>95.357771260444949</v>
      </c>
      <c r="AF33" s="15">
        <f>Y33*'Cocus nucifera'!$N$4</f>
        <v>15.718157861611447</v>
      </c>
      <c r="AG33" s="15">
        <f>Z33*'Cocus nucifera'!$N$4</f>
        <v>242.84436054224639</v>
      </c>
      <c r="AH33" s="15">
        <f>AA33*'Cocus nucifera'!$N$4</f>
        <v>105.74472499316673</v>
      </c>
      <c r="AI33" s="15">
        <f>AB33*'Cocus nucifera'!$N$4</f>
        <v>79.308252294534981</v>
      </c>
      <c r="AJ33" s="15">
        <f>AC33*'Cocus nucifera'!$N$4</f>
        <v>5.9003191484029749</v>
      </c>
      <c r="AL33" s="15">
        <f t="shared" si="11"/>
        <v>476.78885630222476</v>
      </c>
      <c r="AM33" s="15">
        <f t="shared" si="11"/>
        <v>78.590789308057239</v>
      </c>
      <c r="AN33" s="15">
        <f t="shared" si="11"/>
        <v>1214.2218027112319</v>
      </c>
      <c r="AO33" s="15">
        <f t="shared" si="11"/>
        <v>528.72362496583366</v>
      </c>
      <c r="AP33" s="15">
        <f t="shared" si="11"/>
        <v>396.54126147267493</v>
      </c>
      <c r="AQ33" s="15">
        <f t="shared" si="11"/>
        <v>29.501595742014874</v>
      </c>
      <c r="AS33" s="15">
        <f>AL33*'Cocus nucifera'!$L$7*'Cocus nucifera'!$P$4</f>
        <v>821.66612902750057</v>
      </c>
      <c r="AT33" s="15">
        <f>AM33*'Cocus nucifera'!$L$7*'Cocus nucifera'!$P$4</f>
        <v>135.43812690755195</v>
      </c>
      <c r="AU33" s="15">
        <f>AN33*'Cocus nucifera'!$L$7*'Cocus nucifera'!$P$4</f>
        <v>2092.5089066723563</v>
      </c>
      <c r="AV33" s="15">
        <f>AO33*'Cocus nucifera'!$L$7*'Cocus nucifera'!$P$4</f>
        <v>911.16704702445327</v>
      </c>
      <c r="AW33" s="15">
        <f>AP33*'Cocus nucifera'!$L$7*'Cocus nucifera'!$P$4</f>
        <v>683.37277393790976</v>
      </c>
      <c r="AX33" s="15">
        <f>AQ33*'Cocus nucifera'!$L$7*'Cocus nucifera'!$P$4</f>
        <v>50.841083328738961</v>
      </c>
      <c r="AY33" s="15">
        <f t="shared" si="7"/>
        <v>4694.9940668985109</v>
      </c>
      <c r="BA33" s="15">
        <f>AS33*'Cocus nucifera'!$N$5</f>
        <v>0</v>
      </c>
      <c r="BB33" s="15">
        <f>AT33*'Cocus nucifera'!$N$5</f>
        <v>0</v>
      </c>
      <c r="BC33" s="15">
        <f>AU33*'Cocus nucifera'!$N$5</f>
        <v>0</v>
      </c>
      <c r="BD33" s="15">
        <f>AV33*'Cocus nucifera'!$N$5</f>
        <v>0</v>
      </c>
      <c r="BE33" s="15">
        <f>AW33*'Cocus nucifera'!$N$5</f>
        <v>0</v>
      </c>
      <c r="BF33" s="15">
        <f>AX33*'Cocus nucifera'!$N$5</f>
        <v>0</v>
      </c>
      <c r="BG33" s="15">
        <f t="shared" si="12"/>
        <v>0</v>
      </c>
      <c r="BI33" s="15">
        <f>AS33*'Cocus nucifera'!$N$7</f>
        <v>0</v>
      </c>
      <c r="BJ33" s="15">
        <f>AT33*'Cocus nucifera'!$N$7</f>
        <v>0</v>
      </c>
      <c r="BK33" s="15">
        <f>AU33*'Cocus nucifera'!$N$7</f>
        <v>0</v>
      </c>
      <c r="BL33" s="15">
        <f>AV33*'Cocus nucifera'!$N$7</f>
        <v>0</v>
      </c>
      <c r="BM33" s="15">
        <f>AW33*'Cocus nucifera'!$N$7</f>
        <v>0</v>
      </c>
      <c r="BN33" s="15">
        <f>AX33*'Cocus nucifera'!$N$7</f>
        <v>0</v>
      </c>
      <c r="BO33" s="15">
        <f t="shared" si="13"/>
        <v>0</v>
      </c>
      <c r="BQ33" s="15">
        <f t="shared" si="8"/>
        <v>4694.9940668985109</v>
      </c>
      <c r="BR33" s="15">
        <f t="shared" si="18"/>
        <v>29806.676350211521</v>
      </c>
    </row>
    <row r="34" spans="2:70" ht="15" x14ac:dyDescent="0.2">
      <c r="B34" s="47">
        <f>Teak!B34</f>
        <v>2039</v>
      </c>
      <c r="C34" s="14">
        <v>0</v>
      </c>
      <c r="D34" s="14">
        <f t="shared" si="14"/>
        <v>0</v>
      </c>
      <c r="E34" s="14">
        <f t="shared" si="15"/>
        <v>0</v>
      </c>
      <c r="G34" s="14">
        <v>21</v>
      </c>
      <c r="H34" s="14" t="str">
        <f>Teak!H34</f>
        <v>2039-2040</v>
      </c>
      <c r="I34" s="1">
        <f t="shared" si="24"/>
        <v>0.39045999999999997</v>
      </c>
      <c r="J34" s="1"/>
      <c r="K34" s="15">
        <f t="shared" si="22"/>
        <v>0.93117602419279955</v>
      </c>
      <c r="L34" s="15">
        <f t="shared" si="16"/>
        <v>0.11891552787279935</v>
      </c>
      <c r="M34" s="9"/>
      <c r="N34" s="14">
        <v>21</v>
      </c>
      <c r="O34" s="14" t="str">
        <f t="shared" si="9"/>
        <v>2039-2040</v>
      </c>
      <c r="P34" s="15">
        <f t="shared" si="10"/>
        <v>521.52783059173612</v>
      </c>
      <c r="Q34" s="15">
        <f t="shared" si="17"/>
        <v>86.474560239309824</v>
      </c>
      <c r="R34" s="15">
        <f t="shared" si="19"/>
        <v>1345.3206013572635</v>
      </c>
      <c r="S34" s="15">
        <f t="shared" si="20"/>
        <v>590.66412386810271</v>
      </c>
      <c r="T34" s="15">
        <f t="shared" si="21"/>
        <v>447.44369502829215</v>
      </c>
      <c r="U34" s="15">
        <f t="shared" si="23"/>
        <v>28.242575676511272</v>
      </c>
      <c r="V34" s="17"/>
      <c r="X34" s="15">
        <f>P34*'Cocus nucifera'!$P$5*'Cocus nucifera'!$P$6</f>
        <v>410.70316659099217</v>
      </c>
      <c r="Y34" s="15">
        <f>Q34*'Cocus nucifera'!$P$5*'Cocus nucifera'!$P$6</f>
        <v>68.098716188456478</v>
      </c>
      <c r="Z34" s="15">
        <f>R34*'Cocus nucifera'!$P$5*'Cocus nucifera'!$P$6</f>
        <v>1059.4399735688451</v>
      </c>
      <c r="AA34" s="15">
        <f>S34*'Cocus nucifera'!$P$5*'Cocus nucifera'!$P$6</f>
        <v>465.14799754613085</v>
      </c>
      <c r="AB34" s="15">
        <f>T34*'Cocus nucifera'!$P$5*'Cocus nucifera'!$P$6</f>
        <v>352.36190983478008</v>
      </c>
      <c r="AC34" s="15">
        <f>U34*'Cocus nucifera'!$P$5*'Cocus nucifera'!$P$6</f>
        <v>22.241028345252627</v>
      </c>
      <c r="AE34" s="15">
        <f>X34*'Cocus nucifera'!$N$4</f>
        <v>102.67579164774804</v>
      </c>
      <c r="AF34" s="15">
        <f>Y34*'Cocus nucifera'!$N$4</f>
        <v>17.02467904711412</v>
      </c>
      <c r="AG34" s="15">
        <f>Z34*'Cocus nucifera'!$N$4</f>
        <v>264.85999339221127</v>
      </c>
      <c r="AH34" s="15">
        <f>AA34*'Cocus nucifera'!$N$4</f>
        <v>116.28699938653271</v>
      </c>
      <c r="AI34" s="15">
        <f>AB34*'Cocus nucifera'!$N$4</f>
        <v>88.09047745869502</v>
      </c>
      <c r="AJ34" s="15">
        <f>AC34*'Cocus nucifera'!$N$4</f>
        <v>5.5602570863131566</v>
      </c>
      <c r="AL34" s="15">
        <f t="shared" si="11"/>
        <v>513.37895823874021</v>
      </c>
      <c r="AM34" s="15">
        <f t="shared" si="11"/>
        <v>85.123395235570598</v>
      </c>
      <c r="AN34" s="15">
        <f t="shared" si="11"/>
        <v>1324.2999669610563</v>
      </c>
      <c r="AO34" s="15">
        <f t="shared" si="11"/>
        <v>581.43499693266358</v>
      </c>
      <c r="AP34" s="15">
        <f t="shared" si="11"/>
        <v>440.45238729347511</v>
      </c>
      <c r="AQ34" s="15">
        <f t="shared" si="11"/>
        <v>27.801285431565784</v>
      </c>
      <c r="AS34" s="15">
        <f>AL34*'Cocus nucifera'!$L$7*'Cocus nucifera'!$P$4</f>
        <v>884.72307136476218</v>
      </c>
      <c r="AT34" s="15">
        <f>AM34*'Cocus nucifera'!$L$7*'Cocus nucifera'!$P$4</f>
        <v>146.69598445596665</v>
      </c>
      <c r="AU34" s="15">
        <f>AN34*'Cocus nucifera'!$L$7*'Cocus nucifera'!$P$4</f>
        <v>2282.2102763962203</v>
      </c>
      <c r="AV34" s="15">
        <f>AO34*'Cocus nucifera'!$L$7*'Cocus nucifera'!$P$4</f>
        <v>1002.0063113806235</v>
      </c>
      <c r="AW34" s="15">
        <f>AP34*'Cocus nucifera'!$L$7*'Cocus nucifera'!$P$4</f>
        <v>759.04628076908875</v>
      </c>
      <c r="AX34" s="15">
        <f>AQ34*'Cocus nucifera'!$L$7*'Cocus nucifera'!$P$4</f>
        <v>47.910881893731698</v>
      </c>
      <c r="AY34" s="15">
        <f t="shared" si="7"/>
        <v>5122.5928062603934</v>
      </c>
      <c r="BA34" s="15">
        <f>AS34*'Cocus nucifera'!$N$5</f>
        <v>0</v>
      </c>
      <c r="BB34" s="15">
        <f>AT34*'Cocus nucifera'!$N$5</f>
        <v>0</v>
      </c>
      <c r="BC34" s="15">
        <f>AU34*'Cocus nucifera'!$N$5</f>
        <v>0</v>
      </c>
      <c r="BD34" s="15">
        <f>AV34*'Cocus nucifera'!$N$5</f>
        <v>0</v>
      </c>
      <c r="BE34" s="15">
        <f>AW34*'Cocus nucifera'!$N$5</f>
        <v>0</v>
      </c>
      <c r="BF34" s="15">
        <f>AX34*'Cocus nucifera'!$N$5</f>
        <v>0</v>
      </c>
      <c r="BG34" s="15">
        <f t="shared" si="12"/>
        <v>0</v>
      </c>
      <c r="BI34" s="15">
        <f>AS34*'Cocus nucifera'!$N$7</f>
        <v>0</v>
      </c>
      <c r="BJ34" s="15">
        <f>AT34*'Cocus nucifera'!$N$7</f>
        <v>0</v>
      </c>
      <c r="BK34" s="15">
        <f>AU34*'Cocus nucifera'!$N$7</f>
        <v>0</v>
      </c>
      <c r="BL34" s="15">
        <f>AV34*'Cocus nucifera'!$N$7</f>
        <v>0</v>
      </c>
      <c r="BM34" s="15">
        <f>AW34*'Cocus nucifera'!$N$7</f>
        <v>0</v>
      </c>
      <c r="BN34" s="15">
        <f>AX34*'Cocus nucifera'!$N$7</f>
        <v>0</v>
      </c>
      <c r="BO34" s="15">
        <f t="shared" si="13"/>
        <v>0</v>
      </c>
      <c r="BQ34" s="15">
        <f t="shared" si="8"/>
        <v>5122.5928062603934</v>
      </c>
      <c r="BR34" s="15">
        <f t="shared" si="18"/>
        <v>34929.269156471913</v>
      </c>
    </row>
    <row r="35" spans="2:70" ht="15" x14ac:dyDescent="0.2">
      <c r="B35" s="47">
        <f>Teak!B35</f>
        <v>2040</v>
      </c>
      <c r="C35" s="14">
        <v>0</v>
      </c>
      <c r="D35" s="14">
        <f t="shared" si="14"/>
        <v>0</v>
      </c>
      <c r="E35" s="14">
        <f t="shared" si="15"/>
        <v>0</v>
      </c>
      <c r="G35" s="14">
        <v>22</v>
      </c>
      <c r="H35" s="14" t="str">
        <f>Teak!H35</f>
        <v>2040-2041</v>
      </c>
      <c r="I35" s="1">
        <f t="shared" si="24"/>
        <v>0.40905333333333332</v>
      </c>
      <c r="J35" s="1"/>
      <c r="K35" s="15">
        <f t="shared" si="22"/>
        <v>1.0585670285471998</v>
      </c>
      <c r="L35" s="15">
        <f t="shared" si="16"/>
        <v>0.12739100435440021</v>
      </c>
      <c r="M35" s="9"/>
      <c r="N35" s="14">
        <v>22</v>
      </c>
      <c r="O35" s="14" t="str">
        <f t="shared" si="9"/>
        <v>2040-2041</v>
      </c>
      <c r="P35" s="15">
        <f t="shared" si="10"/>
        <v>558.69872779709294</v>
      </c>
      <c r="Q35" s="15">
        <f t="shared" si="17"/>
        <v>93.110858324401889</v>
      </c>
      <c r="R35" s="15">
        <f t="shared" si="19"/>
        <v>1457.1460380554965</v>
      </c>
      <c r="S35" s="15">
        <f t="shared" si="20"/>
        <v>644.21218427885333</v>
      </c>
      <c r="T35" s="15">
        <f t="shared" si="21"/>
        <v>492.05182284624851</v>
      </c>
      <c r="U35" s="15">
        <f t="shared" si="23"/>
        <v>31.370026498221577</v>
      </c>
      <c r="V35" s="17"/>
      <c r="X35" s="15">
        <f>P35*'Cocus nucifera'!$P$5*'Cocus nucifera'!$P$6</f>
        <v>439.97524814021068</v>
      </c>
      <c r="Y35" s="15">
        <f>Q35*'Cocus nucifera'!$P$5*'Cocus nucifera'!$P$6</f>
        <v>73.324800930466481</v>
      </c>
      <c r="Z35" s="15">
        <f>R35*'Cocus nucifera'!$P$5*'Cocus nucifera'!$P$6</f>
        <v>1147.5025049687035</v>
      </c>
      <c r="AA35" s="15">
        <f>S35*'Cocus nucifera'!$P$5*'Cocus nucifera'!$P$6</f>
        <v>507.31709511959696</v>
      </c>
      <c r="AB35" s="15">
        <f>T35*'Cocus nucifera'!$P$5*'Cocus nucifera'!$P$6</f>
        <v>387.49081049142069</v>
      </c>
      <c r="AC35" s="15">
        <f>U35*'Cocus nucifera'!$P$5*'Cocus nucifera'!$P$6</f>
        <v>24.703895867349491</v>
      </c>
      <c r="AE35" s="15">
        <f>X35*'Cocus nucifera'!$N$4</f>
        <v>109.99381203505267</v>
      </c>
      <c r="AF35" s="15">
        <f>Y35*'Cocus nucifera'!$N$4</f>
        <v>18.33120023261662</v>
      </c>
      <c r="AG35" s="15">
        <f>Z35*'Cocus nucifera'!$N$4</f>
        <v>286.87562624217588</v>
      </c>
      <c r="AH35" s="15">
        <f>AA35*'Cocus nucifera'!$N$4</f>
        <v>126.82927377989924</v>
      </c>
      <c r="AI35" s="15">
        <f>AB35*'Cocus nucifera'!$N$4</f>
        <v>96.872702622855172</v>
      </c>
      <c r="AJ35" s="15">
        <f>AC35*'Cocus nucifera'!$N$4</f>
        <v>6.1759739668373728</v>
      </c>
      <c r="AL35" s="15">
        <f t="shared" si="11"/>
        <v>549.96906017526339</v>
      </c>
      <c r="AM35" s="15">
        <f t="shared" si="11"/>
        <v>91.656001163083104</v>
      </c>
      <c r="AN35" s="15">
        <f t="shared" si="11"/>
        <v>1434.3781312108795</v>
      </c>
      <c r="AO35" s="15">
        <f t="shared" si="11"/>
        <v>634.14636889949622</v>
      </c>
      <c r="AP35" s="15">
        <f t="shared" si="11"/>
        <v>484.36351311427586</v>
      </c>
      <c r="AQ35" s="15">
        <f t="shared" si="11"/>
        <v>30.879869834186863</v>
      </c>
      <c r="AS35" s="15">
        <f>AL35*'Cocus nucifera'!$L$7*'Cocus nucifera'!$P$4</f>
        <v>947.78001370203708</v>
      </c>
      <c r="AT35" s="15">
        <f>AM35*'Cocus nucifera'!$L$7*'Cocus nucifera'!$P$4</f>
        <v>157.95384200437988</v>
      </c>
      <c r="AU35" s="15">
        <f>AN35*'Cocus nucifera'!$L$7*'Cocus nucifera'!$P$4</f>
        <v>2471.9116461200824</v>
      </c>
      <c r="AV35" s="15">
        <f>AO35*'Cocus nucifera'!$L$7*'Cocus nucifera'!$P$4</f>
        <v>1092.8455757367985</v>
      </c>
      <c r="AW35" s="15">
        <f>AP35*'Cocus nucifera'!$L$7*'Cocus nucifera'!$P$4</f>
        <v>834.71978760026866</v>
      </c>
      <c r="AX35" s="15">
        <f>AQ35*'Cocus nucifera'!$L$7*'Cocus nucifera'!$P$4</f>
        <v>53.216309014248687</v>
      </c>
      <c r="AY35" s="15">
        <f t="shared" si="7"/>
        <v>5558.4271741778148</v>
      </c>
      <c r="BA35" s="15">
        <f>AS35*'Cocus nucifera'!$N$5</f>
        <v>0</v>
      </c>
      <c r="BB35" s="15">
        <f>AT35*'Cocus nucifera'!$N$5</f>
        <v>0</v>
      </c>
      <c r="BC35" s="15">
        <f>AU35*'Cocus nucifera'!$N$5</f>
        <v>0</v>
      </c>
      <c r="BD35" s="15">
        <f>AV35*'Cocus nucifera'!$N$5</f>
        <v>0</v>
      </c>
      <c r="BE35" s="15">
        <f>AW35*'Cocus nucifera'!$N$5</f>
        <v>0</v>
      </c>
      <c r="BF35" s="15">
        <f>AX35*'Cocus nucifera'!$N$5</f>
        <v>0</v>
      </c>
      <c r="BG35" s="15">
        <f t="shared" si="12"/>
        <v>0</v>
      </c>
      <c r="BI35" s="15">
        <f>AS35*'Cocus nucifera'!$N$7</f>
        <v>0</v>
      </c>
      <c r="BJ35" s="15">
        <f>AT35*'Cocus nucifera'!$N$7</f>
        <v>0</v>
      </c>
      <c r="BK35" s="15">
        <f>AU35*'Cocus nucifera'!$N$7</f>
        <v>0</v>
      </c>
      <c r="BL35" s="15">
        <f>AV35*'Cocus nucifera'!$N$7</f>
        <v>0</v>
      </c>
      <c r="BM35" s="15">
        <f>AW35*'Cocus nucifera'!$N$7</f>
        <v>0</v>
      </c>
      <c r="BN35" s="15">
        <f>AX35*'Cocus nucifera'!$N$7</f>
        <v>0</v>
      </c>
      <c r="BO35" s="15">
        <f t="shared" si="13"/>
        <v>0</v>
      </c>
      <c r="BQ35" s="15">
        <f t="shared" si="8"/>
        <v>5558.4271741778148</v>
      </c>
      <c r="BR35" s="15">
        <f t="shared" si="18"/>
        <v>40487.696330649727</v>
      </c>
    </row>
    <row r="36" spans="2:70" ht="15" x14ac:dyDescent="0.2">
      <c r="B36" s="47">
        <f>Teak!B36</f>
        <v>2041</v>
      </c>
      <c r="C36" s="14">
        <v>0</v>
      </c>
      <c r="D36" s="14">
        <f t="shared" si="14"/>
        <v>0</v>
      </c>
      <c r="E36" s="14">
        <f t="shared" si="15"/>
        <v>0</v>
      </c>
      <c r="G36" s="14">
        <v>23</v>
      </c>
      <c r="H36" s="14" t="str">
        <f>Teak!H36</f>
        <v>2041-2042</v>
      </c>
      <c r="I36" s="1">
        <f t="shared" si="24"/>
        <v>0.42764666666666667</v>
      </c>
      <c r="J36" s="1"/>
      <c r="K36" s="15">
        <f t="shared" si="22"/>
        <v>1.1944335093832001</v>
      </c>
      <c r="L36" s="15">
        <f t="shared" si="16"/>
        <v>0.13586648083600039</v>
      </c>
      <c r="M36" s="9"/>
      <c r="N36" s="14">
        <v>23</v>
      </c>
      <c r="O36" s="14" t="str">
        <f t="shared" si="9"/>
        <v>2041-2042</v>
      </c>
      <c r="P36" s="15">
        <f t="shared" si="10"/>
        <v>595.86962500244692</v>
      </c>
      <c r="Q36" s="15">
        <f t="shared" si="17"/>
        <v>99.747156409495361</v>
      </c>
      <c r="R36" s="15">
        <f t="shared" si="19"/>
        <v>1568.9714747537146</v>
      </c>
      <c r="S36" s="15">
        <f t="shared" si="20"/>
        <v>697.76024468960338</v>
      </c>
      <c r="T36" s="15">
        <f t="shared" si="21"/>
        <v>536.65995066420714</v>
      </c>
      <c r="U36" s="15">
        <f t="shared" si="23"/>
        <v>34.497477319931924</v>
      </c>
      <c r="V36" s="17"/>
      <c r="X36" s="15">
        <f>P36*'Cocus nucifera'!$P$5*'Cocus nucifera'!$P$6</f>
        <v>469.24732968942692</v>
      </c>
      <c r="Y36" s="15">
        <f>Q36*'Cocus nucifera'!$P$5*'Cocus nucifera'!$P$6</f>
        <v>78.550885672477591</v>
      </c>
      <c r="Z36" s="15">
        <f>R36*'Cocus nucifera'!$P$5*'Cocus nucifera'!$P$6</f>
        <v>1235.5650363685502</v>
      </c>
      <c r="AA36" s="15">
        <f>S36*'Cocus nucifera'!$P$5*'Cocus nucifera'!$P$6</f>
        <v>549.48619269306266</v>
      </c>
      <c r="AB36" s="15">
        <f>T36*'Cocus nucifera'!$P$5*'Cocus nucifera'!$P$6</f>
        <v>422.61971114806312</v>
      </c>
      <c r="AC36" s="15">
        <f>U36*'Cocus nucifera'!$P$5*'Cocus nucifera'!$P$6</f>
        <v>27.166763389446391</v>
      </c>
      <c r="AE36" s="15">
        <f>X36*'Cocus nucifera'!$N$4</f>
        <v>117.31183242235673</v>
      </c>
      <c r="AF36" s="15">
        <f>Y36*'Cocus nucifera'!$N$4</f>
        <v>19.637721418119398</v>
      </c>
      <c r="AG36" s="15">
        <f>Z36*'Cocus nucifera'!$N$4</f>
        <v>308.89125909213755</v>
      </c>
      <c r="AH36" s="15">
        <f>AA36*'Cocus nucifera'!$N$4</f>
        <v>137.37154817326567</v>
      </c>
      <c r="AI36" s="15">
        <f>AB36*'Cocus nucifera'!$N$4</f>
        <v>105.65492778701578</v>
      </c>
      <c r="AJ36" s="15">
        <f>AC36*'Cocus nucifera'!$N$4</f>
        <v>6.7916908473615978</v>
      </c>
      <c r="AL36" s="15">
        <f t="shared" si="11"/>
        <v>586.55916211178362</v>
      </c>
      <c r="AM36" s="15">
        <f t="shared" si="11"/>
        <v>98.188607090596989</v>
      </c>
      <c r="AN36" s="15">
        <f t="shared" si="11"/>
        <v>1544.4562954606877</v>
      </c>
      <c r="AO36" s="15">
        <f t="shared" si="11"/>
        <v>686.8577408663283</v>
      </c>
      <c r="AP36" s="15">
        <f t="shared" si="11"/>
        <v>528.27463893507888</v>
      </c>
      <c r="AQ36" s="15">
        <f t="shared" si="11"/>
        <v>33.958454236807988</v>
      </c>
      <c r="AS36" s="15">
        <f>AL36*'Cocus nucifera'!$L$7*'Cocus nucifera'!$P$4</f>
        <v>1010.836956039307</v>
      </c>
      <c r="AT36" s="15">
        <f>AM36*'Cocus nucifera'!$L$7*'Cocus nucifera'!$P$4</f>
        <v>169.21169955279547</v>
      </c>
      <c r="AU36" s="15">
        <f>AN36*'Cocus nucifera'!$L$7*'Cocus nucifera'!$P$4</f>
        <v>2661.6130158439178</v>
      </c>
      <c r="AV36" s="15">
        <f>AO36*'Cocus nucifera'!$L$7*'Cocus nucifera'!$P$4</f>
        <v>1183.6848400929723</v>
      </c>
      <c r="AW36" s="15">
        <f>AP36*'Cocus nucifera'!$L$7*'Cocus nucifera'!$P$4</f>
        <v>910.39329443145255</v>
      </c>
      <c r="AX36" s="15">
        <f>AQ36*'Cocus nucifera'!$L$7*'Cocus nucifera'!$P$4</f>
        <v>58.52173613476576</v>
      </c>
      <c r="AY36" s="15">
        <f t="shared" si="7"/>
        <v>5994.2615420952116</v>
      </c>
      <c r="BA36" s="15">
        <f>AS36*'Cocus nucifera'!$N$5</f>
        <v>0</v>
      </c>
      <c r="BB36" s="15">
        <f>AT36*'Cocus nucifera'!$N$5</f>
        <v>0</v>
      </c>
      <c r="BC36" s="15">
        <f>AU36*'Cocus nucifera'!$N$5</f>
        <v>0</v>
      </c>
      <c r="BD36" s="15">
        <f>AV36*'Cocus nucifera'!$N$5</f>
        <v>0</v>
      </c>
      <c r="BE36" s="15">
        <f>AW36*'Cocus nucifera'!$N$5</f>
        <v>0</v>
      </c>
      <c r="BF36" s="15">
        <f>AX36*'Cocus nucifera'!$N$5</f>
        <v>0</v>
      </c>
      <c r="BG36" s="15">
        <f t="shared" si="12"/>
        <v>0</v>
      </c>
      <c r="BI36" s="15">
        <f>AS36*'Cocus nucifera'!$N$7</f>
        <v>0</v>
      </c>
      <c r="BJ36" s="15">
        <f>AT36*'Cocus nucifera'!$N$7</f>
        <v>0</v>
      </c>
      <c r="BK36" s="15">
        <f>AU36*'Cocus nucifera'!$N$7</f>
        <v>0</v>
      </c>
      <c r="BL36" s="15">
        <f>AV36*'Cocus nucifera'!$N$7</f>
        <v>0</v>
      </c>
      <c r="BM36" s="15">
        <f>AW36*'Cocus nucifera'!$N$7</f>
        <v>0</v>
      </c>
      <c r="BN36" s="15">
        <f>AX36*'Cocus nucifera'!$N$7</f>
        <v>0</v>
      </c>
      <c r="BO36" s="15">
        <f t="shared" si="13"/>
        <v>0</v>
      </c>
      <c r="BQ36" s="15">
        <f t="shared" si="8"/>
        <v>5994.2615420952116</v>
      </c>
      <c r="BR36" s="15">
        <f t="shared" si="18"/>
        <v>46481.957872744941</v>
      </c>
    </row>
    <row r="37" spans="2:70" ht="15" x14ac:dyDescent="0.2">
      <c r="B37" s="47">
        <f>Teak!B37</f>
        <v>2042</v>
      </c>
      <c r="C37" s="14">
        <v>0</v>
      </c>
      <c r="D37" s="14">
        <f t="shared" si="14"/>
        <v>0</v>
      </c>
      <c r="E37" s="14">
        <f t="shared" si="15"/>
        <v>0</v>
      </c>
      <c r="G37" s="14">
        <v>24</v>
      </c>
      <c r="H37" s="14" t="str">
        <f>Teak!H37</f>
        <v>2042-2043</v>
      </c>
      <c r="I37" s="1">
        <f t="shared" si="24"/>
        <v>0.44623999999999997</v>
      </c>
      <c r="J37" s="1"/>
      <c r="K37" s="15">
        <f t="shared" si="22"/>
        <v>1.3387754667007996</v>
      </c>
      <c r="L37" s="15">
        <f t="shared" si="16"/>
        <v>0.14434195731759947</v>
      </c>
      <c r="M37" s="9"/>
      <c r="N37" s="14">
        <v>24</v>
      </c>
      <c r="O37" s="14" t="str">
        <f t="shared" si="9"/>
        <v>2042-2043</v>
      </c>
      <c r="P37" s="15">
        <f t="shared" si="10"/>
        <v>633.0405222077959</v>
      </c>
      <c r="Q37" s="15">
        <f t="shared" si="17"/>
        <v>106.38345449458831</v>
      </c>
      <c r="R37" s="15">
        <f t="shared" si="19"/>
        <v>1680.7969114519562</v>
      </c>
      <c r="S37" s="15">
        <f t="shared" si="20"/>
        <v>751.30830510034627</v>
      </c>
      <c r="T37" s="15">
        <f t="shared" si="21"/>
        <v>581.26807848216527</v>
      </c>
      <c r="U37" s="15">
        <f t="shared" si="23"/>
        <v>37.624928141642435</v>
      </c>
      <c r="V37" s="17"/>
      <c r="X37" s="15">
        <f>P37*'Cocus nucifera'!$P$5*'Cocus nucifera'!$P$6</f>
        <v>498.51941123863924</v>
      </c>
      <c r="Y37" s="15">
        <f>Q37*'Cocus nucifera'!$P$5*'Cocus nucifera'!$P$6</f>
        <v>83.776970414488289</v>
      </c>
      <c r="Z37" s="15">
        <f>R37*'Cocus nucifera'!$P$5*'Cocus nucifera'!$P$6</f>
        <v>1323.6275677684155</v>
      </c>
      <c r="AA37" s="15">
        <f>S37*'Cocus nucifera'!$P$5*'Cocus nucifera'!$P$6</f>
        <v>591.65529026652268</v>
      </c>
      <c r="AB37" s="15">
        <f>T37*'Cocus nucifera'!$P$5*'Cocus nucifera'!$P$6</f>
        <v>457.74861180470515</v>
      </c>
      <c r="AC37" s="15">
        <f>U37*'Cocus nucifera'!$P$5*'Cocus nucifera'!$P$6</f>
        <v>29.629630911543416</v>
      </c>
      <c r="AE37" s="15">
        <f>X37*'Cocus nucifera'!$N$4</f>
        <v>124.62985280965981</v>
      </c>
      <c r="AF37" s="15">
        <f>Y37*'Cocus nucifera'!$N$4</f>
        <v>20.944242603622072</v>
      </c>
      <c r="AG37" s="15">
        <f>Z37*'Cocus nucifera'!$N$4</f>
        <v>330.90689194210387</v>
      </c>
      <c r="AH37" s="15">
        <f>AA37*'Cocus nucifera'!$N$4</f>
        <v>147.91382256663067</v>
      </c>
      <c r="AI37" s="15">
        <f>AB37*'Cocus nucifera'!$N$4</f>
        <v>114.43715295117629</v>
      </c>
      <c r="AJ37" s="15">
        <f>AC37*'Cocus nucifera'!$N$4</f>
        <v>7.4074077278858539</v>
      </c>
      <c r="AL37" s="15">
        <f t="shared" si="11"/>
        <v>623.14926404829907</v>
      </c>
      <c r="AM37" s="15">
        <f t="shared" si="11"/>
        <v>104.72121301811036</v>
      </c>
      <c r="AN37" s="15">
        <f t="shared" si="11"/>
        <v>1654.5344597105193</v>
      </c>
      <c r="AO37" s="15">
        <f t="shared" si="11"/>
        <v>739.56911283315333</v>
      </c>
      <c r="AP37" s="15">
        <f t="shared" si="11"/>
        <v>572.18576475588145</v>
      </c>
      <c r="AQ37" s="15">
        <f t="shared" si="11"/>
        <v>37.037038639429269</v>
      </c>
      <c r="AS37" s="15">
        <f>AL37*'Cocus nucifera'!$L$7*'Cocus nucifera'!$P$4</f>
        <v>1073.8938983765686</v>
      </c>
      <c r="AT37" s="15">
        <f>AM37*'Cocus nucifera'!$L$7*'Cocus nucifera'!$P$4</f>
        <v>180.46955710121017</v>
      </c>
      <c r="AU37" s="15">
        <f>AN37*'Cocus nucifera'!$L$7*'Cocus nucifera'!$P$4</f>
        <v>2851.3143855677945</v>
      </c>
      <c r="AV37" s="15">
        <f>AO37*'Cocus nucifera'!$L$7*'Cocus nucifera'!$P$4</f>
        <v>1274.524104449134</v>
      </c>
      <c r="AW37" s="15">
        <f>AP37*'Cocus nucifera'!$L$7*'Cocus nucifera'!$P$4</f>
        <v>986.06680126263552</v>
      </c>
      <c r="AX37" s="15">
        <f>AQ37*'Cocus nucifera'!$L$7*'Cocus nucifera'!$P$4</f>
        <v>63.827163255283097</v>
      </c>
      <c r="AY37" s="15">
        <f t="shared" si="7"/>
        <v>6430.0959100126265</v>
      </c>
      <c r="BA37" s="15">
        <f>AS37*'Cocus nucifera'!$N$5</f>
        <v>0</v>
      </c>
      <c r="BB37" s="15">
        <f>AT37*'Cocus nucifera'!$N$5</f>
        <v>0</v>
      </c>
      <c r="BC37" s="15">
        <f>AU37*'Cocus nucifera'!$N$5</f>
        <v>0</v>
      </c>
      <c r="BD37" s="15">
        <f>AV37*'Cocus nucifera'!$N$5</f>
        <v>0</v>
      </c>
      <c r="BE37" s="15">
        <f>AW37*'Cocus nucifera'!$N$5</f>
        <v>0</v>
      </c>
      <c r="BF37" s="15">
        <f>AX37*'Cocus nucifera'!$N$5</f>
        <v>0</v>
      </c>
      <c r="BG37" s="15">
        <f t="shared" si="12"/>
        <v>0</v>
      </c>
      <c r="BI37" s="15">
        <f>AS37*'Cocus nucifera'!$N$7</f>
        <v>0</v>
      </c>
      <c r="BJ37" s="15">
        <f>AT37*'Cocus nucifera'!$N$7</f>
        <v>0</v>
      </c>
      <c r="BK37" s="15">
        <f>AU37*'Cocus nucifera'!$N$7</f>
        <v>0</v>
      </c>
      <c r="BL37" s="15">
        <f>AV37*'Cocus nucifera'!$N$7</f>
        <v>0</v>
      </c>
      <c r="BM37" s="15">
        <f>AW37*'Cocus nucifera'!$N$7</f>
        <v>0</v>
      </c>
      <c r="BN37" s="15">
        <f>AX37*'Cocus nucifera'!$N$7</f>
        <v>0</v>
      </c>
      <c r="BO37" s="15">
        <f t="shared" si="13"/>
        <v>0</v>
      </c>
      <c r="BQ37" s="15">
        <f t="shared" si="8"/>
        <v>6430.0959100126265</v>
      </c>
      <c r="BR37" s="15">
        <f t="shared" si="18"/>
        <v>52912.053782757568</v>
      </c>
    </row>
    <row r="38" spans="2:70" ht="15" x14ac:dyDescent="0.2">
      <c r="B38" s="47">
        <f>Teak!B38</f>
        <v>2043</v>
      </c>
      <c r="C38" s="14">
        <v>0</v>
      </c>
      <c r="D38" s="14">
        <f t="shared" si="14"/>
        <v>0</v>
      </c>
      <c r="E38" s="14">
        <f t="shared" si="15"/>
        <v>0</v>
      </c>
      <c r="G38" s="14">
        <v>25</v>
      </c>
      <c r="H38" s="14" t="str">
        <f>Teak!H38</f>
        <v>2043-2044</v>
      </c>
      <c r="I38" s="1">
        <f t="shared" si="24"/>
        <v>0.46483333333333332</v>
      </c>
      <c r="J38" s="1"/>
      <c r="K38" s="15">
        <f t="shared" si="22"/>
        <v>1.4915929004999997</v>
      </c>
      <c r="L38" s="15">
        <f t="shared" si="16"/>
        <v>0.1528174337992001</v>
      </c>
      <c r="M38" s="9"/>
      <c r="N38" s="14">
        <v>25</v>
      </c>
      <c r="O38" s="14" t="str">
        <f t="shared" si="9"/>
        <v>2043-2044</v>
      </c>
      <c r="P38" s="15">
        <f t="shared" si="10"/>
        <v>670.21141941315182</v>
      </c>
      <c r="Q38" s="15">
        <f t="shared" si="17"/>
        <v>113.01975257968039</v>
      </c>
      <c r="R38" s="15">
        <f t="shared" si="19"/>
        <v>1792.6223481501893</v>
      </c>
      <c r="S38" s="15">
        <f t="shared" si="20"/>
        <v>804.85636551110053</v>
      </c>
      <c r="T38" s="15">
        <f t="shared" si="21"/>
        <v>625.87620630011759</v>
      </c>
      <c r="U38" s="15">
        <f t="shared" si="23"/>
        <v>40.752378963352903</v>
      </c>
      <c r="V38" s="17"/>
      <c r="X38" s="15">
        <f>P38*'Cocus nucifera'!$P$5*'Cocus nucifera'!$P$6</f>
        <v>527.79149278785701</v>
      </c>
      <c r="Y38" s="15">
        <f>Q38*'Cocus nucifera'!$P$5*'Cocus nucifera'!$P$6</f>
        <v>89.003055156498306</v>
      </c>
      <c r="Z38" s="15">
        <f>R38*'Cocus nucifera'!$P$5*'Cocus nucifera'!$P$6</f>
        <v>1411.6900991682739</v>
      </c>
      <c r="AA38" s="15">
        <f>S38*'Cocus nucifera'!$P$5*'Cocus nucifera'!$P$6</f>
        <v>633.82438783999169</v>
      </c>
      <c r="AB38" s="15">
        <f>T38*'Cocus nucifera'!$P$5*'Cocus nucifera'!$P$6</f>
        <v>492.87751246134258</v>
      </c>
      <c r="AC38" s="15">
        <f>U38*'Cocus nucifera'!$P$5*'Cocus nucifera'!$P$6</f>
        <v>32.092498433640408</v>
      </c>
      <c r="AE38" s="15">
        <f>X38*'Cocus nucifera'!$N$4</f>
        <v>131.94787319696425</v>
      </c>
      <c r="AF38" s="15">
        <f>Y38*'Cocus nucifera'!$N$4</f>
        <v>22.250763789124576</v>
      </c>
      <c r="AG38" s="15">
        <f>Z38*'Cocus nucifera'!$N$4</f>
        <v>352.92252479206849</v>
      </c>
      <c r="AH38" s="15">
        <f>AA38*'Cocus nucifera'!$N$4</f>
        <v>158.45609695999792</v>
      </c>
      <c r="AI38" s="15">
        <f>AB38*'Cocus nucifera'!$N$4</f>
        <v>123.21937811533564</v>
      </c>
      <c r="AJ38" s="15">
        <f>AC38*'Cocus nucifera'!$N$4</f>
        <v>8.023124608410102</v>
      </c>
      <c r="AL38" s="15">
        <f t="shared" si="11"/>
        <v>659.73936598482123</v>
      </c>
      <c r="AM38" s="15">
        <f t="shared" si="11"/>
        <v>111.25381894562288</v>
      </c>
      <c r="AN38" s="15">
        <f t="shared" si="11"/>
        <v>1764.6126239603425</v>
      </c>
      <c r="AO38" s="15">
        <f t="shared" si="11"/>
        <v>792.28048479998961</v>
      </c>
      <c r="AP38" s="15">
        <f t="shared" si="11"/>
        <v>616.09689057667822</v>
      </c>
      <c r="AQ38" s="15">
        <f t="shared" si="11"/>
        <v>40.115623042050508</v>
      </c>
      <c r="AS38" s="15">
        <f>AL38*'Cocus nucifera'!$L$7*'Cocus nucifera'!$P$4</f>
        <v>1136.9508407138419</v>
      </c>
      <c r="AT38" s="15">
        <f>AM38*'Cocus nucifera'!$L$7*'Cocus nucifera'!$P$4</f>
        <v>191.7274146496234</v>
      </c>
      <c r="AU38" s="15">
        <f>AN38*'Cocus nucifera'!$L$7*'Cocus nucifera'!$P$4</f>
        <v>3041.0157552916567</v>
      </c>
      <c r="AV38" s="15">
        <f>AO38*'Cocus nucifera'!$L$7*'Cocus nucifera'!$P$4</f>
        <v>1365.3633688053153</v>
      </c>
      <c r="AW38" s="15">
        <f>AP38*'Cocus nucifera'!$L$7*'Cocus nucifera'!$P$4</f>
        <v>1061.7403080938088</v>
      </c>
      <c r="AX38" s="15">
        <f>AQ38*'Cocus nucifera'!$L$7*'Cocus nucifera'!$P$4</f>
        <v>69.132590375800362</v>
      </c>
      <c r="AY38" s="15">
        <f t="shared" si="7"/>
        <v>6865.9302779300469</v>
      </c>
      <c r="BA38" s="15">
        <f>AS38*'Cocus nucifera'!$N$5</f>
        <v>0</v>
      </c>
      <c r="BB38" s="15">
        <f>AT38*'Cocus nucifera'!$N$5</f>
        <v>0</v>
      </c>
      <c r="BC38" s="15">
        <f>AU38*'Cocus nucifera'!$N$5</f>
        <v>0</v>
      </c>
      <c r="BD38" s="15">
        <f>AV38*'Cocus nucifera'!$N$5</f>
        <v>0</v>
      </c>
      <c r="BE38" s="15">
        <f>AW38*'Cocus nucifera'!$N$5</f>
        <v>0</v>
      </c>
      <c r="BF38" s="15">
        <f>AX38*'Cocus nucifera'!$N$5</f>
        <v>0</v>
      </c>
      <c r="BG38" s="15">
        <f t="shared" si="12"/>
        <v>0</v>
      </c>
      <c r="BI38" s="15">
        <f>AS38*'Cocus nucifera'!$N$7</f>
        <v>0</v>
      </c>
      <c r="BJ38" s="15">
        <f>AT38*'Cocus nucifera'!$N$7</f>
        <v>0</v>
      </c>
      <c r="BK38" s="15">
        <f>AU38*'Cocus nucifera'!$N$7</f>
        <v>0</v>
      </c>
      <c r="BL38" s="15">
        <f>AV38*'Cocus nucifera'!$N$7</f>
        <v>0</v>
      </c>
      <c r="BM38" s="15">
        <f>AW38*'Cocus nucifera'!$N$7</f>
        <v>0</v>
      </c>
      <c r="BN38" s="15">
        <f>AX38*'Cocus nucifera'!$N$7</f>
        <v>0</v>
      </c>
      <c r="BO38" s="15">
        <f t="shared" si="13"/>
        <v>0</v>
      </c>
      <c r="BQ38" s="15">
        <f t="shared" si="8"/>
        <v>6865.9302779300469</v>
      </c>
      <c r="BR38" s="15">
        <f t="shared" si="18"/>
        <v>59777.984060687617</v>
      </c>
    </row>
    <row r="39" spans="2:70" ht="15" x14ac:dyDescent="0.2">
      <c r="B39" s="47">
        <f>Teak!B39</f>
        <v>2044</v>
      </c>
      <c r="C39" s="14">
        <v>0</v>
      </c>
      <c r="D39" s="14">
        <f t="shared" si="14"/>
        <v>0</v>
      </c>
      <c r="E39" s="14">
        <f t="shared" si="15"/>
        <v>0</v>
      </c>
      <c r="G39" s="14">
        <v>26</v>
      </c>
      <c r="H39" s="14" t="str">
        <f>Teak!H39</f>
        <v>2044-2045</v>
      </c>
      <c r="I39" s="1">
        <f t="shared" si="24"/>
        <v>0.48342666666666667</v>
      </c>
      <c r="J39" s="1"/>
      <c r="K39" s="15">
        <f t="shared" si="22"/>
        <v>1.6528858107807998</v>
      </c>
      <c r="L39" s="15">
        <f t="shared" si="16"/>
        <v>0.16129291028080006</v>
      </c>
      <c r="M39" s="9"/>
      <c r="N39" s="14">
        <v>26</v>
      </c>
      <c r="O39" s="14" t="str">
        <f t="shared" si="9"/>
        <v>2044-2045</v>
      </c>
      <c r="P39" s="15">
        <f t="shared" si="10"/>
        <v>707.38231661850477</v>
      </c>
      <c r="Q39" s="15">
        <f t="shared" si="17"/>
        <v>119.65605066477367</v>
      </c>
      <c r="R39" s="15">
        <f t="shared" si="19"/>
        <v>1904.4477848484073</v>
      </c>
      <c r="S39" s="15">
        <f t="shared" si="20"/>
        <v>858.40442592185047</v>
      </c>
      <c r="T39" s="15">
        <f t="shared" si="21"/>
        <v>670.48433411807912</v>
      </c>
      <c r="U39" s="15">
        <f t="shared" si="23"/>
        <v>43.87982978506296</v>
      </c>
      <c r="V39" s="17"/>
      <c r="X39" s="15">
        <f>P39*'Cocus nucifera'!$P$5*'Cocus nucifera'!$P$6</f>
        <v>557.06357433707251</v>
      </c>
      <c r="Y39" s="15">
        <f>Q39*'Cocus nucifera'!$P$5*'Cocus nucifera'!$P$6</f>
        <v>94.22913989850926</v>
      </c>
      <c r="Z39" s="15">
        <f>R39*'Cocus nucifera'!$P$5*'Cocus nucifera'!$P$6</f>
        <v>1499.7526305681208</v>
      </c>
      <c r="AA39" s="15">
        <f>S39*'Cocus nucifera'!$P$5*'Cocus nucifera'!$P$6</f>
        <v>675.99348541345728</v>
      </c>
      <c r="AB39" s="15">
        <f>T39*'Cocus nucifera'!$P$5*'Cocus nucifera'!$P$6</f>
        <v>528.00641311798734</v>
      </c>
      <c r="AC39" s="15">
        <f>U39*'Cocus nucifera'!$P$5*'Cocus nucifera'!$P$6</f>
        <v>34.555365955737081</v>
      </c>
      <c r="AE39" s="15">
        <f>X39*'Cocus nucifera'!$N$4</f>
        <v>139.26589358426813</v>
      </c>
      <c r="AF39" s="15">
        <f>Y39*'Cocus nucifera'!$N$4</f>
        <v>23.557284974627315</v>
      </c>
      <c r="AG39" s="15">
        <f>Z39*'Cocus nucifera'!$N$4</f>
        <v>374.93815764203021</v>
      </c>
      <c r="AH39" s="15">
        <f>AA39*'Cocus nucifera'!$N$4</f>
        <v>168.99837135336432</v>
      </c>
      <c r="AI39" s="15">
        <f>AB39*'Cocus nucifera'!$N$4</f>
        <v>132.00160327949683</v>
      </c>
      <c r="AJ39" s="15">
        <f>AC39*'Cocus nucifera'!$N$4</f>
        <v>8.6388414889342702</v>
      </c>
      <c r="AL39" s="15">
        <f t="shared" si="11"/>
        <v>696.32946792134067</v>
      </c>
      <c r="AM39" s="15">
        <f t="shared" si="11"/>
        <v>117.78642487313658</v>
      </c>
      <c r="AN39" s="15">
        <f t="shared" si="11"/>
        <v>1874.6907882101509</v>
      </c>
      <c r="AO39" s="15">
        <f t="shared" si="11"/>
        <v>844.99185676682157</v>
      </c>
      <c r="AP39" s="15">
        <f t="shared" si="11"/>
        <v>660.0080163974842</v>
      </c>
      <c r="AQ39" s="15">
        <f t="shared" si="11"/>
        <v>43.194207444671349</v>
      </c>
      <c r="AS39" s="15">
        <f>AL39*'Cocus nucifera'!$L$7*'Cocus nucifera'!$P$4</f>
        <v>1200.0077830511104</v>
      </c>
      <c r="AT39" s="15">
        <f>AM39*'Cocus nucifera'!$L$7*'Cocus nucifera'!$P$4</f>
        <v>202.98527219803867</v>
      </c>
      <c r="AU39" s="15">
        <f>AN39*'Cocus nucifera'!$L$7*'Cocus nucifera'!$P$4</f>
        <v>3230.7171250154934</v>
      </c>
      <c r="AV39" s="15">
        <f>AO39*'Cocus nucifera'!$L$7*'Cocus nucifera'!$P$4</f>
        <v>1456.2026331614888</v>
      </c>
      <c r="AW39" s="15">
        <f>AP39*'Cocus nucifera'!$L$7*'Cocus nucifera'!$P$4</f>
        <v>1137.4138149249975</v>
      </c>
      <c r="AX39" s="15">
        <f>AQ39*'Cocus nucifera'!$L$7*'Cocus nucifera'!$P$4</f>
        <v>74.438017496316945</v>
      </c>
      <c r="AY39" s="15">
        <f t="shared" si="7"/>
        <v>7301.7646458474464</v>
      </c>
      <c r="BA39" s="15">
        <f>AS39*'Cocus nucifera'!$N$5</f>
        <v>0</v>
      </c>
      <c r="BB39" s="15">
        <f>AT39*'Cocus nucifera'!$N$5</f>
        <v>0</v>
      </c>
      <c r="BC39" s="15">
        <f>AU39*'Cocus nucifera'!$N$5</f>
        <v>0</v>
      </c>
      <c r="BD39" s="15">
        <f>AV39*'Cocus nucifera'!$N$5</f>
        <v>0</v>
      </c>
      <c r="BE39" s="15">
        <f>AW39*'Cocus nucifera'!$N$5</f>
        <v>0</v>
      </c>
      <c r="BF39" s="15">
        <f>AX39*'Cocus nucifera'!$N$5</f>
        <v>0</v>
      </c>
      <c r="BG39" s="15">
        <f t="shared" si="12"/>
        <v>0</v>
      </c>
      <c r="BI39" s="15">
        <f>AS39*'Cocus nucifera'!$N$7</f>
        <v>0</v>
      </c>
      <c r="BJ39" s="15">
        <f>AT39*'Cocus nucifera'!$N$7</f>
        <v>0</v>
      </c>
      <c r="BK39" s="15">
        <f>AU39*'Cocus nucifera'!$N$7</f>
        <v>0</v>
      </c>
      <c r="BL39" s="15">
        <f>AV39*'Cocus nucifera'!$N$7</f>
        <v>0</v>
      </c>
      <c r="BM39" s="15">
        <f>AW39*'Cocus nucifera'!$N$7</f>
        <v>0</v>
      </c>
      <c r="BN39" s="15">
        <f>AX39*'Cocus nucifera'!$N$7</f>
        <v>0</v>
      </c>
      <c r="BO39" s="15">
        <f t="shared" si="13"/>
        <v>0</v>
      </c>
      <c r="BQ39" s="15">
        <f t="shared" si="8"/>
        <v>7301.7646458474464</v>
      </c>
      <c r="BR39" s="15">
        <f t="shared" si="18"/>
        <v>67079.748706535058</v>
      </c>
    </row>
    <row r="40" spans="2:70" ht="15" x14ac:dyDescent="0.2">
      <c r="B40" s="47">
        <f>Teak!B40</f>
        <v>2045</v>
      </c>
      <c r="C40" s="14">
        <v>0</v>
      </c>
      <c r="D40" s="14">
        <f t="shared" si="14"/>
        <v>0</v>
      </c>
      <c r="E40" s="14">
        <f t="shared" si="15"/>
        <v>0</v>
      </c>
      <c r="G40" s="14">
        <v>27</v>
      </c>
      <c r="H40" s="14" t="str">
        <f>Teak!H40</f>
        <v>2045-2046</v>
      </c>
      <c r="I40" s="1">
        <f t="shared" si="24"/>
        <v>0.50202000000000002</v>
      </c>
      <c r="J40" s="1"/>
      <c r="K40" s="15">
        <f t="shared" si="22"/>
        <v>1.8226541975432</v>
      </c>
      <c r="L40" s="15">
        <f t="shared" si="16"/>
        <v>0.16976838676240025</v>
      </c>
      <c r="M40" s="9"/>
      <c r="N40" s="14">
        <v>27</v>
      </c>
      <c r="O40" s="14" t="str">
        <f t="shared" si="9"/>
        <v>2045-2046</v>
      </c>
      <c r="P40" s="15">
        <f t="shared" si="10"/>
        <v>744.55321382385875</v>
      </c>
      <c r="Q40" s="15">
        <f t="shared" si="17"/>
        <v>126.29234874986645</v>
      </c>
      <c r="R40" s="15">
        <f t="shared" si="19"/>
        <v>2016.273221546646</v>
      </c>
      <c r="S40" s="15">
        <f t="shared" si="20"/>
        <v>911.95248633259348</v>
      </c>
      <c r="T40" s="15">
        <f t="shared" si="21"/>
        <v>715.09246193603724</v>
      </c>
      <c r="U40" s="15">
        <f t="shared" si="23"/>
        <v>47.007280606773676</v>
      </c>
      <c r="V40" s="17"/>
      <c r="X40" s="15">
        <f>P40*'Cocus nucifera'!$P$5*'Cocus nucifera'!$P$6</f>
        <v>586.33565588628881</v>
      </c>
      <c r="Y40" s="15">
        <f>Q40*'Cocus nucifera'!$P$5*'Cocus nucifera'!$P$6</f>
        <v>99.45522464051983</v>
      </c>
      <c r="Z40" s="15">
        <f>R40*'Cocus nucifera'!$P$5*'Cocus nucifera'!$P$6</f>
        <v>1587.8151619679836</v>
      </c>
      <c r="AA40" s="15">
        <f>S40*'Cocus nucifera'!$P$5*'Cocus nucifera'!$P$6</f>
        <v>718.1625829869173</v>
      </c>
      <c r="AB40" s="15">
        <f>T40*'Cocus nucifera'!$P$5*'Cocus nucifera'!$P$6</f>
        <v>563.13531377462925</v>
      </c>
      <c r="AC40" s="15">
        <f>U40*'Cocus nucifera'!$P$5*'Cocus nucifera'!$P$6</f>
        <v>37.018233477834272</v>
      </c>
      <c r="AE40" s="15">
        <f>X40*'Cocus nucifera'!$N$4</f>
        <v>146.5839139715722</v>
      </c>
      <c r="AF40" s="15">
        <f>Y40*'Cocus nucifera'!$N$4</f>
        <v>24.863806160129958</v>
      </c>
      <c r="AG40" s="15">
        <f>Z40*'Cocus nucifera'!$N$4</f>
        <v>396.9537904919959</v>
      </c>
      <c r="AH40" s="15">
        <f>AA40*'Cocus nucifera'!$N$4</f>
        <v>179.54064574672933</v>
      </c>
      <c r="AI40" s="15">
        <f>AB40*'Cocus nucifera'!$N$4</f>
        <v>140.78382844365731</v>
      </c>
      <c r="AJ40" s="15">
        <f>AC40*'Cocus nucifera'!$N$4</f>
        <v>9.254558369458568</v>
      </c>
      <c r="AL40" s="15">
        <f t="shared" si="11"/>
        <v>732.91956985786101</v>
      </c>
      <c r="AM40" s="15">
        <f t="shared" si="11"/>
        <v>124.31903080064978</v>
      </c>
      <c r="AN40" s="15">
        <f t="shared" si="11"/>
        <v>1984.7689524599796</v>
      </c>
      <c r="AO40" s="15">
        <f t="shared" si="11"/>
        <v>897.7032287336466</v>
      </c>
      <c r="AP40" s="15">
        <f t="shared" si="11"/>
        <v>703.91914221828654</v>
      </c>
      <c r="AQ40" s="15">
        <f t="shared" si="11"/>
        <v>46.272791847292837</v>
      </c>
      <c r="AS40" s="15">
        <f>AL40*'Cocus nucifera'!$L$7*'Cocus nucifera'!$P$4</f>
        <v>1263.0647253883803</v>
      </c>
      <c r="AT40" s="15">
        <f>AM40*'Cocus nucifera'!$L$7*'Cocus nucifera'!$P$4</f>
        <v>214.24312974645309</v>
      </c>
      <c r="AU40" s="15">
        <f>AN40*'Cocus nucifera'!$L$7*'Cocus nucifera'!$P$4</f>
        <v>3420.4184947393642</v>
      </c>
      <c r="AV40" s="15">
        <f>AO40*'Cocus nucifera'!$L$7*'Cocus nucifera'!$P$4</f>
        <v>1547.0418975176508</v>
      </c>
      <c r="AW40" s="15">
        <f>AP40*'Cocus nucifera'!$L$7*'Cocus nucifera'!$P$4</f>
        <v>1213.0873217561802</v>
      </c>
      <c r="AX40" s="15">
        <f>AQ40*'Cocus nucifera'!$L$7*'Cocus nucifera'!$P$4</f>
        <v>79.743444616834651</v>
      </c>
      <c r="AY40" s="15">
        <f t="shared" si="7"/>
        <v>7737.5990137648632</v>
      </c>
      <c r="BA40" s="15">
        <f>AS40*'Cocus nucifera'!$N$5</f>
        <v>0</v>
      </c>
      <c r="BB40" s="15">
        <f>AT40*'Cocus nucifera'!$N$5</f>
        <v>0</v>
      </c>
      <c r="BC40" s="15">
        <f>AU40*'Cocus nucifera'!$N$5</f>
        <v>0</v>
      </c>
      <c r="BD40" s="15">
        <f>AV40*'Cocus nucifera'!$N$5</f>
        <v>0</v>
      </c>
      <c r="BE40" s="15">
        <f>AW40*'Cocus nucifera'!$N$5</f>
        <v>0</v>
      </c>
      <c r="BF40" s="15">
        <f>AX40*'Cocus nucifera'!$N$5</f>
        <v>0</v>
      </c>
      <c r="BG40" s="15">
        <f t="shared" si="12"/>
        <v>0</v>
      </c>
      <c r="BI40" s="15">
        <f>AS40*'Cocus nucifera'!$N$7</f>
        <v>0</v>
      </c>
      <c r="BJ40" s="15">
        <f>AT40*'Cocus nucifera'!$N$7</f>
        <v>0</v>
      </c>
      <c r="BK40" s="15">
        <f>AU40*'Cocus nucifera'!$N$7</f>
        <v>0</v>
      </c>
      <c r="BL40" s="15">
        <f>AV40*'Cocus nucifera'!$N$7</f>
        <v>0</v>
      </c>
      <c r="BM40" s="15">
        <f>AW40*'Cocus nucifera'!$N$7</f>
        <v>0</v>
      </c>
      <c r="BN40" s="15">
        <f>AX40*'Cocus nucifera'!$N$7</f>
        <v>0</v>
      </c>
      <c r="BO40" s="15">
        <f t="shared" si="13"/>
        <v>0</v>
      </c>
      <c r="BQ40" s="15">
        <f t="shared" si="8"/>
        <v>7737.5990137648632</v>
      </c>
      <c r="BR40" s="15">
        <f t="shared" si="18"/>
        <v>74817.34772029992</v>
      </c>
    </row>
    <row r="41" spans="2:70" ht="15" x14ac:dyDescent="0.2">
      <c r="B41" s="47">
        <f>Teak!B41</f>
        <v>2046</v>
      </c>
      <c r="C41" s="14">
        <v>0</v>
      </c>
      <c r="D41" s="14">
        <f t="shared" si="14"/>
        <v>0</v>
      </c>
      <c r="E41" s="14">
        <f t="shared" si="15"/>
        <v>0</v>
      </c>
      <c r="G41" s="14">
        <v>28</v>
      </c>
      <c r="H41" s="14" t="str">
        <f>Teak!H41</f>
        <v>2046-2047</v>
      </c>
      <c r="I41" s="1">
        <f t="shared" si="24"/>
        <v>0.52061333333333337</v>
      </c>
      <c r="J41" s="1"/>
      <c r="K41" s="15">
        <f t="shared" si="22"/>
        <v>2.0008980607872004</v>
      </c>
      <c r="L41" s="15">
        <f t="shared" si="16"/>
        <v>0.17824386324400043</v>
      </c>
      <c r="M41" s="9"/>
      <c r="N41" s="14">
        <v>28</v>
      </c>
      <c r="O41" s="14" t="str">
        <f t="shared" si="9"/>
        <v>2046-2047</v>
      </c>
      <c r="P41" s="15">
        <f t="shared" si="10"/>
        <v>781.72411102921262</v>
      </c>
      <c r="Q41" s="15">
        <f t="shared" si="17"/>
        <v>132.92864683495938</v>
      </c>
      <c r="R41" s="15">
        <f t="shared" si="19"/>
        <v>2128.0986582448759</v>
      </c>
      <c r="S41" s="15">
        <f t="shared" si="20"/>
        <v>965.50054674334626</v>
      </c>
      <c r="T41" s="15">
        <f t="shared" si="21"/>
        <v>759.70058975398945</v>
      </c>
      <c r="U41" s="15">
        <f t="shared" si="23"/>
        <v>50.134731428484145</v>
      </c>
      <c r="V41" s="17"/>
      <c r="X41" s="15">
        <f>P41*'Cocus nucifera'!$P$5*'Cocus nucifera'!$P$6</f>
        <v>615.60773743550487</v>
      </c>
      <c r="Y41" s="15">
        <f>Q41*'Cocus nucifera'!$P$5*'Cocus nucifera'!$P$6</f>
        <v>104.68130938253051</v>
      </c>
      <c r="Z41" s="15">
        <f>R41*'Cocus nucifera'!$P$5*'Cocus nucifera'!$P$6</f>
        <v>1675.8776933678398</v>
      </c>
      <c r="AA41" s="15">
        <f>S41*'Cocus nucifera'!$P$5*'Cocus nucifera'!$P$6</f>
        <v>760.33168056038517</v>
      </c>
      <c r="AB41" s="15">
        <f>T41*'Cocus nucifera'!$P$5*'Cocus nucifera'!$P$6</f>
        <v>598.26421443126662</v>
      </c>
      <c r="AC41" s="15">
        <f>U41*'Cocus nucifera'!$P$5*'Cocus nucifera'!$P$6</f>
        <v>39.481100999931265</v>
      </c>
      <c r="AE41" s="15">
        <f>X41*'Cocus nucifera'!$N$4</f>
        <v>153.90193435887622</v>
      </c>
      <c r="AF41" s="15">
        <f>Y41*'Cocus nucifera'!$N$4</f>
        <v>26.170327345632629</v>
      </c>
      <c r="AG41" s="15">
        <f>Z41*'Cocus nucifera'!$N$4</f>
        <v>418.96942334195995</v>
      </c>
      <c r="AH41" s="15">
        <f>AA41*'Cocus nucifera'!$N$4</f>
        <v>190.08292014009629</v>
      </c>
      <c r="AI41" s="15">
        <f>AB41*'Cocus nucifera'!$N$4</f>
        <v>149.56605360781666</v>
      </c>
      <c r="AJ41" s="15">
        <f>AC41*'Cocus nucifera'!$N$4</f>
        <v>9.8702752499828161</v>
      </c>
      <c r="AL41" s="15">
        <f t="shared" si="11"/>
        <v>769.50967179438112</v>
      </c>
      <c r="AM41" s="15">
        <f t="shared" si="11"/>
        <v>130.85163672816316</v>
      </c>
      <c r="AN41" s="15">
        <f t="shared" si="11"/>
        <v>2094.8471167097996</v>
      </c>
      <c r="AO41" s="15">
        <f t="shared" si="11"/>
        <v>950.41460070048151</v>
      </c>
      <c r="AP41" s="15">
        <f t="shared" si="11"/>
        <v>747.83026803908331</v>
      </c>
      <c r="AQ41" s="15">
        <f t="shared" si="11"/>
        <v>49.351376249914082</v>
      </c>
      <c r="AS41" s="15">
        <f>AL41*'Cocus nucifera'!$L$7*'Cocus nucifera'!$P$4</f>
        <v>1326.12166772565</v>
      </c>
      <c r="AT41" s="15">
        <f>AM41*'Cocus nucifera'!$L$7*'Cocus nucifera'!$P$4</f>
        <v>225.5009872948678</v>
      </c>
      <c r="AU41" s="15">
        <f>AN41*'Cocus nucifera'!$L$7*'Cocus nucifera'!$P$4</f>
        <v>3610.1198644632209</v>
      </c>
      <c r="AV41" s="15">
        <f>AO41*'Cocus nucifera'!$L$7*'Cocus nucifera'!$P$4</f>
        <v>1637.8811618738296</v>
      </c>
      <c r="AW41" s="15">
        <f>AP41*'Cocus nucifera'!$L$7*'Cocus nucifera'!$P$4</f>
        <v>1288.7608285873534</v>
      </c>
      <c r="AX41" s="15">
        <f>AQ41*'Cocus nucifera'!$L$7*'Cocus nucifera'!$P$4</f>
        <v>85.048871737351931</v>
      </c>
      <c r="AY41" s="15">
        <f t="shared" si="7"/>
        <v>8173.4333816822746</v>
      </c>
      <c r="BA41" s="15">
        <f>AS41*'Cocus nucifera'!$N$5</f>
        <v>0</v>
      </c>
      <c r="BB41" s="15">
        <f>AT41*'Cocus nucifera'!$N$5</f>
        <v>0</v>
      </c>
      <c r="BC41" s="15">
        <f>AU41*'Cocus nucifera'!$N$5</f>
        <v>0</v>
      </c>
      <c r="BD41" s="15">
        <f>AV41*'Cocus nucifera'!$N$5</f>
        <v>0</v>
      </c>
      <c r="BE41" s="15">
        <f>AW41*'Cocus nucifera'!$N$5</f>
        <v>0</v>
      </c>
      <c r="BF41" s="15">
        <f>AX41*'Cocus nucifera'!$N$5</f>
        <v>0</v>
      </c>
      <c r="BG41" s="15">
        <f t="shared" si="12"/>
        <v>0</v>
      </c>
      <c r="BI41" s="15">
        <f>AS41*'Cocus nucifera'!$N$7</f>
        <v>0</v>
      </c>
      <c r="BJ41" s="15">
        <f>AT41*'Cocus nucifera'!$N$7</f>
        <v>0</v>
      </c>
      <c r="BK41" s="15">
        <f>AU41*'Cocus nucifera'!$N$7</f>
        <v>0</v>
      </c>
      <c r="BL41" s="15">
        <f>AV41*'Cocus nucifera'!$N$7</f>
        <v>0</v>
      </c>
      <c r="BM41" s="15">
        <f>AW41*'Cocus nucifera'!$N$7</f>
        <v>0</v>
      </c>
      <c r="BN41" s="15">
        <f>AX41*'Cocus nucifera'!$N$7</f>
        <v>0</v>
      </c>
      <c r="BO41" s="15">
        <f t="shared" si="13"/>
        <v>0</v>
      </c>
      <c r="BQ41" s="15">
        <f t="shared" si="8"/>
        <v>8173.4333816822746</v>
      </c>
      <c r="BR41" s="15">
        <f t="shared" si="18"/>
        <v>82990.781101982197</v>
      </c>
    </row>
    <row r="42" spans="2:70" ht="15" x14ac:dyDescent="0.2">
      <c r="B42" s="47">
        <f>Teak!B42</f>
        <v>2047</v>
      </c>
      <c r="C42" s="14">
        <v>0</v>
      </c>
      <c r="D42" s="14">
        <f t="shared" si="14"/>
        <v>0</v>
      </c>
      <c r="E42" s="14">
        <f t="shared" si="15"/>
        <v>0</v>
      </c>
      <c r="G42" s="14">
        <v>29</v>
      </c>
      <c r="H42" s="14" t="str">
        <f>Teak!H42</f>
        <v>2047-2048</v>
      </c>
      <c r="I42" s="1">
        <f t="shared" si="24"/>
        <v>0.53920666666666661</v>
      </c>
      <c r="J42" s="1"/>
      <c r="K42" s="15">
        <f t="shared" si="22"/>
        <v>2.1876174005127993</v>
      </c>
      <c r="L42" s="15">
        <f t="shared" si="16"/>
        <v>0.18671933972559884</v>
      </c>
      <c r="M42" s="9"/>
      <c r="N42" s="14">
        <v>29</v>
      </c>
      <c r="O42" s="14" t="str">
        <f t="shared" si="9"/>
        <v>2047-2048</v>
      </c>
      <c r="P42" s="15">
        <f t="shared" si="10"/>
        <v>818.89500823455876</v>
      </c>
      <c r="Q42" s="15">
        <f t="shared" si="17"/>
        <v>139.56494492005234</v>
      </c>
      <c r="R42" s="15">
        <f t="shared" si="19"/>
        <v>2239.9240949431087</v>
      </c>
      <c r="S42" s="15">
        <f t="shared" si="20"/>
        <v>1019.0486071540948</v>
      </c>
      <c r="T42" s="15">
        <f t="shared" si="21"/>
        <v>804.30871757194996</v>
      </c>
      <c r="U42" s="15">
        <f t="shared" si="23"/>
        <v>53.262182250194201</v>
      </c>
      <c r="V42" s="17"/>
      <c r="X42" s="15">
        <f>P42*'Cocus nucifera'!$P$5*'Cocus nucifera'!$P$6</f>
        <v>644.87981898471503</v>
      </c>
      <c r="Y42" s="15">
        <f>Q42*'Cocus nucifera'!$P$5*'Cocus nucifera'!$P$6</f>
        <v>109.90739412454121</v>
      </c>
      <c r="Z42" s="15">
        <f>R42*'Cocus nucifera'!$P$5*'Cocus nucifera'!$P$6</f>
        <v>1763.9402247676981</v>
      </c>
      <c r="AA42" s="15">
        <f>S42*'Cocus nucifera'!$P$5*'Cocus nucifera'!$P$6</f>
        <v>802.50077813384962</v>
      </c>
      <c r="AB42" s="15">
        <f>T42*'Cocus nucifera'!$P$5*'Cocus nucifera'!$P$6</f>
        <v>633.39311508791059</v>
      </c>
      <c r="AC42" s="15">
        <f>U42*'Cocus nucifera'!$P$5*'Cocus nucifera'!$P$6</f>
        <v>41.94396852202793</v>
      </c>
      <c r="AE42" s="15">
        <f>X42*'Cocus nucifera'!$N$4</f>
        <v>161.21995474617876</v>
      </c>
      <c r="AF42" s="15">
        <f>Y42*'Cocus nucifera'!$N$4</f>
        <v>27.476848531135303</v>
      </c>
      <c r="AG42" s="15">
        <f>Z42*'Cocus nucifera'!$N$4</f>
        <v>440.98505619192451</v>
      </c>
      <c r="AH42" s="15">
        <f>AA42*'Cocus nucifera'!$N$4</f>
        <v>200.62519453346241</v>
      </c>
      <c r="AI42" s="15">
        <f>AB42*'Cocus nucifera'!$N$4</f>
        <v>158.34827877197765</v>
      </c>
      <c r="AJ42" s="15">
        <f>AC42*'Cocus nucifera'!$N$4</f>
        <v>10.485992130506983</v>
      </c>
      <c r="AL42" s="15">
        <f t="shared" si="11"/>
        <v>806.09977373089373</v>
      </c>
      <c r="AM42" s="15">
        <f t="shared" si="11"/>
        <v>137.38424265567653</v>
      </c>
      <c r="AN42" s="15">
        <f t="shared" si="11"/>
        <v>2204.9252809596228</v>
      </c>
      <c r="AO42" s="15">
        <f t="shared" si="11"/>
        <v>1003.125972667312</v>
      </c>
      <c r="AP42" s="15">
        <f t="shared" si="11"/>
        <v>791.74139385988826</v>
      </c>
      <c r="AQ42" s="15">
        <f t="shared" si="11"/>
        <v>52.429960652534916</v>
      </c>
      <c r="AS42" s="15">
        <f>AL42*'Cocus nucifera'!$L$7*'Cocus nucifera'!$P$4</f>
        <v>1389.1786100629067</v>
      </c>
      <c r="AT42" s="15">
        <f>AM42*'Cocus nucifera'!$L$7*'Cocus nucifera'!$P$4</f>
        <v>236.7588448432825</v>
      </c>
      <c r="AU42" s="15">
        <f>AN42*'Cocus nucifera'!$L$7*'Cocus nucifera'!$P$4</f>
        <v>3799.8212341870826</v>
      </c>
      <c r="AV42" s="15">
        <f>AO42*'Cocus nucifera'!$L$7*'Cocus nucifera'!$P$4</f>
        <v>1728.7204262300008</v>
      </c>
      <c r="AW42" s="15">
        <f>AP42*'Cocus nucifera'!$L$7*'Cocus nucifera'!$P$4</f>
        <v>1364.4343354185407</v>
      </c>
      <c r="AX42" s="15">
        <f>AQ42*'Cocus nucifera'!$L$7*'Cocus nucifera'!$P$4</f>
        <v>90.354298857868486</v>
      </c>
      <c r="AY42" s="15">
        <f t="shared" si="7"/>
        <v>8609.2677495996813</v>
      </c>
      <c r="BA42" s="15">
        <f>AS42*'Cocus nucifera'!$N$5</f>
        <v>0</v>
      </c>
      <c r="BB42" s="15">
        <f>AT42*'Cocus nucifera'!$N$5</f>
        <v>0</v>
      </c>
      <c r="BC42" s="15">
        <f>AU42*'Cocus nucifera'!$N$5</f>
        <v>0</v>
      </c>
      <c r="BD42" s="15">
        <f>AV42*'Cocus nucifera'!$N$5</f>
        <v>0</v>
      </c>
      <c r="BE42" s="15">
        <f>AW42*'Cocus nucifera'!$N$5</f>
        <v>0</v>
      </c>
      <c r="BF42" s="15">
        <f>AX42*'Cocus nucifera'!$N$5</f>
        <v>0</v>
      </c>
      <c r="BG42" s="15">
        <f t="shared" si="12"/>
        <v>0</v>
      </c>
      <c r="BI42" s="15">
        <f>AS42*'Cocus nucifera'!$N$7</f>
        <v>0</v>
      </c>
      <c r="BJ42" s="15">
        <f>AT42*'Cocus nucifera'!$N$7</f>
        <v>0</v>
      </c>
      <c r="BK42" s="15">
        <f>AU42*'Cocus nucifera'!$N$7</f>
        <v>0</v>
      </c>
      <c r="BL42" s="15">
        <f>AV42*'Cocus nucifera'!$N$7</f>
        <v>0</v>
      </c>
      <c r="BM42" s="15">
        <f>AW42*'Cocus nucifera'!$N$7</f>
        <v>0</v>
      </c>
      <c r="BN42" s="15">
        <f>AX42*'Cocus nucifera'!$N$7</f>
        <v>0</v>
      </c>
      <c r="BO42" s="15">
        <f t="shared" si="13"/>
        <v>0</v>
      </c>
      <c r="BQ42" s="15">
        <f t="shared" si="8"/>
        <v>8609.2677495996813</v>
      </c>
      <c r="BR42" s="15">
        <f t="shared" si="18"/>
        <v>91600.048851581872</v>
      </c>
    </row>
    <row r="43" spans="2:70" ht="15" x14ac:dyDescent="0.2">
      <c r="B43" s="47">
        <f>Teak!B43</f>
        <v>2048</v>
      </c>
      <c r="C43" s="14">
        <v>0</v>
      </c>
      <c r="D43" s="14">
        <f t="shared" si="14"/>
        <v>0</v>
      </c>
      <c r="E43" s="14">
        <f t="shared" si="15"/>
        <v>0</v>
      </c>
      <c r="G43" s="14">
        <v>30</v>
      </c>
      <c r="H43" s="14" t="str">
        <f>Teak!H43</f>
        <v>2048-2049</v>
      </c>
      <c r="I43" s="1">
        <f t="shared" si="24"/>
        <v>0.55779999999999996</v>
      </c>
      <c r="J43" s="1"/>
      <c r="K43" s="15">
        <f t="shared" si="22"/>
        <v>2.3828122167199997</v>
      </c>
      <c r="L43" s="15">
        <f t="shared" si="16"/>
        <v>0.19519481620720036</v>
      </c>
      <c r="M43" s="9"/>
      <c r="N43" s="14">
        <v>30</v>
      </c>
      <c r="O43" s="14" t="str">
        <f t="shared" si="9"/>
        <v>2048-2049</v>
      </c>
      <c r="P43" s="15">
        <f>(L43*$E$14)</f>
        <v>856.06590543991854</v>
      </c>
      <c r="Q43" s="15">
        <f>L42*$E$15</f>
        <v>146.20124300514391</v>
      </c>
      <c r="R43" s="15">
        <f t="shared" si="19"/>
        <v>2351.7495316413415</v>
      </c>
      <c r="S43" s="15">
        <f t="shared" si="20"/>
        <v>1072.5966675648447</v>
      </c>
      <c r="T43" s="15">
        <f t="shared" si="21"/>
        <v>848.91684538990683</v>
      </c>
      <c r="U43" s="15">
        <f t="shared" si="23"/>
        <v>56.389633071904839</v>
      </c>
      <c r="V43" s="17"/>
      <c r="X43" s="15">
        <f>P43*'Cocus nucifera'!$P$5*'Cocus nucifera'!$P$6</f>
        <v>674.15190053393587</v>
      </c>
      <c r="Y43" s="15">
        <f>Q43*'Cocus nucifera'!$P$5*'Cocus nucifera'!$P$6</f>
        <v>115.13347886655083</v>
      </c>
      <c r="Z43" s="15">
        <f>R43*'Cocus nucifera'!$P$5*'Cocus nucifera'!$P$6</f>
        <v>1852.0027561675563</v>
      </c>
      <c r="AA43" s="15">
        <f>S43*'Cocus nucifera'!$P$5*'Cocus nucifera'!$P$6</f>
        <v>844.6698757073151</v>
      </c>
      <c r="AB43" s="15">
        <f>T43*'Cocus nucifera'!$P$5*'Cocus nucifera'!$P$6</f>
        <v>668.5220157445516</v>
      </c>
      <c r="AC43" s="15">
        <f>U43*'Cocus nucifera'!$P$5*'Cocus nucifera'!$P$6</f>
        <v>44.406836044125058</v>
      </c>
      <c r="AE43" s="15">
        <f>X43*'Cocus nucifera'!$N$4</f>
        <v>168.53797513348397</v>
      </c>
      <c r="AF43" s="15">
        <f>Y43*'Cocus nucifera'!$N$4</f>
        <v>28.783369716637708</v>
      </c>
      <c r="AG43" s="15">
        <f>Z43*'Cocus nucifera'!$N$4</f>
        <v>463.00068904188907</v>
      </c>
      <c r="AH43" s="15">
        <f>AA43*'Cocus nucifera'!$N$4</f>
        <v>211.16746892682878</v>
      </c>
      <c r="AI43" s="15">
        <f>AB43*'Cocus nucifera'!$N$4</f>
        <v>167.1305039361379</v>
      </c>
      <c r="AJ43" s="15">
        <f>AC43*'Cocus nucifera'!$N$4</f>
        <v>11.101709011031264</v>
      </c>
      <c r="AL43" s="15">
        <f t="shared" si="11"/>
        <v>842.68987566741987</v>
      </c>
      <c r="AM43" s="15">
        <f t="shared" si="11"/>
        <v>143.91684858318854</v>
      </c>
      <c r="AN43" s="15">
        <f t="shared" si="11"/>
        <v>2315.0034452094455</v>
      </c>
      <c r="AO43" s="15">
        <f t="shared" si="11"/>
        <v>1055.8373446341438</v>
      </c>
      <c r="AP43" s="15">
        <f t="shared" si="11"/>
        <v>835.65251968068947</v>
      </c>
      <c r="AQ43" s="15">
        <f t="shared" si="11"/>
        <v>55.508545055156318</v>
      </c>
      <c r="AS43" s="15">
        <f>AL43*'Cocus nucifera'!$L$7*'Cocus nucifera'!$P$4</f>
        <v>1452.2355524001866</v>
      </c>
      <c r="AT43" s="15">
        <f>AM43*'Cocus nucifera'!$L$7*'Cocus nucifera'!$P$4</f>
        <v>248.01670239169491</v>
      </c>
      <c r="AU43" s="15">
        <f>AN43*'Cocus nucifera'!$L$7*'Cocus nucifera'!$P$4</f>
        <v>3989.5226039109439</v>
      </c>
      <c r="AV43" s="15">
        <f>AO43*'Cocus nucifera'!$L$7*'Cocus nucifera'!$P$4</f>
        <v>1819.5596905861744</v>
      </c>
      <c r="AW43" s="15">
        <f>AP43*'Cocus nucifera'!$L$7*'Cocus nucifera'!$P$4</f>
        <v>1440.1078422497214</v>
      </c>
      <c r="AX43" s="15">
        <f>AQ43*'Cocus nucifera'!$L$7*'Cocus nucifera'!$P$4</f>
        <v>95.659725978386049</v>
      </c>
      <c r="AY43" s="15">
        <f t="shared" si="7"/>
        <v>9045.1021175171081</v>
      </c>
      <c r="BA43" s="15">
        <f>AS43*'Cocus nucifera'!$N$5</f>
        <v>0</v>
      </c>
      <c r="BB43" s="15">
        <f>AT43*'Cocus nucifera'!$N$5</f>
        <v>0</v>
      </c>
      <c r="BC43" s="15">
        <f>AU43*'Cocus nucifera'!$N$5</f>
        <v>0</v>
      </c>
      <c r="BD43" s="15">
        <f>AV43*'Cocus nucifera'!$N$5</f>
        <v>0</v>
      </c>
      <c r="BE43" s="15">
        <f>AW43*'Cocus nucifera'!$N$5</f>
        <v>0</v>
      </c>
      <c r="BF43" s="15">
        <f>AX43*'Cocus nucifera'!$N$5</f>
        <v>0</v>
      </c>
      <c r="BG43" s="15">
        <f t="shared" si="12"/>
        <v>0</v>
      </c>
      <c r="BI43" s="15">
        <f>AS43*'Cocus nucifera'!$N$7</f>
        <v>0</v>
      </c>
      <c r="BJ43" s="15">
        <f>AT43*'Cocus nucifera'!$N$7</f>
        <v>0</v>
      </c>
      <c r="BK43" s="15">
        <f>AU43*'Cocus nucifera'!$N$7</f>
        <v>0</v>
      </c>
      <c r="BL43" s="15">
        <f>AV43*'Cocus nucifera'!$N$7</f>
        <v>0</v>
      </c>
      <c r="BM43" s="15">
        <f>AW43*'Cocus nucifera'!$N$7</f>
        <v>0</v>
      </c>
      <c r="BN43" s="15">
        <f>AX43*'Cocus nucifera'!$N$7</f>
        <v>0</v>
      </c>
      <c r="BO43" s="15">
        <f t="shared" si="13"/>
        <v>0</v>
      </c>
      <c r="BQ43" s="15">
        <f t="shared" si="8"/>
        <v>9045.1021175171081</v>
      </c>
      <c r="BR43" s="15">
        <f t="shared" si="18"/>
        <v>100645.15096909898</v>
      </c>
    </row>
  </sheetData>
  <mergeCells count="70">
    <mergeCell ref="K3:P3"/>
    <mergeCell ref="G10:L10"/>
    <mergeCell ref="B11:B13"/>
    <mergeCell ref="C11:C13"/>
    <mergeCell ref="D11:D13"/>
    <mergeCell ref="E11:E13"/>
    <mergeCell ref="G11:G13"/>
    <mergeCell ref="H11:H13"/>
    <mergeCell ref="I11:I13"/>
    <mergeCell ref="J11:J13"/>
    <mergeCell ref="K11:K13"/>
    <mergeCell ref="L11:L13"/>
    <mergeCell ref="N11:N13"/>
    <mergeCell ref="O11:O13"/>
    <mergeCell ref="P11:U11"/>
    <mergeCell ref="U12:U13"/>
    <mergeCell ref="AE11:AJ11"/>
    <mergeCell ref="AL11:AQ11"/>
    <mergeCell ref="AS11:AX11"/>
    <mergeCell ref="AY11:AY13"/>
    <mergeCell ref="AH12:AH13"/>
    <mergeCell ref="AI12:AI13"/>
    <mergeCell ref="AJ12:AJ13"/>
    <mergeCell ref="AL12:AL13"/>
    <mergeCell ref="AG12:AG13"/>
    <mergeCell ref="AT12:AT13"/>
    <mergeCell ref="AU12:AU13"/>
    <mergeCell ref="AV12:AV13"/>
    <mergeCell ref="AW12:AW13"/>
    <mergeCell ref="AX12:AX13"/>
    <mergeCell ref="X11:AC11"/>
    <mergeCell ref="V12:V13"/>
    <mergeCell ref="X12:X13"/>
    <mergeCell ref="Y12:Y13"/>
    <mergeCell ref="Z12:Z13"/>
    <mergeCell ref="P12:P13"/>
    <mergeCell ref="Q12:Q13"/>
    <mergeCell ref="R12:R13"/>
    <mergeCell ref="S12:S13"/>
    <mergeCell ref="T12:T13"/>
    <mergeCell ref="BI11:BN11"/>
    <mergeCell ref="BO11:BO13"/>
    <mergeCell ref="BQ11:BQ13"/>
    <mergeCell ref="BR11:BR13"/>
    <mergeCell ref="BA11:BF11"/>
    <mergeCell ref="BG11:BG13"/>
    <mergeCell ref="BF12:BF13"/>
    <mergeCell ref="BI12:BI13"/>
    <mergeCell ref="BA12:BA13"/>
    <mergeCell ref="BJ12:BJ13"/>
    <mergeCell ref="BK12:BK13"/>
    <mergeCell ref="BL12:BL13"/>
    <mergeCell ref="BM12:BM13"/>
    <mergeCell ref="BN12:BN13"/>
    <mergeCell ref="J23:J28"/>
    <mergeCell ref="BB12:BB13"/>
    <mergeCell ref="BC12:BC13"/>
    <mergeCell ref="BD12:BD13"/>
    <mergeCell ref="BE12:BE13"/>
    <mergeCell ref="AM12:AM13"/>
    <mergeCell ref="AN12:AN13"/>
    <mergeCell ref="AO12:AO13"/>
    <mergeCell ref="AP12:AP13"/>
    <mergeCell ref="AQ12:AQ13"/>
    <mergeCell ref="AS12:AS13"/>
    <mergeCell ref="AA12:AA13"/>
    <mergeCell ref="AB12:AB13"/>
    <mergeCell ref="AC12:AC13"/>
    <mergeCell ref="AE12:AE13"/>
    <mergeCell ref="AF12:AF13"/>
  </mergeCells>
  <hyperlinks>
    <hyperlink ref="J23" r:id="rId1" xr:uid="{7D954FA9-FE43-4D3D-800A-64E5C9A5A39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B3C9-B428-4028-B89F-5F3FA480E37C}">
  <dimension ref="B3:BR49"/>
  <sheetViews>
    <sheetView topLeftCell="A13" workbookViewId="0">
      <selection activeCell="L28" sqref="L28:L30"/>
    </sheetView>
  </sheetViews>
  <sheetFormatPr baseColWidth="10" defaultColWidth="9.1640625" defaultRowHeight="13" x14ac:dyDescent="0.15"/>
  <cols>
    <col min="1" max="6" width="9.1640625" style="3"/>
    <col min="7" max="7" width="29.33203125" style="3" bestFit="1" customWidth="1"/>
    <col min="8" max="8" width="9" style="3" bestFit="1" customWidth="1"/>
    <col min="9" max="9" width="18.33203125" style="3" bestFit="1" customWidth="1"/>
    <col min="10" max="10" width="18.33203125" style="3" customWidth="1"/>
    <col min="11" max="11" width="18.5" style="3" bestFit="1" customWidth="1"/>
    <col min="12" max="12" width="30.5" style="3" customWidth="1"/>
    <col min="13" max="13" width="13.5" style="3" bestFit="1" customWidth="1"/>
    <col min="14" max="14" width="5.1640625" style="3" bestFit="1" customWidth="1"/>
    <col min="15" max="15" width="22.83203125" style="3" customWidth="1"/>
    <col min="16" max="16" width="9.83203125" style="3" bestFit="1" customWidth="1"/>
    <col min="17" max="17" width="9.33203125" style="3" bestFit="1" customWidth="1"/>
    <col min="18" max="18" width="9.33203125" style="3" customWidth="1"/>
    <col min="19" max="21" width="8.83203125" style="3" bestFit="1" customWidth="1"/>
    <col min="22" max="22" width="8.83203125" style="3" customWidth="1"/>
    <col min="23" max="37" width="9.1640625" style="3"/>
    <col min="38" max="38" width="10.5" style="3" bestFit="1" customWidth="1"/>
    <col min="39" max="44" width="9.1640625" style="3"/>
    <col min="45" max="45" width="10.5" style="3" bestFit="1" customWidth="1"/>
    <col min="46" max="46" width="9.83203125" style="3" bestFit="1" customWidth="1"/>
    <col min="47" max="50" width="9.1640625" style="3"/>
    <col min="51" max="51" width="16" style="3" customWidth="1"/>
    <col min="52" max="68" width="9.1640625" style="3"/>
    <col min="69" max="69" width="19.6640625" style="3" bestFit="1" customWidth="1"/>
    <col min="70" max="70" width="21.5" style="3" customWidth="1"/>
    <col min="71" max="16384" width="9.1640625" style="3"/>
  </cols>
  <sheetData>
    <row r="3" spans="2:70" ht="15" customHeight="1" x14ac:dyDescent="0.15">
      <c r="K3" s="297" t="s">
        <v>78</v>
      </c>
      <c r="L3" s="298"/>
      <c r="M3" s="298"/>
      <c r="N3" s="298"/>
      <c r="O3" s="298"/>
      <c r="P3" s="298"/>
    </row>
    <row r="4" spans="2:70" ht="28" x14ac:dyDescent="0.15">
      <c r="G4" s="3">
        <f>5^1/2</f>
        <v>2.5</v>
      </c>
      <c r="K4" s="78" t="s">
        <v>79</v>
      </c>
      <c r="L4" s="63" t="str">
        <f>Overview!C22</f>
        <v xml:space="preserve">Red Sander </v>
      </c>
      <c r="M4" s="78" t="s">
        <v>80</v>
      </c>
      <c r="N4" s="63">
        <f>Overview!L22</f>
        <v>0.25</v>
      </c>
      <c r="O4" s="78" t="s">
        <v>165</v>
      </c>
      <c r="P4" s="80">
        <f>Overview!$O$22</f>
        <v>3.6666666666666665</v>
      </c>
    </row>
    <row r="5" spans="2:70" ht="14" x14ac:dyDescent="0.15">
      <c r="K5" s="78" t="s">
        <v>81</v>
      </c>
      <c r="L5" s="75" t="str">
        <f>Overview!D22</f>
        <v>Pterocarpus santalinus</v>
      </c>
      <c r="M5" s="78" t="s">
        <v>7</v>
      </c>
      <c r="N5" s="81">
        <f>Overview!M22</f>
        <v>0</v>
      </c>
      <c r="O5" s="78" t="s">
        <v>166</v>
      </c>
      <c r="P5" s="63">
        <f>Overview!J22</f>
        <v>0.44</v>
      </c>
    </row>
    <row r="6" spans="2:70" ht="39" customHeight="1" x14ac:dyDescent="0.15">
      <c r="K6" s="78" t="s">
        <v>167</v>
      </c>
      <c r="L6" s="63" t="str">
        <f>Overview!E22</f>
        <v>v^1/2=-0.144504+2.943115*D</v>
      </c>
      <c r="M6" s="78"/>
      <c r="N6" s="81"/>
      <c r="O6" s="78" t="s">
        <v>168</v>
      </c>
      <c r="P6" s="63">
        <f>Overview!G22</f>
        <v>1.575</v>
      </c>
    </row>
    <row r="7" spans="2:70" ht="14" x14ac:dyDescent="0.15">
      <c r="K7" s="78" t="s">
        <v>55</v>
      </c>
      <c r="L7" s="63">
        <f>Overview!I22</f>
        <v>0.47</v>
      </c>
      <c r="M7" s="78" t="s">
        <v>8</v>
      </c>
      <c r="N7" s="81">
        <f>Overview!N22</f>
        <v>0</v>
      </c>
      <c r="O7" s="79"/>
      <c r="P7" s="79"/>
    </row>
    <row r="10" spans="2:70" ht="15.75" customHeight="1" x14ac:dyDescent="0.15">
      <c r="G10" s="243" t="s">
        <v>187</v>
      </c>
      <c r="H10" s="243"/>
      <c r="I10" s="243"/>
      <c r="J10" s="243"/>
      <c r="K10" s="243"/>
      <c r="L10" s="243"/>
      <c r="M10" s="9"/>
      <c r="N10" s="9"/>
    </row>
    <row r="11" spans="2:70" ht="15.75" customHeight="1" x14ac:dyDescent="0.15">
      <c r="B11" s="292" t="s">
        <v>13</v>
      </c>
      <c r="C11" s="293" t="s">
        <v>170</v>
      </c>
      <c r="D11" s="293" t="s">
        <v>102</v>
      </c>
      <c r="E11" s="293" t="s">
        <v>171</v>
      </c>
      <c r="G11" s="243" t="s">
        <v>85</v>
      </c>
      <c r="H11" s="243" t="s">
        <v>13</v>
      </c>
      <c r="I11" s="243" t="s">
        <v>172</v>
      </c>
      <c r="J11" s="251" t="s">
        <v>4</v>
      </c>
      <c r="K11" s="239" t="s">
        <v>173</v>
      </c>
      <c r="L11" s="239" t="s">
        <v>174</v>
      </c>
      <c r="M11" s="9"/>
      <c r="N11" s="243" t="s">
        <v>85</v>
      </c>
      <c r="O11" s="243" t="s">
        <v>13</v>
      </c>
      <c r="P11" s="240" t="s">
        <v>175</v>
      </c>
      <c r="Q11" s="241"/>
      <c r="R11" s="241"/>
      <c r="S11" s="241"/>
      <c r="T11" s="241"/>
      <c r="U11" s="242"/>
      <c r="V11" s="42"/>
      <c r="X11" s="237" t="s">
        <v>176</v>
      </c>
      <c r="Y11" s="237"/>
      <c r="Z11" s="237"/>
      <c r="AA11" s="237"/>
      <c r="AB11" s="237"/>
      <c r="AC11" s="237"/>
      <c r="AE11" s="237" t="s">
        <v>177</v>
      </c>
      <c r="AF11" s="237"/>
      <c r="AG11" s="237"/>
      <c r="AH11" s="237"/>
      <c r="AI11" s="237"/>
      <c r="AJ11" s="237"/>
      <c r="AL11" s="237" t="s">
        <v>178</v>
      </c>
      <c r="AM11" s="237"/>
      <c r="AN11" s="237"/>
      <c r="AO11" s="237"/>
      <c r="AP11" s="237"/>
      <c r="AQ11" s="237"/>
      <c r="AS11" s="237" t="s">
        <v>179</v>
      </c>
      <c r="AT11" s="237"/>
      <c r="AU11" s="237"/>
      <c r="AV11" s="237"/>
      <c r="AW11" s="237"/>
      <c r="AX11" s="237"/>
      <c r="AY11" s="237" t="s">
        <v>188</v>
      </c>
      <c r="BA11" s="237" t="s">
        <v>189</v>
      </c>
      <c r="BB11" s="237"/>
      <c r="BC11" s="237"/>
      <c r="BD11" s="237"/>
      <c r="BE11" s="237"/>
      <c r="BF11" s="237"/>
      <c r="BG11" s="237" t="s">
        <v>190</v>
      </c>
      <c r="BI11" s="237" t="s">
        <v>191</v>
      </c>
      <c r="BJ11" s="237"/>
      <c r="BK11" s="237"/>
      <c r="BL11" s="237"/>
      <c r="BM11" s="237"/>
      <c r="BN11" s="237"/>
      <c r="BO11" s="237" t="s">
        <v>192</v>
      </c>
      <c r="BQ11" s="289" t="s">
        <v>193</v>
      </c>
      <c r="BR11" s="239" t="s">
        <v>194</v>
      </c>
    </row>
    <row r="12" spans="2:70" ht="15.75" customHeight="1" x14ac:dyDescent="0.15">
      <c r="B12" s="292"/>
      <c r="C12" s="293"/>
      <c r="D12" s="293"/>
      <c r="E12" s="293"/>
      <c r="G12" s="243"/>
      <c r="H12" s="243"/>
      <c r="I12" s="243"/>
      <c r="J12" s="251"/>
      <c r="K12" s="239"/>
      <c r="L12" s="239"/>
      <c r="M12" s="9"/>
      <c r="N12" s="243"/>
      <c r="O12" s="243"/>
      <c r="P12" s="236">
        <f>Teak!P12:P13</f>
        <v>2019</v>
      </c>
      <c r="Q12" s="236">
        <f>Teak!Q12:Q13</f>
        <v>2020</v>
      </c>
      <c r="R12" s="236">
        <f>Teak!R12:R13</f>
        <v>2021</v>
      </c>
      <c r="S12" s="236">
        <f>Teak!S12:S13</f>
        <v>2022</v>
      </c>
      <c r="T12" s="236">
        <f>Teak!T12:T13</f>
        <v>2023</v>
      </c>
      <c r="U12" s="236">
        <f>Teak!U12:U13</f>
        <v>2024</v>
      </c>
      <c r="V12" s="285"/>
      <c r="X12" s="236">
        <f>P12</f>
        <v>2019</v>
      </c>
      <c r="Y12" s="236">
        <f t="shared" ref="Y12:AC12" si="0">Q12</f>
        <v>2020</v>
      </c>
      <c r="Z12" s="236">
        <f t="shared" si="0"/>
        <v>2021</v>
      </c>
      <c r="AA12" s="236">
        <f t="shared" si="0"/>
        <v>2022</v>
      </c>
      <c r="AB12" s="236">
        <f t="shared" si="0"/>
        <v>2023</v>
      </c>
      <c r="AC12" s="236">
        <f t="shared" si="0"/>
        <v>2024</v>
      </c>
      <c r="AE12" s="236">
        <f>X12</f>
        <v>2019</v>
      </c>
      <c r="AF12" s="236">
        <f t="shared" ref="AF12:AJ12" si="1">Y12</f>
        <v>2020</v>
      </c>
      <c r="AG12" s="236">
        <f t="shared" si="1"/>
        <v>2021</v>
      </c>
      <c r="AH12" s="236">
        <f t="shared" si="1"/>
        <v>2022</v>
      </c>
      <c r="AI12" s="236">
        <f t="shared" si="1"/>
        <v>2023</v>
      </c>
      <c r="AJ12" s="236">
        <f t="shared" si="1"/>
        <v>2024</v>
      </c>
      <c r="AL12" s="236">
        <f>AE12</f>
        <v>2019</v>
      </c>
      <c r="AM12" s="236">
        <f t="shared" ref="AM12:AQ12" si="2">AF12</f>
        <v>2020</v>
      </c>
      <c r="AN12" s="236">
        <f t="shared" si="2"/>
        <v>2021</v>
      </c>
      <c r="AO12" s="236">
        <f t="shared" si="2"/>
        <v>2022</v>
      </c>
      <c r="AP12" s="236">
        <f t="shared" si="2"/>
        <v>2023</v>
      </c>
      <c r="AQ12" s="236">
        <f t="shared" si="2"/>
        <v>2024</v>
      </c>
      <c r="AS12" s="236">
        <f>AL12</f>
        <v>2019</v>
      </c>
      <c r="AT12" s="236">
        <f t="shared" ref="AT12:AX12" si="3">AM12</f>
        <v>2020</v>
      </c>
      <c r="AU12" s="236">
        <f t="shared" si="3"/>
        <v>2021</v>
      </c>
      <c r="AV12" s="236">
        <f t="shared" si="3"/>
        <v>2022</v>
      </c>
      <c r="AW12" s="236">
        <f t="shared" si="3"/>
        <v>2023</v>
      </c>
      <c r="AX12" s="236">
        <f t="shared" si="3"/>
        <v>2024</v>
      </c>
      <c r="AY12" s="237"/>
      <c r="BA12" s="236">
        <f>AS12</f>
        <v>2019</v>
      </c>
      <c r="BB12" s="236">
        <f t="shared" ref="BB12:BF12" si="4">AT12</f>
        <v>2020</v>
      </c>
      <c r="BC12" s="236">
        <f t="shared" si="4"/>
        <v>2021</v>
      </c>
      <c r="BD12" s="236">
        <f t="shared" si="4"/>
        <v>2022</v>
      </c>
      <c r="BE12" s="236">
        <f t="shared" si="4"/>
        <v>2023</v>
      </c>
      <c r="BF12" s="236">
        <f t="shared" si="4"/>
        <v>2024</v>
      </c>
      <c r="BG12" s="237"/>
      <c r="BI12" s="236">
        <f>BA12</f>
        <v>2019</v>
      </c>
      <c r="BJ12" s="236">
        <f t="shared" ref="BJ12:BN12" si="5">BB12</f>
        <v>2020</v>
      </c>
      <c r="BK12" s="236">
        <f t="shared" si="5"/>
        <v>2021</v>
      </c>
      <c r="BL12" s="236">
        <f t="shared" si="5"/>
        <v>2022</v>
      </c>
      <c r="BM12" s="236">
        <f t="shared" si="5"/>
        <v>2023</v>
      </c>
      <c r="BN12" s="236">
        <f t="shared" si="5"/>
        <v>2024</v>
      </c>
      <c r="BO12" s="237"/>
      <c r="BQ12" s="289"/>
      <c r="BR12" s="239"/>
    </row>
    <row r="13" spans="2:70" ht="33" customHeight="1" x14ac:dyDescent="0.15">
      <c r="B13" s="292"/>
      <c r="C13" s="293"/>
      <c r="D13" s="293"/>
      <c r="E13" s="293"/>
      <c r="G13" s="243"/>
      <c r="H13" s="243"/>
      <c r="I13" s="243"/>
      <c r="J13" s="251"/>
      <c r="K13" s="239"/>
      <c r="L13" s="239"/>
      <c r="M13" s="9"/>
      <c r="N13" s="243"/>
      <c r="O13" s="243"/>
      <c r="P13" s="236"/>
      <c r="Q13" s="236"/>
      <c r="R13" s="236"/>
      <c r="S13" s="236"/>
      <c r="T13" s="236"/>
      <c r="U13" s="236"/>
      <c r="V13" s="285"/>
      <c r="X13" s="236"/>
      <c r="Y13" s="236"/>
      <c r="Z13" s="236"/>
      <c r="AA13" s="236"/>
      <c r="AB13" s="236"/>
      <c r="AC13" s="236"/>
      <c r="AE13" s="236"/>
      <c r="AF13" s="236"/>
      <c r="AG13" s="236"/>
      <c r="AH13" s="236"/>
      <c r="AI13" s="236"/>
      <c r="AJ13" s="236"/>
      <c r="AL13" s="236"/>
      <c r="AM13" s="236"/>
      <c r="AN13" s="236"/>
      <c r="AO13" s="236"/>
      <c r="AP13" s="236"/>
      <c r="AQ13" s="236"/>
      <c r="AS13" s="236"/>
      <c r="AT13" s="236"/>
      <c r="AU13" s="236"/>
      <c r="AV13" s="236"/>
      <c r="AW13" s="236"/>
      <c r="AX13" s="236"/>
      <c r="AY13" s="237"/>
      <c r="BA13" s="236"/>
      <c r="BB13" s="236"/>
      <c r="BC13" s="236"/>
      <c r="BD13" s="236"/>
      <c r="BE13" s="236"/>
      <c r="BF13" s="236"/>
      <c r="BG13" s="237"/>
      <c r="BI13" s="236"/>
      <c r="BJ13" s="236"/>
      <c r="BK13" s="236"/>
      <c r="BL13" s="236"/>
      <c r="BM13" s="236"/>
      <c r="BN13" s="236"/>
      <c r="BO13" s="237"/>
      <c r="BQ13" s="289"/>
      <c r="BR13" s="239"/>
    </row>
    <row r="14" spans="2:70" ht="15" x14ac:dyDescent="0.2">
      <c r="B14" s="47">
        <f>Teak!B14</f>
        <v>2019</v>
      </c>
      <c r="C14" s="13">
        <f>Overview!M28</f>
        <v>610</v>
      </c>
      <c r="D14" s="13">
        <f>C14*10%</f>
        <v>61</v>
      </c>
      <c r="E14" s="13">
        <f>C14-D14</f>
        <v>549</v>
      </c>
      <c r="G14" s="14">
        <v>1</v>
      </c>
      <c r="H14" s="14" t="str">
        <f>Teak!H14</f>
        <v>2019-2020</v>
      </c>
      <c r="I14" s="1">
        <v>1.5923566878980892E-2</v>
      </c>
      <c r="J14" s="294" t="s">
        <v>195</v>
      </c>
      <c r="K14" s="15">
        <f t="shared" ref="K14:K43" si="6">(0.144504+2.943115*I14)^2</f>
        <v>3.6622051499133439E-2</v>
      </c>
      <c r="L14" s="15">
        <f>K14-0</f>
        <v>3.6622051499133439E-2</v>
      </c>
      <c r="M14" s="9"/>
      <c r="N14" s="14">
        <v>1</v>
      </c>
      <c r="O14" s="14" t="str">
        <f>H14</f>
        <v>2019-2020</v>
      </c>
      <c r="P14" s="15">
        <f>(L14*$E$14)</f>
        <v>20.105506273024258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  <c r="X14" s="15">
        <f>P14*$P$5*$P$6</f>
        <v>13.93311584720581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E14" s="15">
        <f t="shared" ref="AE14:AJ44" si="7">X14*$N$4</f>
        <v>3.4832789618014526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L14" s="15">
        <f>X14+AE14</f>
        <v>17.416394809007262</v>
      </c>
      <c r="AM14" s="43">
        <v>0</v>
      </c>
      <c r="AN14" s="43">
        <v>0</v>
      </c>
      <c r="AO14" s="43">
        <v>0</v>
      </c>
      <c r="AP14" s="43">
        <v>0</v>
      </c>
      <c r="AQ14" s="43">
        <v>0</v>
      </c>
      <c r="AS14" s="15">
        <f>AL14*$L$7*$P$4</f>
        <v>30.014253720855844</v>
      </c>
      <c r="AT14" s="43">
        <v>0</v>
      </c>
      <c r="AU14" s="43">
        <v>0</v>
      </c>
      <c r="AV14" s="43">
        <v>0</v>
      </c>
      <c r="AW14" s="43">
        <v>0</v>
      </c>
      <c r="AX14" s="43">
        <v>0</v>
      </c>
      <c r="AY14" s="15">
        <f t="shared" ref="AY14:AY43" si="8">SUM(AS14:AX14)</f>
        <v>30.014253720855844</v>
      </c>
      <c r="BA14" s="15">
        <f>AS14*$N$5</f>
        <v>0</v>
      </c>
      <c r="BB14" s="43">
        <v>0</v>
      </c>
      <c r="BC14" s="43">
        <v>0</v>
      </c>
      <c r="BD14" s="43">
        <v>0</v>
      </c>
      <c r="BE14" s="43">
        <v>0</v>
      </c>
      <c r="BF14" s="43">
        <v>0</v>
      </c>
      <c r="BG14" s="15">
        <f>SUM(BA14:BF14)</f>
        <v>0</v>
      </c>
      <c r="BI14" s="15">
        <f>AS14*$N$7</f>
        <v>0</v>
      </c>
      <c r="BJ14" s="43">
        <v>0</v>
      </c>
      <c r="BK14" s="43">
        <v>0</v>
      </c>
      <c r="BL14" s="43">
        <v>0</v>
      </c>
      <c r="BM14" s="43">
        <v>0</v>
      </c>
      <c r="BN14" s="43">
        <v>0</v>
      </c>
      <c r="BO14" s="15">
        <f>SUM(BI14:BN14)</f>
        <v>0</v>
      </c>
      <c r="BQ14" s="15">
        <f t="shared" ref="BQ14:BQ49" si="9">AY14+BG14+BO14</f>
        <v>30.014253720855844</v>
      </c>
      <c r="BR14" s="15">
        <f>BQ14</f>
        <v>30.014253720855844</v>
      </c>
    </row>
    <row r="15" spans="2:70" ht="15" x14ac:dyDescent="0.2">
      <c r="B15" s="47">
        <f>Teak!B15</f>
        <v>2020</v>
      </c>
      <c r="C15" s="13">
        <f>Overview!M29</f>
        <v>22360</v>
      </c>
      <c r="D15" s="13">
        <f>C15*10%</f>
        <v>2236</v>
      </c>
      <c r="E15" s="13">
        <f>C15-D15</f>
        <v>20124</v>
      </c>
      <c r="G15" s="14">
        <v>2</v>
      </c>
      <c r="H15" s="14" t="str">
        <f>Teak!H15</f>
        <v>2020-2021</v>
      </c>
      <c r="I15" s="1">
        <v>5.1592356687898085E-2</v>
      </c>
      <c r="J15" s="295"/>
      <c r="K15" s="15">
        <f t="shared" si="6"/>
        <v>8.7821093282617571E-2</v>
      </c>
      <c r="L15" s="15">
        <f>K15-K14</f>
        <v>5.1199041783484132E-2</v>
      </c>
      <c r="M15" s="9"/>
      <c r="N15" s="14">
        <v>2</v>
      </c>
      <c r="O15" s="14" t="str">
        <f t="shared" ref="O15:O43" si="10">H15</f>
        <v>2020-2021</v>
      </c>
      <c r="P15" s="15">
        <f t="shared" ref="P15:P49" si="11">(L15*$E$14)</f>
        <v>28.10827393913279</v>
      </c>
      <c r="Q15" s="15">
        <f>L14*$E$15</f>
        <v>736.98216436856137</v>
      </c>
      <c r="R15" s="43">
        <v>0</v>
      </c>
      <c r="S15" s="43">
        <v>0</v>
      </c>
      <c r="T15" s="43">
        <v>0</v>
      </c>
      <c r="U15" s="43">
        <v>0</v>
      </c>
      <c r="X15" s="15">
        <f t="shared" ref="X15:AC44" si="12">P15*$P$5*$P$6</f>
        <v>19.479033839819021</v>
      </c>
      <c r="Y15" s="15">
        <f>Q15*$P$5*$P$6</f>
        <v>510.72863990741303</v>
      </c>
      <c r="Z15" s="43">
        <v>0</v>
      </c>
      <c r="AA15" s="43">
        <v>0</v>
      </c>
      <c r="AB15" s="43">
        <v>0</v>
      </c>
      <c r="AC15" s="43">
        <v>0</v>
      </c>
      <c r="AE15" s="15">
        <f t="shared" si="7"/>
        <v>4.8697584599547552</v>
      </c>
      <c r="AF15" s="15">
        <f t="shared" si="7"/>
        <v>127.68215997685326</v>
      </c>
      <c r="AG15" s="43">
        <v>0</v>
      </c>
      <c r="AH15" s="43">
        <v>0</v>
      </c>
      <c r="AI15" s="43">
        <v>0</v>
      </c>
      <c r="AJ15" s="43">
        <v>0</v>
      </c>
      <c r="AL15" s="15">
        <f t="shared" ref="AL15:AM49" si="13">X15+AE15</f>
        <v>24.348792299773777</v>
      </c>
      <c r="AM15" s="15">
        <f t="shared" ref="AM15:AM44" si="14">Y15+AF15</f>
        <v>638.41079988426623</v>
      </c>
      <c r="AN15" s="43">
        <v>0</v>
      </c>
      <c r="AO15" s="43">
        <v>0</v>
      </c>
      <c r="AP15" s="43">
        <v>0</v>
      </c>
      <c r="AQ15" s="43">
        <v>0</v>
      </c>
      <c r="AS15" s="15">
        <f t="shared" ref="AS15:AS49" si="15">AL15*$L$7*$P$4</f>
        <v>41.961085396610137</v>
      </c>
      <c r="AT15" s="15">
        <f t="shared" ref="AT15:AX44" si="16">AM15*$L$7*$P$4</f>
        <v>1100.1946118005519</v>
      </c>
      <c r="AU15" s="43">
        <v>0</v>
      </c>
      <c r="AV15" s="43">
        <v>0</v>
      </c>
      <c r="AW15" s="43">
        <v>0</v>
      </c>
      <c r="AX15" s="43">
        <v>0</v>
      </c>
      <c r="AY15" s="15">
        <f t="shared" si="8"/>
        <v>1142.155697197162</v>
      </c>
      <c r="BA15" s="15">
        <f t="shared" ref="BA15:BF44" si="17">AS15*$N$5</f>
        <v>0</v>
      </c>
      <c r="BB15" s="15">
        <f t="shared" si="17"/>
        <v>0</v>
      </c>
      <c r="BC15" s="43">
        <v>0</v>
      </c>
      <c r="BD15" s="43">
        <v>0</v>
      </c>
      <c r="BE15" s="43">
        <v>0</v>
      </c>
      <c r="BF15" s="43">
        <v>0</v>
      </c>
      <c r="BG15" s="15">
        <f t="shared" ref="BG15:BG43" si="18">SUM(BA15:BF15)</f>
        <v>0</v>
      </c>
      <c r="BI15" s="15">
        <f t="shared" ref="BI15:BN44" si="19">AS15*$N$7</f>
        <v>0</v>
      </c>
      <c r="BJ15" s="15">
        <f t="shared" si="19"/>
        <v>0</v>
      </c>
      <c r="BK15" s="43">
        <v>0</v>
      </c>
      <c r="BL15" s="43">
        <v>0</v>
      </c>
      <c r="BM15" s="43">
        <v>0</v>
      </c>
      <c r="BN15" s="43">
        <v>0</v>
      </c>
      <c r="BO15" s="15">
        <f t="shared" ref="BO15:BO49" si="20">SUM(BI15:BN15)</f>
        <v>0</v>
      </c>
      <c r="BQ15" s="15">
        <f t="shared" si="9"/>
        <v>1142.155697197162</v>
      </c>
      <c r="BR15" s="15">
        <f>BQ15+BR14</f>
        <v>1172.1699509180178</v>
      </c>
    </row>
    <row r="16" spans="2:70" ht="15" x14ac:dyDescent="0.2">
      <c r="B16" s="47">
        <f>Teak!B16</f>
        <v>2021</v>
      </c>
      <c r="C16" s="13">
        <f>Overview!M30</f>
        <v>5700</v>
      </c>
      <c r="D16" s="13">
        <f t="shared" ref="D16:D43" si="21">C16*10%</f>
        <v>570</v>
      </c>
      <c r="E16" s="13">
        <f t="shared" ref="E16:E43" si="22">C16-D16</f>
        <v>5130</v>
      </c>
      <c r="G16" s="14">
        <v>3</v>
      </c>
      <c r="H16" s="14" t="str">
        <f>Teak!H16</f>
        <v>2021-2022</v>
      </c>
      <c r="I16" s="1">
        <v>7.5796178343949042E-2</v>
      </c>
      <c r="J16" s="295"/>
      <c r="K16" s="15">
        <f t="shared" si="6"/>
        <v>0.13511569556852662</v>
      </c>
      <c r="L16" s="15">
        <f t="shared" ref="L16:L30" si="23">K16-K15</f>
        <v>4.7294602285909051E-2</v>
      </c>
      <c r="M16" s="9"/>
      <c r="N16" s="14">
        <v>3</v>
      </c>
      <c r="O16" s="14" t="str">
        <f t="shared" si="10"/>
        <v>2021-2022</v>
      </c>
      <c r="P16" s="15">
        <f t="shared" si="11"/>
        <v>25.964736654964071</v>
      </c>
      <c r="Q16" s="15">
        <f t="shared" ref="Q16:Q49" si="24">L15*$E$15</f>
        <v>1030.3295168508346</v>
      </c>
      <c r="R16" s="15">
        <f>(L14*$E$16)</f>
        <v>187.87112419055455</v>
      </c>
      <c r="S16" s="43">
        <v>0</v>
      </c>
      <c r="T16" s="43">
        <v>0</v>
      </c>
      <c r="U16" s="43">
        <v>0</v>
      </c>
      <c r="X16" s="15">
        <f t="shared" si="12"/>
        <v>17.9935625018901</v>
      </c>
      <c r="Y16" s="15">
        <f t="shared" si="12"/>
        <v>714.01835517762834</v>
      </c>
      <c r="Z16" s="15">
        <f>R16*$P$5*$P$6</f>
        <v>130.1946890640543</v>
      </c>
      <c r="AA16" s="43">
        <v>0</v>
      </c>
      <c r="AB16" s="43">
        <v>0</v>
      </c>
      <c r="AC16" s="43">
        <v>0</v>
      </c>
      <c r="AE16" s="15">
        <f t="shared" si="7"/>
        <v>4.498390625472525</v>
      </c>
      <c r="AF16" s="15">
        <f t="shared" si="7"/>
        <v>178.50458879440708</v>
      </c>
      <c r="AG16" s="15">
        <f t="shared" si="7"/>
        <v>32.548672266013575</v>
      </c>
      <c r="AH16" s="43">
        <v>0</v>
      </c>
      <c r="AI16" s="43">
        <v>0</v>
      </c>
      <c r="AJ16" s="43">
        <v>0</v>
      </c>
      <c r="AL16" s="15">
        <f t="shared" si="13"/>
        <v>22.491953127362624</v>
      </c>
      <c r="AM16" s="15">
        <f t="shared" si="14"/>
        <v>892.52294397203536</v>
      </c>
      <c r="AN16" s="15">
        <f>Z16+AG16</f>
        <v>162.74336133006787</v>
      </c>
      <c r="AO16" s="43">
        <v>0</v>
      </c>
      <c r="AP16" s="43">
        <v>0</v>
      </c>
      <c r="AQ16" s="43">
        <v>0</v>
      </c>
      <c r="AS16" s="15">
        <f t="shared" si="15"/>
        <v>38.761132556154919</v>
      </c>
      <c r="AT16" s="15">
        <f t="shared" si="16"/>
        <v>1538.1145401118074</v>
      </c>
      <c r="AU16" s="15">
        <f t="shared" si="16"/>
        <v>280.4610593588169</v>
      </c>
      <c r="AV16" s="43">
        <v>0</v>
      </c>
      <c r="AW16" s="43">
        <v>0</v>
      </c>
      <c r="AX16" s="43">
        <v>0</v>
      </c>
      <c r="AY16" s="15">
        <f t="shared" si="8"/>
        <v>1857.3367320267794</v>
      </c>
      <c r="BA16" s="15">
        <f t="shared" si="17"/>
        <v>0</v>
      </c>
      <c r="BB16" s="15">
        <f t="shared" si="17"/>
        <v>0</v>
      </c>
      <c r="BC16" s="15">
        <f t="shared" si="17"/>
        <v>0</v>
      </c>
      <c r="BD16" s="43">
        <v>0</v>
      </c>
      <c r="BE16" s="43">
        <v>0</v>
      </c>
      <c r="BF16" s="43">
        <v>0</v>
      </c>
      <c r="BG16" s="15">
        <f t="shared" si="18"/>
        <v>0</v>
      </c>
      <c r="BI16" s="15">
        <f t="shared" si="19"/>
        <v>0</v>
      </c>
      <c r="BJ16" s="15">
        <f t="shared" si="19"/>
        <v>0</v>
      </c>
      <c r="BK16" s="15">
        <f t="shared" si="19"/>
        <v>0</v>
      </c>
      <c r="BL16" s="43">
        <v>0</v>
      </c>
      <c r="BM16" s="43">
        <v>0</v>
      </c>
      <c r="BN16" s="43">
        <v>0</v>
      </c>
      <c r="BO16" s="15">
        <f t="shared" si="20"/>
        <v>0</v>
      </c>
      <c r="BQ16" s="15">
        <f t="shared" si="9"/>
        <v>1857.3367320267794</v>
      </c>
      <c r="BR16" s="15">
        <f t="shared" ref="BR16:BR49" si="25">BQ16+BR15</f>
        <v>3029.5066829447969</v>
      </c>
    </row>
    <row r="17" spans="2:70" ht="15" x14ac:dyDescent="0.2">
      <c r="B17" s="47">
        <f>Teak!B17</f>
        <v>2022</v>
      </c>
      <c r="C17" s="13">
        <f>Overview!M31</f>
        <v>92450</v>
      </c>
      <c r="D17" s="13">
        <f t="shared" si="21"/>
        <v>9245</v>
      </c>
      <c r="E17" s="13">
        <f t="shared" si="22"/>
        <v>83205</v>
      </c>
      <c r="G17" s="14">
        <v>4</v>
      </c>
      <c r="H17" s="14" t="str">
        <f>Teak!H17</f>
        <v>2022-2023</v>
      </c>
      <c r="I17" s="1">
        <v>8.2484076433121001E-2</v>
      </c>
      <c r="J17" s="295"/>
      <c r="K17" s="15">
        <f t="shared" si="6"/>
        <v>0.14997350066202775</v>
      </c>
      <c r="L17" s="15">
        <f t="shared" si="23"/>
        <v>1.4857805093501125E-2</v>
      </c>
      <c r="M17" s="9"/>
      <c r="N17" s="14">
        <v>4</v>
      </c>
      <c r="O17" s="14" t="str">
        <f t="shared" si="10"/>
        <v>2022-2023</v>
      </c>
      <c r="P17" s="15">
        <f t="shared" si="11"/>
        <v>8.1569349963321169</v>
      </c>
      <c r="Q17" s="15">
        <f t="shared" si="24"/>
        <v>951.75657640163377</v>
      </c>
      <c r="R17" s="15">
        <f t="shared" ref="R17:R49" si="26">(L15*$E$16)</f>
        <v>262.65108434927362</v>
      </c>
      <c r="S17" s="15">
        <f>L14*E$17</f>
        <v>3047.1377949853977</v>
      </c>
      <c r="T17" s="43">
        <v>0</v>
      </c>
      <c r="U17" s="43">
        <v>0</v>
      </c>
      <c r="X17" s="15">
        <f t="shared" si="12"/>
        <v>5.6527559524581568</v>
      </c>
      <c r="Y17" s="15">
        <f t="shared" si="12"/>
        <v>659.56730744633217</v>
      </c>
      <c r="Z17" s="15">
        <f t="shared" si="12"/>
        <v>182.01720145404661</v>
      </c>
      <c r="AA17" s="15">
        <f t="shared" si="12"/>
        <v>2111.6664919248806</v>
      </c>
      <c r="AB17" s="43">
        <v>0</v>
      </c>
      <c r="AC17" s="43">
        <v>0</v>
      </c>
      <c r="AE17" s="15">
        <f t="shared" si="7"/>
        <v>1.4131889881145392</v>
      </c>
      <c r="AF17" s="15">
        <f t="shared" si="7"/>
        <v>164.89182686158304</v>
      </c>
      <c r="AG17" s="15">
        <f t="shared" si="7"/>
        <v>45.504300363511653</v>
      </c>
      <c r="AH17" s="15">
        <f t="shared" si="7"/>
        <v>527.91662298122014</v>
      </c>
      <c r="AI17" s="43">
        <v>0</v>
      </c>
      <c r="AJ17" s="43">
        <v>0</v>
      </c>
      <c r="AL17" s="15">
        <f t="shared" si="13"/>
        <v>7.0659449405726962</v>
      </c>
      <c r="AM17" s="15">
        <f t="shared" si="14"/>
        <v>824.45913430791518</v>
      </c>
      <c r="AN17" s="15">
        <f t="shared" ref="AN17:AP49" si="27">Z17+AG17</f>
        <v>227.52150181755826</v>
      </c>
      <c r="AO17" s="15">
        <f t="shared" ref="AO17:AP44" si="28">AA17+AH17</f>
        <v>2639.5831149061005</v>
      </c>
      <c r="AP17" s="43">
        <v>0</v>
      </c>
      <c r="AQ17" s="43">
        <v>0</v>
      </c>
      <c r="AS17" s="15">
        <f t="shared" si="15"/>
        <v>12.176978447586945</v>
      </c>
      <c r="AT17" s="15">
        <f t="shared" si="16"/>
        <v>1420.8179081239737</v>
      </c>
      <c r="AU17" s="15">
        <f t="shared" si="16"/>
        <v>392.09538813225868</v>
      </c>
      <c r="AV17" s="15">
        <f t="shared" si="16"/>
        <v>4548.881568021513</v>
      </c>
      <c r="AW17" s="43">
        <v>0</v>
      </c>
      <c r="AX17" s="43">
        <v>0</v>
      </c>
      <c r="AY17" s="15">
        <f t="shared" si="8"/>
        <v>6373.971842725332</v>
      </c>
      <c r="BA17" s="15">
        <f t="shared" si="17"/>
        <v>0</v>
      </c>
      <c r="BB17" s="15">
        <f t="shared" si="17"/>
        <v>0</v>
      </c>
      <c r="BC17" s="15">
        <f t="shared" si="17"/>
        <v>0</v>
      </c>
      <c r="BD17" s="15">
        <f t="shared" si="17"/>
        <v>0</v>
      </c>
      <c r="BE17" s="43">
        <v>0</v>
      </c>
      <c r="BF17" s="43">
        <v>0</v>
      </c>
      <c r="BG17" s="15">
        <f t="shared" si="18"/>
        <v>0</v>
      </c>
      <c r="BI17" s="15">
        <f t="shared" si="19"/>
        <v>0</v>
      </c>
      <c r="BJ17" s="15">
        <f t="shared" si="19"/>
        <v>0</v>
      </c>
      <c r="BK17" s="15">
        <f t="shared" si="19"/>
        <v>0</v>
      </c>
      <c r="BL17" s="15">
        <f t="shared" si="19"/>
        <v>0</v>
      </c>
      <c r="BM17" s="43">
        <v>0</v>
      </c>
      <c r="BN17" s="43">
        <v>0</v>
      </c>
      <c r="BO17" s="15">
        <f t="shared" si="20"/>
        <v>0</v>
      </c>
      <c r="BQ17" s="15">
        <f t="shared" si="9"/>
        <v>6373.971842725332</v>
      </c>
      <c r="BR17" s="15">
        <f t="shared" si="25"/>
        <v>9403.4785256701289</v>
      </c>
    </row>
    <row r="18" spans="2:70" ht="15" x14ac:dyDescent="0.2">
      <c r="B18" s="47">
        <f>Teak!B18</f>
        <v>2023</v>
      </c>
      <c r="C18" s="13">
        <f>Overview!M32</f>
        <v>0</v>
      </c>
      <c r="D18" s="13">
        <f t="shared" si="21"/>
        <v>0</v>
      </c>
      <c r="E18" s="13">
        <f t="shared" si="22"/>
        <v>0</v>
      </c>
      <c r="G18" s="14">
        <v>5</v>
      </c>
      <c r="H18" s="14" t="str">
        <f>Teak!H18</f>
        <v>2023-2024</v>
      </c>
      <c r="I18" s="1">
        <v>8.9171974522292988E-2</v>
      </c>
      <c r="J18" s="295"/>
      <c r="K18" s="15">
        <f t="shared" si="6"/>
        <v>0.165606166667396</v>
      </c>
      <c r="L18" s="15">
        <f t="shared" si="23"/>
        <v>1.5632666005368251E-2</v>
      </c>
      <c r="M18" s="9"/>
      <c r="N18" s="14">
        <v>5</v>
      </c>
      <c r="O18" s="14" t="str">
        <f t="shared" si="10"/>
        <v>2023-2024</v>
      </c>
      <c r="P18" s="15">
        <f t="shared" si="11"/>
        <v>8.582333636947169</v>
      </c>
      <c r="Q18" s="15">
        <f t="shared" si="24"/>
        <v>298.99846970161667</v>
      </c>
      <c r="R18" s="15">
        <f t="shared" si="26"/>
        <v>242.62130972671343</v>
      </c>
      <c r="S18" s="15">
        <f t="shared" ref="S18:S49" si="29">L15*E$17</f>
        <v>4260.0162715947972</v>
      </c>
      <c r="T18" s="15">
        <f>L14*$E$18</f>
        <v>0</v>
      </c>
      <c r="U18" s="43">
        <v>0</v>
      </c>
      <c r="X18" s="15">
        <f t="shared" si="12"/>
        <v>5.9475572104043879</v>
      </c>
      <c r="Y18" s="15">
        <f t="shared" si="12"/>
        <v>207.20593950322038</v>
      </c>
      <c r="Z18" s="15">
        <f t="shared" si="12"/>
        <v>168.13656764061241</v>
      </c>
      <c r="AA18" s="15">
        <f t="shared" si="12"/>
        <v>2952.1912762151942</v>
      </c>
      <c r="AB18" s="15">
        <f t="shared" si="12"/>
        <v>0</v>
      </c>
      <c r="AC18" s="43">
        <v>0</v>
      </c>
      <c r="AE18" s="15">
        <f t="shared" si="7"/>
        <v>1.486889302601097</v>
      </c>
      <c r="AF18" s="15">
        <f t="shared" si="7"/>
        <v>51.801484875805095</v>
      </c>
      <c r="AG18" s="15">
        <f t="shared" si="7"/>
        <v>42.034141910153103</v>
      </c>
      <c r="AH18" s="15">
        <f t="shared" si="7"/>
        <v>738.04781905379855</v>
      </c>
      <c r="AI18" s="15">
        <f t="shared" si="7"/>
        <v>0</v>
      </c>
      <c r="AJ18" s="43">
        <v>0</v>
      </c>
      <c r="AL18" s="15">
        <f t="shared" si="13"/>
        <v>7.4344465130054846</v>
      </c>
      <c r="AM18" s="15">
        <f t="shared" si="14"/>
        <v>259.00742437902545</v>
      </c>
      <c r="AN18" s="15">
        <f t="shared" si="27"/>
        <v>210.17070955076551</v>
      </c>
      <c r="AO18" s="15">
        <f t="shared" si="28"/>
        <v>3690.239095268993</v>
      </c>
      <c r="AP18" s="15">
        <f t="shared" si="28"/>
        <v>0</v>
      </c>
      <c r="AQ18" s="43">
        <v>0</v>
      </c>
      <c r="AS18" s="15">
        <f t="shared" si="15"/>
        <v>12.812029490746118</v>
      </c>
      <c r="AT18" s="15">
        <f t="shared" si="16"/>
        <v>446.35612801318717</v>
      </c>
      <c r="AU18" s="15">
        <f t="shared" si="16"/>
        <v>362.19418945915248</v>
      </c>
      <c r="AV18" s="15">
        <f t="shared" si="16"/>
        <v>6359.5120408468974</v>
      </c>
      <c r="AW18" s="15">
        <f t="shared" si="16"/>
        <v>0</v>
      </c>
      <c r="AX18" s="43">
        <v>0</v>
      </c>
      <c r="AY18" s="15">
        <f t="shared" si="8"/>
        <v>7180.8743878099831</v>
      </c>
      <c r="BA18" s="15">
        <f t="shared" si="17"/>
        <v>0</v>
      </c>
      <c r="BB18" s="15">
        <f t="shared" si="17"/>
        <v>0</v>
      </c>
      <c r="BC18" s="15">
        <f t="shared" si="17"/>
        <v>0</v>
      </c>
      <c r="BD18" s="15">
        <f t="shared" si="17"/>
        <v>0</v>
      </c>
      <c r="BE18" s="15">
        <f t="shared" si="17"/>
        <v>0</v>
      </c>
      <c r="BF18" s="43">
        <v>0</v>
      </c>
      <c r="BG18" s="15">
        <f t="shared" si="18"/>
        <v>0</v>
      </c>
      <c r="BI18" s="15">
        <f t="shared" si="19"/>
        <v>0</v>
      </c>
      <c r="BJ18" s="15">
        <f t="shared" si="19"/>
        <v>0</v>
      </c>
      <c r="BK18" s="15">
        <f t="shared" si="19"/>
        <v>0</v>
      </c>
      <c r="BL18" s="15">
        <f t="shared" si="19"/>
        <v>0</v>
      </c>
      <c r="BM18" s="15">
        <f t="shared" si="19"/>
        <v>0</v>
      </c>
      <c r="BN18" s="43">
        <v>0</v>
      </c>
      <c r="BO18" s="15">
        <f t="shared" si="20"/>
        <v>0</v>
      </c>
      <c r="BQ18" s="15">
        <f t="shared" si="9"/>
        <v>7180.8743878099831</v>
      </c>
      <c r="BR18" s="15">
        <f t="shared" si="25"/>
        <v>16584.352913480114</v>
      </c>
    </row>
    <row r="19" spans="2:70" ht="15" x14ac:dyDescent="0.2">
      <c r="B19" s="47">
        <f>Teak!B19</f>
        <v>2024</v>
      </c>
      <c r="C19" s="13">
        <f>Overview!M33</f>
        <v>0</v>
      </c>
      <c r="D19" s="13">
        <f t="shared" si="21"/>
        <v>0</v>
      </c>
      <c r="E19" s="13">
        <f t="shared" si="22"/>
        <v>0</v>
      </c>
      <c r="G19" s="14">
        <v>6</v>
      </c>
      <c r="H19" s="14" t="str">
        <f>Teak!H19</f>
        <v>2024-2025</v>
      </c>
      <c r="I19" s="1">
        <v>9.5859872611464975E-2</v>
      </c>
      <c r="J19" s="295"/>
      <c r="K19" s="15">
        <f t="shared" si="6"/>
        <v>0.18201369358463132</v>
      </c>
      <c r="L19" s="15">
        <f t="shared" si="23"/>
        <v>1.6407526917235321E-2</v>
      </c>
      <c r="M19" s="9"/>
      <c r="N19" s="14">
        <v>6</v>
      </c>
      <c r="O19" s="14" t="str">
        <f t="shared" si="10"/>
        <v>2024-2025</v>
      </c>
      <c r="P19" s="15">
        <f t="shared" si="11"/>
        <v>9.0077322775621909</v>
      </c>
      <c r="Q19" s="15">
        <f t="shared" si="24"/>
        <v>314.59177069203071</v>
      </c>
      <c r="R19" s="15">
        <f t="shared" si="26"/>
        <v>76.220540129660776</v>
      </c>
      <c r="S19" s="15">
        <f t="shared" si="29"/>
        <v>3935.1473831990625</v>
      </c>
      <c r="T19" s="15">
        <f t="shared" ref="T19:T49" si="30">L15*$E$18</f>
        <v>0</v>
      </c>
      <c r="U19" s="15">
        <f>L14*$E$19</f>
        <v>0</v>
      </c>
      <c r="X19" s="15">
        <f t="shared" si="12"/>
        <v>6.2423584683505986</v>
      </c>
      <c r="Y19" s="15">
        <f t="shared" si="12"/>
        <v>218.01209708957728</v>
      </c>
      <c r="Z19" s="15">
        <f t="shared" si="12"/>
        <v>52.820834309854909</v>
      </c>
      <c r="AA19" s="15">
        <f t="shared" si="12"/>
        <v>2727.0571365569504</v>
      </c>
      <c r="AB19" s="15">
        <f t="shared" ref="AB19:AC49" si="31">T19*$P$5*$P$6</f>
        <v>0</v>
      </c>
      <c r="AC19" s="15">
        <f t="shared" si="12"/>
        <v>0</v>
      </c>
      <c r="AE19" s="15">
        <f t="shared" si="7"/>
        <v>1.5605896170876496</v>
      </c>
      <c r="AF19" s="15">
        <f t="shared" si="7"/>
        <v>54.50302427239432</v>
      </c>
      <c r="AG19" s="15">
        <f t="shared" si="7"/>
        <v>13.205208577463727</v>
      </c>
      <c r="AH19" s="15">
        <f t="shared" si="7"/>
        <v>681.76428413923759</v>
      </c>
      <c r="AI19" s="15">
        <f t="shared" ref="AI19:AJ49" si="32">AB19*$N$4</f>
        <v>0</v>
      </c>
      <c r="AJ19" s="15">
        <f t="shared" si="7"/>
        <v>0</v>
      </c>
      <c r="AL19" s="15">
        <f t="shared" si="13"/>
        <v>7.8029480854382482</v>
      </c>
      <c r="AM19" s="15">
        <f t="shared" si="14"/>
        <v>272.51512136197158</v>
      </c>
      <c r="AN19" s="15">
        <f t="shared" si="27"/>
        <v>66.026042887318638</v>
      </c>
      <c r="AO19" s="15">
        <f t="shared" si="28"/>
        <v>3408.8214206961879</v>
      </c>
      <c r="AP19" s="15">
        <f t="shared" si="28"/>
        <v>0</v>
      </c>
      <c r="AQ19" s="15">
        <f>AC19+AJ19</f>
        <v>0</v>
      </c>
      <c r="AS19" s="15">
        <f t="shared" si="15"/>
        <v>13.447080533905247</v>
      </c>
      <c r="AT19" s="15">
        <f t="shared" si="16"/>
        <v>469.63439248046427</v>
      </c>
      <c r="AU19" s="15">
        <f t="shared" si="16"/>
        <v>113.78488057581245</v>
      </c>
      <c r="AV19" s="15">
        <f t="shared" si="16"/>
        <v>5874.5355816664296</v>
      </c>
      <c r="AW19" s="15">
        <f t="shared" si="16"/>
        <v>0</v>
      </c>
      <c r="AX19" s="15">
        <f t="shared" si="16"/>
        <v>0</v>
      </c>
      <c r="AY19" s="15">
        <f t="shared" si="8"/>
        <v>6471.401935256612</v>
      </c>
      <c r="BA19" s="15">
        <f t="shared" si="17"/>
        <v>0</v>
      </c>
      <c r="BB19" s="15">
        <f t="shared" si="17"/>
        <v>0</v>
      </c>
      <c r="BC19" s="15">
        <f t="shared" si="17"/>
        <v>0</v>
      </c>
      <c r="BD19" s="15">
        <f t="shared" si="17"/>
        <v>0</v>
      </c>
      <c r="BE19" s="15">
        <f t="shared" si="17"/>
        <v>0</v>
      </c>
      <c r="BF19" s="15">
        <f t="shared" si="17"/>
        <v>0</v>
      </c>
      <c r="BG19" s="15">
        <f t="shared" si="18"/>
        <v>0</v>
      </c>
      <c r="BI19" s="15">
        <f t="shared" si="19"/>
        <v>0</v>
      </c>
      <c r="BJ19" s="15">
        <f t="shared" si="19"/>
        <v>0</v>
      </c>
      <c r="BK19" s="15">
        <f t="shared" si="19"/>
        <v>0</v>
      </c>
      <c r="BL19" s="15">
        <f t="shared" si="19"/>
        <v>0</v>
      </c>
      <c r="BM19" s="15">
        <f t="shared" si="19"/>
        <v>0</v>
      </c>
      <c r="BN19" s="15">
        <f t="shared" si="19"/>
        <v>0</v>
      </c>
      <c r="BO19" s="15">
        <f t="shared" si="20"/>
        <v>0</v>
      </c>
      <c r="BQ19" s="15">
        <f t="shared" si="9"/>
        <v>6471.401935256612</v>
      </c>
      <c r="BR19" s="15">
        <f t="shared" si="25"/>
        <v>23055.754848736724</v>
      </c>
    </row>
    <row r="20" spans="2:70" ht="15" x14ac:dyDescent="0.2">
      <c r="B20" s="47">
        <f>Teak!B20</f>
        <v>2025</v>
      </c>
      <c r="C20" s="14">
        <v>0</v>
      </c>
      <c r="D20" s="14">
        <f t="shared" si="21"/>
        <v>0</v>
      </c>
      <c r="E20" s="14">
        <f t="shared" si="22"/>
        <v>0</v>
      </c>
      <c r="G20" s="14">
        <v>7</v>
      </c>
      <c r="H20" s="14" t="str">
        <f>Teak!H20</f>
        <v>2025-2026</v>
      </c>
      <c r="I20" s="1">
        <v>0.10318471337579617</v>
      </c>
      <c r="J20" s="295"/>
      <c r="K20" s="15">
        <f t="shared" si="6"/>
        <v>0.20087291154932368</v>
      </c>
      <c r="L20" s="15">
        <f t="shared" si="23"/>
        <v>1.8859217964692365E-2</v>
      </c>
      <c r="M20" s="9"/>
      <c r="N20" s="14">
        <v>7</v>
      </c>
      <c r="O20" s="14" t="str">
        <f t="shared" si="10"/>
        <v>2025-2026</v>
      </c>
      <c r="P20" s="15">
        <f t="shared" si="11"/>
        <v>10.353710662616109</v>
      </c>
      <c r="Q20" s="15">
        <f t="shared" si="24"/>
        <v>330.18507168244361</v>
      </c>
      <c r="R20" s="15">
        <f t="shared" si="26"/>
        <v>80.195576607539124</v>
      </c>
      <c r="S20" s="15">
        <f t="shared" si="29"/>
        <v>1236.2436728047612</v>
      </c>
      <c r="T20" s="15">
        <f t="shared" si="30"/>
        <v>0</v>
      </c>
      <c r="U20" s="15">
        <f t="shared" ref="U20:U49" si="33">L15*$E$19</f>
        <v>0</v>
      </c>
      <c r="V20" s="17"/>
      <c r="X20" s="15">
        <f t="shared" si="12"/>
        <v>7.1751214891929624</v>
      </c>
      <c r="Y20" s="15">
        <f t="shared" si="12"/>
        <v>228.81825467593339</v>
      </c>
      <c r="Z20" s="15">
        <f t="shared" si="12"/>
        <v>55.575534589024613</v>
      </c>
      <c r="AA20" s="15">
        <f t="shared" si="12"/>
        <v>856.71686525369955</v>
      </c>
      <c r="AB20" s="15">
        <f t="shared" si="31"/>
        <v>0</v>
      </c>
      <c r="AC20" s="15">
        <f t="shared" si="31"/>
        <v>0</v>
      </c>
      <c r="AE20" s="15">
        <f t="shared" si="7"/>
        <v>1.7937803722982406</v>
      </c>
      <c r="AF20" s="15">
        <f t="shared" si="7"/>
        <v>57.204563668983347</v>
      </c>
      <c r="AG20" s="15">
        <f t="shared" si="7"/>
        <v>13.893883647256153</v>
      </c>
      <c r="AH20" s="15">
        <f t="shared" ref="AH20:AH49" si="34">AA20*$N$4</f>
        <v>214.17921631342489</v>
      </c>
      <c r="AI20" s="15">
        <f t="shared" si="32"/>
        <v>0</v>
      </c>
      <c r="AJ20" s="15">
        <f t="shared" si="32"/>
        <v>0</v>
      </c>
      <c r="AL20" s="15">
        <f t="shared" si="13"/>
        <v>8.9689018614912026</v>
      </c>
      <c r="AM20" s="15">
        <f t="shared" si="14"/>
        <v>286.02281834491674</v>
      </c>
      <c r="AN20" s="15">
        <f t="shared" si="27"/>
        <v>69.469418236280774</v>
      </c>
      <c r="AO20" s="15">
        <f t="shared" si="28"/>
        <v>1070.8960815671244</v>
      </c>
      <c r="AP20" s="15">
        <f t="shared" si="28"/>
        <v>0</v>
      </c>
      <c r="AQ20" s="15">
        <f t="shared" ref="AQ20:AQ49" si="35">AC20+AJ20</f>
        <v>0</v>
      </c>
      <c r="AS20" s="15">
        <f t="shared" si="15"/>
        <v>15.45640754130317</v>
      </c>
      <c r="AT20" s="15">
        <f t="shared" si="16"/>
        <v>492.91265694773978</v>
      </c>
      <c r="AU20" s="15">
        <f t="shared" si="16"/>
        <v>119.71896409385718</v>
      </c>
      <c r="AV20" s="15">
        <f t="shared" si="16"/>
        <v>1845.5109139006775</v>
      </c>
      <c r="AW20" s="15">
        <f t="shared" si="16"/>
        <v>0</v>
      </c>
      <c r="AX20" s="15">
        <f t="shared" si="16"/>
        <v>0</v>
      </c>
      <c r="AY20" s="15">
        <f t="shared" si="8"/>
        <v>2473.5989424835775</v>
      </c>
      <c r="BA20" s="15">
        <f t="shared" si="17"/>
        <v>0</v>
      </c>
      <c r="BB20" s="15">
        <f t="shared" si="17"/>
        <v>0</v>
      </c>
      <c r="BC20" s="15">
        <f t="shared" si="17"/>
        <v>0</v>
      </c>
      <c r="BD20" s="15">
        <f t="shared" si="17"/>
        <v>0</v>
      </c>
      <c r="BE20" s="15">
        <f t="shared" si="17"/>
        <v>0</v>
      </c>
      <c r="BF20" s="15">
        <f t="shared" si="17"/>
        <v>0</v>
      </c>
      <c r="BG20" s="15">
        <f t="shared" si="18"/>
        <v>0</v>
      </c>
      <c r="BI20" s="15">
        <f t="shared" si="19"/>
        <v>0</v>
      </c>
      <c r="BJ20" s="15">
        <f t="shared" si="19"/>
        <v>0</v>
      </c>
      <c r="BK20" s="15">
        <f t="shared" si="19"/>
        <v>0</v>
      </c>
      <c r="BL20" s="15">
        <f t="shared" si="19"/>
        <v>0</v>
      </c>
      <c r="BM20" s="15">
        <f t="shared" si="19"/>
        <v>0</v>
      </c>
      <c r="BN20" s="15">
        <f t="shared" si="19"/>
        <v>0</v>
      </c>
      <c r="BO20" s="15">
        <f t="shared" si="20"/>
        <v>0</v>
      </c>
      <c r="BQ20" s="15">
        <f t="shared" si="9"/>
        <v>2473.5989424835775</v>
      </c>
      <c r="BR20" s="15">
        <f t="shared" si="25"/>
        <v>25529.353791220303</v>
      </c>
    </row>
    <row r="21" spans="2:70" ht="15" x14ac:dyDescent="0.2">
      <c r="B21" s="47">
        <f>Teak!B21</f>
        <v>2026</v>
      </c>
      <c r="C21" s="14">
        <v>0</v>
      </c>
      <c r="D21" s="14">
        <f t="shared" si="21"/>
        <v>0</v>
      </c>
      <c r="E21" s="14">
        <f t="shared" si="22"/>
        <v>0</v>
      </c>
      <c r="G21" s="14">
        <v>8</v>
      </c>
      <c r="H21" s="14" t="str">
        <f>Teak!H21</f>
        <v>2026-2027</v>
      </c>
      <c r="I21" s="1">
        <v>0.10987261146496814</v>
      </c>
      <c r="J21" s="295"/>
      <c r="K21" s="15">
        <f t="shared" si="6"/>
        <v>0.21890395656761383</v>
      </c>
      <c r="L21" s="15">
        <f t="shared" si="23"/>
        <v>1.8031045018290143E-2</v>
      </c>
      <c r="M21" s="9"/>
      <c r="N21" s="14">
        <v>8</v>
      </c>
      <c r="O21" s="14" t="str">
        <f t="shared" si="10"/>
        <v>2026-2027</v>
      </c>
      <c r="P21" s="15">
        <f t="shared" si="11"/>
        <v>9.8990437150412891</v>
      </c>
      <c r="Q21" s="15">
        <f t="shared" si="24"/>
        <v>379.52290232146913</v>
      </c>
      <c r="R21" s="15">
        <f t="shared" si="26"/>
        <v>84.170613085417202</v>
      </c>
      <c r="S21" s="15">
        <f t="shared" si="29"/>
        <v>1300.7159749766654</v>
      </c>
      <c r="T21" s="15">
        <f t="shared" si="30"/>
        <v>0</v>
      </c>
      <c r="U21" s="15">
        <f t="shared" si="33"/>
        <v>0</v>
      </c>
      <c r="V21" s="17"/>
      <c r="X21" s="15">
        <f t="shared" si="12"/>
        <v>6.8600372945236128</v>
      </c>
      <c r="Y21" s="15">
        <f t="shared" si="12"/>
        <v>263.0093713087781</v>
      </c>
      <c r="Z21" s="15">
        <f t="shared" si="12"/>
        <v>58.330234868194125</v>
      </c>
      <c r="AA21" s="15">
        <f t="shared" si="12"/>
        <v>901.39617065882919</v>
      </c>
      <c r="AB21" s="15">
        <f t="shared" si="31"/>
        <v>0</v>
      </c>
      <c r="AC21" s="15">
        <f t="shared" si="31"/>
        <v>0</v>
      </c>
      <c r="AE21" s="15">
        <f t="shared" si="7"/>
        <v>1.7150093236309032</v>
      </c>
      <c r="AF21" s="15">
        <f t="shared" si="7"/>
        <v>65.752342827194525</v>
      </c>
      <c r="AG21" s="15">
        <f t="shared" si="7"/>
        <v>14.582558717048531</v>
      </c>
      <c r="AH21" s="15">
        <f t="shared" si="34"/>
        <v>225.3490426647073</v>
      </c>
      <c r="AI21" s="15">
        <f t="shared" si="32"/>
        <v>0</v>
      </c>
      <c r="AJ21" s="15">
        <f t="shared" si="32"/>
        <v>0</v>
      </c>
      <c r="AL21" s="15">
        <f t="shared" si="13"/>
        <v>8.5750466181545164</v>
      </c>
      <c r="AM21" s="15">
        <f t="shared" si="14"/>
        <v>328.76171413597262</v>
      </c>
      <c r="AN21" s="15">
        <f t="shared" si="27"/>
        <v>72.912793585242653</v>
      </c>
      <c r="AO21" s="15">
        <f t="shared" si="28"/>
        <v>1126.7452133235365</v>
      </c>
      <c r="AP21" s="15">
        <f t="shared" si="28"/>
        <v>0</v>
      </c>
      <c r="AQ21" s="15">
        <f t="shared" si="35"/>
        <v>0</v>
      </c>
      <c r="AS21" s="15">
        <f t="shared" si="15"/>
        <v>14.777663671952949</v>
      </c>
      <c r="AT21" s="15">
        <f t="shared" si="16"/>
        <v>566.56602069432608</v>
      </c>
      <c r="AU21" s="15">
        <f t="shared" si="16"/>
        <v>125.65304761190148</v>
      </c>
      <c r="AV21" s="15">
        <f t="shared" si="16"/>
        <v>1941.7575842942276</v>
      </c>
      <c r="AW21" s="15">
        <f t="shared" si="16"/>
        <v>0</v>
      </c>
      <c r="AX21" s="15">
        <f t="shared" si="16"/>
        <v>0</v>
      </c>
      <c r="AY21" s="15">
        <f t="shared" si="8"/>
        <v>2648.7543162724082</v>
      </c>
      <c r="BA21" s="15">
        <f t="shared" si="17"/>
        <v>0</v>
      </c>
      <c r="BB21" s="15">
        <f t="shared" si="17"/>
        <v>0</v>
      </c>
      <c r="BC21" s="15">
        <f t="shared" si="17"/>
        <v>0</v>
      </c>
      <c r="BD21" s="15">
        <f t="shared" si="17"/>
        <v>0</v>
      </c>
      <c r="BE21" s="15">
        <f t="shared" si="17"/>
        <v>0</v>
      </c>
      <c r="BF21" s="15">
        <f t="shared" si="17"/>
        <v>0</v>
      </c>
      <c r="BG21" s="15">
        <f t="shared" si="18"/>
        <v>0</v>
      </c>
      <c r="BI21" s="15">
        <f t="shared" si="19"/>
        <v>0</v>
      </c>
      <c r="BJ21" s="15">
        <f t="shared" si="19"/>
        <v>0</v>
      </c>
      <c r="BK21" s="15">
        <f t="shared" si="19"/>
        <v>0</v>
      </c>
      <c r="BL21" s="15">
        <f t="shared" si="19"/>
        <v>0</v>
      </c>
      <c r="BM21" s="15">
        <f t="shared" si="19"/>
        <v>0</v>
      </c>
      <c r="BN21" s="15">
        <f t="shared" si="19"/>
        <v>0</v>
      </c>
      <c r="BO21" s="15">
        <f t="shared" si="20"/>
        <v>0</v>
      </c>
      <c r="BQ21" s="15">
        <f t="shared" si="9"/>
        <v>2648.7543162724082</v>
      </c>
      <c r="BR21" s="15">
        <f t="shared" si="25"/>
        <v>28178.10810749271</v>
      </c>
    </row>
    <row r="22" spans="2:70" ht="15" x14ac:dyDescent="0.2">
      <c r="B22" s="47">
        <f>Teak!B22</f>
        <v>2027</v>
      </c>
      <c r="C22" s="14">
        <v>0</v>
      </c>
      <c r="D22" s="14">
        <f t="shared" si="21"/>
        <v>0</v>
      </c>
      <c r="E22" s="14">
        <f t="shared" si="22"/>
        <v>0</v>
      </c>
      <c r="G22" s="14">
        <v>9</v>
      </c>
      <c r="H22" s="14" t="str">
        <f>Teak!H22</f>
        <v>2027-2028</v>
      </c>
      <c r="I22" s="1">
        <v>0.11496815286624203</v>
      </c>
      <c r="J22" s="295"/>
      <c r="K22" s="15">
        <f t="shared" si="6"/>
        <v>0.23316198367885674</v>
      </c>
      <c r="L22" s="15">
        <f t="shared" si="23"/>
        <v>1.425802711124291E-2</v>
      </c>
      <c r="M22" s="9"/>
      <c r="N22" s="14">
        <v>9</v>
      </c>
      <c r="O22" s="14" t="str">
        <f t="shared" si="10"/>
        <v>2027-2028</v>
      </c>
      <c r="P22" s="15">
        <f t="shared" si="11"/>
        <v>7.8276568840723577</v>
      </c>
      <c r="Q22" s="15">
        <f t="shared" si="24"/>
        <v>362.85674994807084</v>
      </c>
      <c r="R22" s="15">
        <f t="shared" si="26"/>
        <v>96.747788158871828</v>
      </c>
      <c r="S22" s="15">
        <f t="shared" si="29"/>
        <v>1365.1882771485648</v>
      </c>
      <c r="T22" s="15">
        <f t="shared" si="30"/>
        <v>0</v>
      </c>
      <c r="U22" s="15">
        <f t="shared" si="33"/>
        <v>0</v>
      </c>
      <c r="V22" s="17"/>
      <c r="X22" s="15">
        <f t="shared" si="12"/>
        <v>5.4245662206621441</v>
      </c>
      <c r="Y22" s="15">
        <f t="shared" si="12"/>
        <v>251.45972771401307</v>
      </c>
      <c r="Z22" s="15">
        <f t="shared" si="12"/>
        <v>67.046217194098176</v>
      </c>
      <c r="AA22" s="15">
        <f t="shared" si="12"/>
        <v>946.07547606395542</v>
      </c>
      <c r="AB22" s="15">
        <f t="shared" si="31"/>
        <v>0</v>
      </c>
      <c r="AC22" s="15">
        <f t="shared" si="31"/>
        <v>0</v>
      </c>
      <c r="AE22" s="15">
        <f t="shared" si="7"/>
        <v>1.356141555165536</v>
      </c>
      <c r="AF22" s="15">
        <f t="shared" si="7"/>
        <v>62.864931928503267</v>
      </c>
      <c r="AG22" s="15">
        <f t="shared" si="7"/>
        <v>16.761554298524544</v>
      </c>
      <c r="AH22" s="15">
        <f t="shared" si="34"/>
        <v>236.51886901598886</v>
      </c>
      <c r="AI22" s="15">
        <f t="shared" si="32"/>
        <v>0</v>
      </c>
      <c r="AJ22" s="15">
        <f t="shared" si="32"/>
        <v>0</v>
      </c>
      <c r="AL22" s="15">
        <f t="shared" si="13"/>
        <v>6.7807077758276799</v>
      </c>
      <c r="AM22" s="15">
        <f t="shared" si="14"/>
        <v>314.32465964251634</v>
      </c>
      <c r="AN22" s="15">
        <f t="shared" si="27"/>
        <v>83.80777149262272</v>
      </c>
      <c r="AO22" s="15">
        <f t="shared" si="28"/>
        <v>1182.5943450799443</v>
      </c>
      <c r="AP22" s="15">
        <f t="shared" si="28"/>
        <v>0</v>
      </c>
      <c r="AQ22" s="15">
        <f t="shared" si="35"/>
        <v>0</v>
      </c>
      <c r="AS22" s="15">
        <f t="shared" si="15"/>
        <v>11.685419733676367</v>
      </c>
      <c r="AT22" s="15">
        <f t="shared" si="16"/>
        <v>541.68616345060309</v>
      </c>
      <c r="AU22" s="15">
        <f t="shared" si="16"/>
        <v>144.4287262056198</v>
      </c>
      <c r="AV22" s="15">
        <f t="shared" si="16"/>
        <v>2038.0042546877708</v>
      </c>
      <c r="AW22" s="15">
        <f t="shared" si="16"/>
        <v>0</v>
      </c>
      <c r="AX22" s="15">
        <f t="shared" si="16"/>
        <v>0</v>
      </c>
      <c r="AY22" s="15">
        <f t="shared" si="8"/>
        <v>2735.80456407767</v>
      </c>
      <c r="BA22" s="15">
        <f t="shared" si="17"/>
        <v>0</v>
      </c>
      <c r="BB22" s="15">
        <f t="shared" si="17"/>
        <v>0</v>
      </c>
      <c r="BC22" s="15">
        <f t="shared" si="17"/>
        <v>0</v>
      </c>
      <c r="BD22" s="15">
        <f t="shared" si="17"/>
        <v>0</v>
      </c>
      <c r="BE22" s="15">
        <f t="shared" si="17"/>
        <v>0</v>
      </c>
      <c r="BF22" s="15">
        <f t="shared" si="17"/>
        <v>0</v>
      </c>
      <c r="BG22" s="15">
        <f t="shared" si="18"/>
        <v>0</v>
      </c>
      <c r="BI22" s="15">
        <f t="shared" si="19"/>
        <v>0</v>
      </c>
      <c r="BJ22" s="15">
        <f t="shared" si="19"/>
        <v>0</v>
      </c>
      <c r="BK22" s="15">
        <f t="shared" si="19"/>
        <v>0</v>
      </c>
      <c r="BL22" s="15">
        <f t="shared" si="19"/>
        <v>0</v>
      </c>
      <c r="BM22" s="15">
        <f t="shared" si="19"/>
        <v>0</v>
      </c>
      <c r="BN22" s="15">
        <f t="shared" si="19"/>
        <v>0</v>
      </c>
      <c r="BO22" s="15">
        <f t="shared" si="20"/>
        <v>0</v>
      </c>
      <c r="BQ22" s="15">
        <f t="shared" si="9"/>
        <v>2735.80456407767</v>
      </c>
      <c r="BR22" s="15">
        <f t="shared" si="25"/>
        <v>30913.912671570379</v>
      </c>
    </row>
    <row r="23" spans="2:70" ht="15" x14ac:dyDescent="0.2">
      <c r="B23" s="47">
        <f>Teak!B23</f>
        <v>2028</v>
      </c>
      <c r="C23" s="14">
        <v>0</v>
      </c>
      <c r="D23" s="14">
        <f t="shared" si="21"/>
        <v>0</v>
      </c>
      <c r="E23" s="14">
        <f t="shared" si="22"/>
        <v>0</v>
      </c>
      <c r="G23" s="14">
        <v>10</v>
      </c>
      <c r="H23" s="14" t="str">
        <f>Teak!H23</f>
        <v>2028-2029</v>
      </c>
      <c r="I23" s="1">
        <v>0.12006369426751594</v>
      </c>
      <c r="J23" s="295"/>
      <c r="K23" s="15">
        <f t="shared" si="6"/>
        <v>0.24786981667091137</v>
      </c>
      <c r="L23" s="15">
        <f t="shared" si="23"/>
        <v>1.4707832992054637E-2</v>
      </c>
      <c r="M23" s="9"/>
      <c r="N23" s="14">
        <v>10</v>
      </c>
      <c r="O23" s="14" t="str">
        <f t="shared" si="10"/>
        <v>2028-2029</v>
      </c>
      <c r="P23" s="15">
        <f t="shared" si="11"/>
        <v>8.0746003126379957</v>
      </c>
      <c r="Q23" s="15">
        <f t="shared" si="24"/>
        <v>286.92853758665234</v>
      </c>
      <c r="R23" s="15">
        <f t="shared" si="26"/>
        <v>92.499260943828432</v>
      </c>
      <c r="S23" s="15">
        <f t="shared" si="29"/>
        <v>1569.1812307522282</v>
      </c>
      <c r="T23" s="15">
        <f t="shared" si="30"/>
        <v>0</v>
      </c>
      <c r="U23" s="15">
        <f t="shared" si="33"/>
        <v>0</v>
      </c>
      <c r="V23" s="17"/>
      <c r="X23" s="15">
        <f t="shared" si="12"/>
        <v>5.5956980166581305</v>
      </c>
      <c r="Y23" s="15">
        <f t="shared" si="12"/>
        <v>198.84147654755006</v>
      </c>
      <c r="Z23" s="15">
        <f t="shared" si="12"/>
        <v>64.1019878340731</v>
      </c>
      <c r="AA23" s="15">
        <f t="shared" si="12"/>
        <v>1087.4425929112942</v>
      </c>
      <c r="AB23" s="15">
        <f t="shared" si="31"/>
        <v>0</v>
      </c>
      <c r="AC23" s="15">
        <f t="shared" si="31"/>
        <v>0</v>
      </c>
      <c r="AE23" s="15">
        <f t="shared" si="7"/>
        <v>1.3989245041645326</v>
      </c>
      <c r="AF23" s="15">
        <f t="shared" si="7"/>
        <v>49.710369136887515</v>
      </c>
      <c r="AG23" s="15">
        <f t="shared" si="7"/>
        <v>16.025496958518275</v>
      </c>
      <c r="AH23" s="15">
        <f t="shared" si="34"/>
        <v>271.86064822782356</v>
      </c>
      <c r="AI23" s="15">
        <f t="shared" si="32"/>
        <v>0</v>
      </c>
      <c r="AJ23" s="15">
        <f t="shared" si="32"/>
        <v>0</v>
      </c>
      <c r="AL23" s="15">
        <f t="shared" si="13"/>
        <v>6.9946225208226629</v>
      </c>
      <c r="AM23" s="15">
        <f t="shared" si="14"/>
        <v>248.55184568443758</v>
      </c>
      <c r="AN23" s="15">
        <f t="shared" si="27"/>
        <v>80.127484792591375</v>
      </c>
      <c r="AO23" s="15">
        <f t="shared" si="28"/>
        <v>1359.3032411391177</v>
      </c>
      <c r="AP23" s="15">
        <f t="shared" si="28"/>
        <v>0</v>
      </c>
      <c r="AQ23" s="15">
        <f t="shared" si="35"/>
        <v>0</v>
      </c>
      <c r="AS23" s="15">
        <f t="shared" si="15"/>
        <v>12.054066144217721</v>
      </c>
      <c r="AT23" s="15">
        <f t="shared" si="16"/>
        <v>428.33768072951403</v>
      </c>
      <c r="AU23" s="15">
        <f t="shared" si="16"/>
        <v>138.08636545923244</v>
      </c>
      <c r="AV23" s="15">
        <f t="shared" si="16"/>
        <v>2342.532585563079</v>
      </c>
      <c r="AW23" s="15">
        <f t="shared" si="16"/>
        <v>0</v>
      </c>
      <c r="AX23" s="15">
        <f t="shared" si="16"/>
        <v>0</v>
      </c>
      <c r="AY23" s="15">
        <f t="shared" si="8"/>
        <v>2921.010697896043</v>
      </c>
      <c r="BA23" s="15">
        <f t="shared" si="17"/>
        <v>0</v>
      </c>
      <c r="BB23" s="15">
        <f t="shared" si="17"/>
        <v>0</v>
      </c>
      <c r="BC23" s="15">
        <f t="shared" si="17"/>
        <v>0</v>
      </c>
      <c r="BD23" s="15">
        <f t="shared" si="17"/>
        <v>0</v>
      </c>
      <c r="BE23" s="15">
        <f t="shared" si="17"/>
        <v>0</v>
      </c>
      <c r="BF23" s="15">
        <f t="shared" si="17"/>
        <v>0</v>
      </c>
      <c r="BG23" s="15">
        <f t="shared" si="18"/>
        <v>0</v>
      </c>
      <c r="BI23" s="15">
        <f t="shared" si="19"/>
        <v>0</v>
      </c>
      <c r="BJ23" s="15">
        <f t="shared" si="19"/>
        <v>0</v>
      </c>
      <c r="BK23" s="15">
        <f t="shared" si="19"/>
        <v>0</v>
      </c>
      <c r="BL23" s="15">
        <f t="shared" si="19"/>
        <v>0</v>
      </c>
      <c r="BM23" s="15">
        <f t="shared" si="19"/>
        <v>0</v>
      </c>
      <c r="BN23" s="15">
        <f t="shared" si="19"/>
        <v>0</v>
      </c>
      <c r="BO23" s="15">
        <f t="shared" si="20"/>
        <v>0</v>
      </c>
      <c r="BQ23" s="15">
        <f t="shared" si="9"/>
        <v>2921.010697896043</v>
      </c>
      <c r="BR23" s="15">
        <f t="shared" si="25"/>
        <v>33834.923369466422</v>
      </c>
    </row>
    <row r="24" spans="2:70" ht="15" x14ac:dyDescent="0.2">
      <c r="B24" s="47">
        <f>Teak!B24</f>
        <v>2029</v>
      </c>
      <c r="C24" s="14">
        <v>0</v>
      </c>
      <c r="D24" s="14">
        <f t="shared" si="21"/>
        <v>0</v>
      </c>
      <c r="E24" s="14">
        <f t="shared" si="22"/>
        <v>0</v>
      </c>
      <c r="G24" s="14">
        <v>11</v>
      </c>
      <c r="H24" s="14" t="str">
        <f>Teak!H24</f>
        <v>2029-2030</v>
      </c>
      <c r="I24" s="1">
        <v>0.12515923566878981</v>
      </c>
      <c r="J24" s="295"/>
      <c r="K24" s="15">
        <f t="shared" si="6"/>
        <v>0.2630274555437776</v>
      </c>
      <c r="L24" s="15">
        <f t="shared" si="23"/>
        <v>1.5157638872866225E-2</v>
      </c>
      <c r="M24" s="9"/>
      <c r="N24" s="14">
        <v>11</v>
      </c>
      <c r="O24" s="14" t="str">
        <f t="shared" si="10"/>
        <v>2029-2030</v>
      </c>
      <c r="P24" s="15">
        <f t="shared" si="11"/>
        <v>8.3215437412035573</v>
      </c>
      <c r="Q24" s="15">
        <f t="shared" si="24"/>
        <v>295.98043113210753</v>
      </c>
      <c r="R24" s="15">
        <f t="shared" si="26"/>
        <v>73.143679080676122</v>
      </c>
      <c r="S24" s="15">
        <f t="shared" si="29"/>
        <v>1500.2731007468312</v>
      </c>
      <c r="T24" s="15">
        <f t="shared" si="30"/>
        <v>0</v>
      </c>
      <c r="U24" s="15">
        <f t="shared" si="33"/>
        <v>0</v>
      </c>
      <c r="V24" s="17"/>
      <c r="X24" s="15">
        <f t="shared" si="12"/>
        <v>5.7668298126540645</v>
      </c>
      <c r="Y24" s="15">
        <f t="shared" si="12"/>
        <v>205.11443877455051</v>
      </c>
      <c r="Z24" s="15">
        <f t="shared" si="12"/>
        <v>50.688569602908551</v>
      </c>
      <c r="AA24" s="15">
        <f t="shared" si="12"/>
        <v>1039.689258817554</v>
      </c>
      <c r="AB24" s="15">
        <f t="shared" si="31"/>
        <v>0</v>
      </c>
      <c r="AC24" s="15">
        <f t="shared" si="31"/>
        <v>0</v>
      </c>
      <c r="AE24" s="15">
        <f t="shared" si="7"/>
        <v>1.4417074531635161</v>
      </c>
      <c r="AF24" s="15">
        <f t="shared" si="7"/>
        <v>51.278609693637627</v>
      </c>
      <c r="AG24" s="15">
        <f t="shared" si="7"/>
        <v>12.672142400727138</v>
      </c>
      <c r="AH24" s="15">
        <f t="shared" si="34"/>
        <v>259.9223147043885</v>
      </c>
      <c r="AI24" s="15">
        <f t="shared" si="32"/>
        <v>0</v>
      </c>
      <c r="AJ24" s="15">
        <f t="shared" si="32"/>
        <v>0</v>
      </c>
      <c r="AL24" s="15">
        <f t="shared" si="13"/>
        <v>7.208537265817581</v>
      </c>
      <c r="AM24" s="15">
        <f t="shared" si="14"/>
        <v>256.39304846818811</v>
      </c>
      <c r="AN24" s="15">
        <f t="shared" si="27"/>
        <v>63.36071200363569</v>
      </c>
      <c r="AO24" s="15">
        <f t="shared" si="28"/>
        <v>1299.6115735219425</v>
      </c>
      <c r="AP24" s="15">
        <f t="shared" si="28"/>
        <v>0</v>
      </c>
      <c r="AQ24" s="15">
        <f t="shared" si="35"/>
        <v>0</v>
      </c>
      <c r="AS24" s="15">
        <f t="shared" si="15"/>
        <v>12.422712554758965</v>
      </c>
      <c r="AT24" s="15">
        <f t="shared" si="16"/>
        <v>441.85068686017746</v>
      </c>
      <c r="AU24" s="15">
        <f t="shared" si="16"/>
        <v>109.19162701959883</v>
      </c>
      <c r="AV24" s="15">
        <f t="shared" si="16"/>
        <v>2239.6639450361472</v>
      </c>
      <c r="AW24" s="15">
        <f t="shared" si="16"/>
        <v>0</v>
      </c>
      <c r="AX24" s="15">
        <f t="shared" si="16"/>
        <v>0</v>
      </c>
      <c r="AY24" s="15">
        <f t="shared" si="8"/>
        <v>2803.1289714706827</v>
      </c>
      <c r="BA24" s="15">
        <f t="shared" si="17"/>
        <v>0</v>
      </c>
      <c r="BB24" s="15">
        <f t="shared" si="17"/>
        <v>0</v>
      </c>
      <c r="BC24" s="15">
        <f t="shared" si="17"/>
        <v>0</v>
      </c>
      <c r="BD24" s="15">
        <f t="shared" si="17"/>
        <v>0</v>
      </c>
      <c r="BE24" s="15">
        <f t="shared" si="17"/>
        <v>0</v>
      </c>
      <c r="BF24" s="15">
        <f t="shared" si="17"/>
        <v>0</v>
      </c>
      <c r="BG24" s="15">
        <f t="shared" si="18"/>
        <v>0</v>
      </c>
      <c r="BI24" s="15">
        <f t="shared" si="19"/>
        <v>0</v>
      </c>
      <c r="BJ24" s="15">
        <f t="shared" si="19"/>
        <v>0</v>
      </c>
      <c r="BK24" s="15">
        <f t="shared" si="19"/>
        <v>0</v>
      </c>
      <c r="BL24" s="15">
        <f t="shared" si="19"/>
        <v>0</v>
      </c>
      <c r="BM24" s="15">
        <f t="shared" si="19"/>
        <v>0</v>
      </c>
      <c r="BN24" s="15">
        <f t="shared" si="19"/>
        <v>0</v>
      </c>
      <c r="BO24" s="15">
        <f t="shared" si="20"/>
        <v>0</v>
      </c>
      <c r="BQ24" s="15">
        <f t="shared" si="9"/>
        <v>2803.1289714706827</v>
      </c>
      <c r="BR24" s="15">
        <f t="shared" si="25"/>
        <v>36638.052340937102</v>
      </c>
    </row>
    <row r="25" spans="2:70" ht="15" x14ac:dyDescent="0.2">
      <c r="B25" s="47">
        <f>Teak!B25</f>
        <v>2030</v>
      </c>
      <c r="C25" s="14">
        <v>0</v>
      </c>
      <c r="D25" s="14">
        <f t="shared" si="21"/>
        <v>0</v>
      </c>
      <c r="E25" s="14">
        <f t="shared" si="22"/>
        <v>0</v>
      </c>
      <c r="G25" s="14">
        <v>12</v>
      </c>
      <c r="H25" s="14" t="str">
        <f>Teak!H25</f>
        <v>2030-2031</v>
      </c>
      <c r="I25" s="1">
        <v>0.13025477707006369</v>
      </c>
      <c r="J25" s="295"/>
      <c r="K25" s="15">
        <f t="shared" si="6"/>
        <v>0.27863490029745569</v>
      </c>
      <c r="L25" s="15">
        <f t="shared" si="23"/>
        <v>1.560744475367809E-2</v>
      </c>
      <c r="M25" s="9"/>
      <c r="N25" s="14">
        <v>12</v>
      </c>
      <c r="O25" s="14" t="str">
        <f t="shared" si="10"/>
        <v>2030-2031</v>
      </c>
      <c r="P25" s="15">
        <f t="shared" si="11"/>
        <v>8.5684871697692717</v>
      </c>
      <c r="Q25" s="15">
        <f t="shared" si="24"/>
        <v>305.03232467755993</v>
      </c>
      <c r="R25" s="15">
        <f t="shared" si="26"/>
        <v>75.451183249240287</v>
      </c>
      <c r="S25" s="15">
        <f t="shared" si="29"/>
        <v>1186.3391457909663</v>
      </c>
      <c r="T25" s="15">
        <f t="shared" si="30"/>
        <v>0</v>
      </c>
      <c r="U25" s="15">
        <f t="shared" si="33"/>
        <v>0</v>
      </c>
      <c r="V25" s="17"/>
      <c r="X25" s="15">
        <f t="shared" si="12"/>
        <v>5.937961608650105</v>
      </c>
      <c r="Y25" s="15">
        <f t="shared" si="12"/>
        <v>211.38740100154902</v>
      </c>
      <c r="Z25" s="15">
        <f t="shared" si="12"/>
        <v>52.287669991723526</v>
      </c>
      <c r="AA25" s="15">
        <f t="shared" si="12"/>
        <v>822.13302803313968</v>
      </c>
      <c r="AB25" s="15">
        <f t="shared" si="31"/>
        <v>0</v>
      </c>
      <c r="AC25" s="15">
        <f t="shared" si="31"/>
        <v>0</v>
      </c>
      <c r="AE25" s="15">
        <f t="shared" si="7"/>
        <v>1.4844904021625263</v>
      </c>
      <c r="AF25" s="15">
        <f t="shared" si="7"/>
        <v>52.846850250387256</v>
      </c>
      <c r="AG25" s="15">
        <f t="shared" si="7"/>
        <v>13.071917497930881</v>
      </c>
      <c r="AH25" s="15">
        <f t="shared" si="34"/>
        <v>205.53325700828492</v>
      </c>
      <c r="AI25" s="15">
        <f t="shared" si="32"/>
        <v>0</v>
      </c>
      <c r="AJ25" s="15">
        <f t="shared" si="32"/>
        <v>0</v>
      </c>
      <c r="AL25" s="15">
        <f t="shared" si="13"/>
        <v>7.4224520108126315</v>
      </c>
      <c r="AM25" s="15">
        <f t="shared" si="14"/>
        <v>264.23425125193626</v>
      </c>
      <c r="AN25" s="15">
        <f t="shared" si="27"/>
        <v>65.359587489654402</v>
      </c>
      <c r="AO25" s="15">
        <f t="shared" si="28"/>
        <v>1027.6662850414245</v>
      </c>
      <c r="AP25" s="15">
        <f t="shared" si="28"/>
        <v>0</v>
      </c>
      <c r="AQ25" s="15">
        <f t="shared" si="35"/>
        <v>0</v>
      </c>
      <c r="AS25" s="15">
        <f t="shared" si="15"/>
        <v>12.791358965300434</v>
      </c>
      <c r="AT25" s="15">
        <f t="shared" si="16"/>
        <v>455.3636929908368</v>
      </c>
      <c r="AU25" s="15">
        <f t="shared" si="16"/>
        <v>112.63635577383775</v>
      </c>
      <c r="AV25" s="15">
        <f t="shared" si="16"/>
        <v>1771.0115645547214</v>
      </c>
      <c r="AW25" s="15">
        <f t="shared" si="16"/>
        <v>0</v>
      </c>
      <c r="AX25" s="15">
        <f t="shared" si="16"/>
        <v>0</v>
      </c>
      <c r="AY25" s="15">
        <f t="shared" si="8"/>
        <v>2351.8029722846964</v>
      </c>
      <c r="BA25" s="15">
        <f t="shared" si="17"/>
        <v>0</v>
      </c>
      <c r="BB25" s="15">
        <f t="shared" si="17"/>
        <v>0</v>
      </c>
      <c r="BC25" s="15">
        <f t="shared" si="17"/>
        <v>0</v>
      </c>
      <c r="BD25" s="15">
        <f t="shared" si="17"/>
        <v>0</v>
      </c>
      <c r="BE25" s="15">
        <f t="shared" si="17"/>
        <v>0</v>
      </c>
      <c r="BF25" s="15">
        <f t="shared" si="17"/>
        <v>0</v>
      </c>
      <c r="BG25" s="15">
        <f t="shared" si="18"/>
        <v>0</v>
      </c>
      <c r="BI25" s="15">
        <f t="shared" si="19"/>
        <v>0</v>
      </c>
      <c r="BJ25" s="15">
        <f t="shared" si="19"/>
        <v>0</v>
      </c>
      <c r="BK25" s="15">
        <f t="shared" si="19"/>
        <v>0</v>
      </c>
      <c r="BL25" s="15">
        <f t="shared" si="19"/>
        <v>0</v>
      </c>
      <c r="BM25" s="15">
        <f t="shared" si="19"/>
        <v>0</v>
      </c>
      <c r="BN25" s="15">
        <f t="shared" si="19"/>
        <v>0</v>
      </c>
      <c r="BO25" s="15">
        <f t="shared" si="20"/>
        <v>0</v>
      </c>
      <c r="BQ25" s="15">
        <f t="shared" si="9"/>
        <v>2351.8029722846964</v>
      </c>
      <c r="BR25" s="15">
        <f t="shared" si="25"/>
        <v>38989.8553132218</v>
      </c>
    </row>
    <row r="26" spans="2:70" ht="15" x14ac:dyDescent="0.2">
      <c r="B26" s="47">
        <f>Teak!B26</f>
        <v>2031</v>
      </c>
      <c r="C26" s="14">
        <v>0</v>
      </c>
      <c r="D26" s="14">
        <f t="shared" si="21"/>
        <v>0</v>
      </c>
      <c r="E26" s="14">
        <f t="shared" si="22"/>
        <v>0</v>
      </c>
      <c r="G26" s="14">
        <v>13</v>
      </c>
      <c r="H26" s="14" t="str">
        <f>Teak!H26</f>
        <v>2031-2032</v>
      </c>
      <c r="I26" s="1">
        <v>0.13535031847133758</v>
      </c>
      <c r="J26" s="295"/>
      <c r="K26" s="15">
        <f t="shared" si="6"/>
        <v>0.29469215093194545</v>
      </c>
      <c r="L26" s="15">
        <f t="shared" si="23"/>
        <v>1.6057250634489761E-2</v>
      </c>
      <c r="M26" s="9"/>
      <c r="N26" s="14">
        <v>13</v>
      </c>
      <c r="O26" s="14" t="str">
        <f t="shared" si="10"/>
        <v>2031-2032</v>
      </c>
      <c r="P26" s="15">
        <f t="shared" si="11"/>
        <v>8.8154305983348795</v>
      </c>
      <c r="Q26" s="15">
        <f t="shared" si="24"/>
        <v>314.0842182230179</v>
      </c>
      <c r="R26" s="15">
        <f t="shared" si="26"/>
        <v>77.758687417803728</v>
      </c>
      <c r="S26" s="15">
        <f t="shared" si="29"/>
        <v>1223.7652441039061</v>
      </c>
      <c r="T26" s="15">
        <f t="shared" si="30"/>
        <v>0</v>
      </c>
      <c r="U26" s="15">
        <f t="shared" si="33"/>
        <v>0</v>
      </c>
      <c r="V26" s="17"/>
      <c r="X26" s="15">
        <f t="shared" si="12"/>
        <v>6.109093404646071</v>
      </c>
      <c r="Y26" s="15">
        <f t="shared" si="12"/>
        <v>217.6603632285514</v>
      </c>
      <c r="Z26" s="15">
        <f t="shared" si="12"/>
        <v>53.886770380537989</v>
      </c>
      <c r="AA26" s="15">
        <f t="shared" ref="AA26:AA49" si="36">S26*$P$5*$P$6</f>
        <v>848.06931416400698</v>
      </c>
      <c r="AB26" s="15">
        <f t="shared" si="31"/>
        <v>0</v>
      </c>
      <c r="AC26" s="15">
        <f t="shared" si="31"/>
        <v>0</v>
      </c>
      <c r="AE26" s="15">
        <f t="shared" si="7"/>
        <v>1.5272733511615177</v>
      </c>
      <c r="AF26" s="15">
        <f t="shared" si="7"/>
        <v>54.415090807137851</v>
      </c>
      <c r="AG26" s="15">
        <f t="shared" si="7"/>
        <v>13.471692595134497</v>
      </c>
      <c r="AH26" s="15">
        <f t="shared" si="34"/>
        <v>212.01732854100175</v>
      </c>
      <c r="AI26" s="15">
        <f t="shared" si="32"/>
        <v>0</v>
      </c>
      <c r="AJ26" s="15">
        <f t="shared" si="32"/>
        <v>0</v>
      </c>
      <c r="AL26" s="15">
        <f t="shared" si="13"/>
        <v>7.6363667558075887</v>
      </c>
      <c r="AM26" s="15">
        <f t="shared" si="14"/>
        <v>272.07545403568923</v>
      </c>
      <c r="AN26" s="15">
        <f t="shared" si="27"/>
        <v>67.358462975672481</v>
      </c>
      <c r="AO26" s="15">
        <f t="shared" si="28"/>
        <v>1060.0866427050087</v>
      </c>
      <c r="AP26" s="15">
        <f t="shared" si="28"/>
        <v>0</v>
      </c>
      <c r="AQ26" s="15">
        <f t="shared" si="35"/>
        <v>0</v>
      </c>
      <c r="AS26" s="15">
        <f t="shared" si="15"/>
        <v>13.160005375841743</v>
      </c>
      <c r="AT26" s="15">
        <f t="shared" si="16"/>
        <v>468.87669912150443</v>
      </c>
      <c r="AU26" s="15">
        <f t="shared" si="16"/>
        <v>116.08108452807556</v>
      </c>
      <c r="AV26" s="15">
        <f t="shared" si="16"/>
        <v>1826.882647594965</v>
      </c>
      <c r="AW26" s="15">
        <f t="shared" si="16"/>
        <v>0</v>
      </c>
      <c r="AX26" s="15">
        <f t="shared" si="16"/>
        <v>0</v>
      </c>
      <c r="AY26" s="15">
        <f t="shared" si="8"/>
        <v>2425.0004366203866</v>
      </c>
      <c r="BA26" s="15">
        <f t="shared" si="17"/>
        <v>0</v>
      </c>
      <c r="BB26" s="15">
        <f t="shared" si="17"/>
        <v>0</v>
      </c>
      <c r="BC26" s="15">
        <f t="shared" si="17"/>
        <v>0</v>
      </c>
      <c r="BD26" s="15">
        <f t="shared" si="17"/>
        <v>0</v>
      </c>
      <c r="BE26" s="15">
        <f t="shared" si="17"/>
        <v>0</v>
      </c>
      <c r="BF26" s="15">
        <f t="shared" si="17"/>
        <v>0</v>
      </c>
      <c r="BG26" s="15">
        <f t="shared" si="18"/>
        <v>0</v>
      </c>
      <c r="BI26" s="15">
        <f t="shared" si="19"/>
        <v>0</v>
      </c>
      <c r="BJ26" s="15">
        <f t="shared" si="19"/>
        <v>0</v>
      </c>
      <c r="BK26" s="15">
        <f t="shared" si="19"/>
        <v>0</v>
      </c>
      <c r="BL26" s="15">
        <f t="shared" si="19"/>
        <v>0</v>
      </c>
      <c r="BM26" s="15">
        <f t="shared" si="19"/>
        <v>0</v>
      </c>
      <c r="BN26" s="15">
        <f t="shared" si="19"/>
        <v>0</v>
      </c>
      <c r="BO26" s="15">
        <f t="shared" si="20"/>
        <v>0</v>
      </c>
      <c r="BQ26" s="15">
        <f t="shared" si="9"/>
        <v>2425.0004366203866</v>
      </c>
      <c r="BR26" s="15">
        <f t="shared" si="25"/>
        <v>41414.855749842187</v>
      </c>
    </row>
    <row r="27" spans="2:70" ht="15" x14ac:dyDescent="0.2">
      <c r="B27" s="47">
        <f>Teak!B27</f>
        <v>2032</v>
      </c>
      <c r="C27" s="14">
        <v>0</v>
      </c>
      <c r="D27" s="14">
        <f t="shared" si="21"/>
        <v>0</v>
      </c>
      <c r="E27" s="14">
        <f t="shared" si="22"/>
        <v>0</v>
      </c>
      <c r="G27" s="14">
        <v>14</v>
      </c>
      <c r="H27" s="14" t="str">
        <f>Teak!H27</f>
        <v>2032-2033</v>
      </c>
      <c r="I27" s="1">
        <v>0.14203821656050955</v>
      </c>
      <c r="J27" s="295"/>
      <c r="K27" s="15">
        <f t="shared" si="6"/>
        <v>0.31644990795492944</v>
      </c>
      <c r="L27" s="15">
        <f t="shared" si="23"/>
        <v>2.1757757022983992E-2</v>
      </c>
      <c r="M27" s="9"/>
      <c r="N27" s="14">
        <v>14</v>
      </c>
      <c r="O27" s="14" t="str">
        <f t="shared" si="10"/>
        <v>2032-2033</v>
      </c>
      <c r="P27" s="15">
        <f t="shared" si="11"/>
        <v>11.945008605618211</v>
      </c>
      <c r="Q27" s="15">
        <f t="shared" si="24"/>
        <v>323.13611176847195</v>
      </c>
      <c r="R27" s="15">
        <f t="shared" si="26"/>
        <v>80.066191586368603</v>
      </c>
      <c r="S27" s="15">
        <f t="shared" si="29"/>
        <v>1261.1913424168342</v>
      </c>
      <c r="T27" s="15">
        <f t="shared" si="30"/>
        <v>0</v>
      </c>
      <c r="U27" s="15">
        <f t="shared" si="33"/>
        <v>0</v>
      </c>
      <c r="V27" s="17"/>
      <c r="X27" s="15">
        <f t="shared" si="12"/>
        <v>8.2778909636934195</v>
      </c>
      <c r="Y27" s="15">
        <f t="shared" si="12"/>
        <v>223.93332545555106</v>
      </c>
      <c r="Z27" s="15">
        <f t="shared" si="12"/>
        <v>55.48587076935344</v>
      </c>
      <c r="AA27" s="15">
        <f t="shared" si="36"/>
        <v>874.00560029486621</v>
      </c>
      <c r="AB27" s="15">
        <f t="shared" si="31"/>
        <v>0</v>
      </c>
      <c r="AC27" s="15">
        <f t="shared" si="31"/>
        <v>0</v>
      </c>
      <c r="AE27" s="15">
        <f t="shared" si="7"/>
        <v>2.0694727409233549</v>
      </c>
      <c r="AF27" s="15">
        <f t="shared" si="7"/>
        <v>55.983331363887764</v>
      </c>
      <c r="AG27" s="15">
        <f t="shared" si="7"/>
        <v>13.87146769233836</v>
      </c>
      <c r="AH27" s="15">
        <f t="shared" si="34"/>
        <v>218.50140007371655</v>
      </c>
      <c r="AI27" s="15">
        <f t="shared" si="32"/>
        <v>0</v>
      </c>
      <c r="AJ27" s="15">
        <f t="shared" si="32"/>
        <v>0</v>
      </c>
      <c r="AL27" s="15">
        <f t="shared" si="13"/>
        <v>10.347363704616775</v>
      </c>
      <c r="AM27" s="15">
        <f t="shared" si="14"/>
        <v>279.9166568194388</v>
      </c>
      <c r="AN27" s="15">
        <f t="shared" si="27"/>
        <v>69.357338461691796</v>
      </c>
      <c r="AO27" s="15">
        <f t="shared" si="28"/>
        <v>1092.5070003685828</v>
      </c>
      <c r="AP27" s="15">
        <f t="shared" si="28"/>
        <v>0</v>
      </c>
      <c r="AQ27" s="15">
        <f t="shared" si="35"/>
        <v>0</v>
      </c>
      <c r="AS27" s="15">
        <f t="shared" si="15"/>
        <v>17.831956784289574</v>
      </c>
      <c r="AT27" s="15">
        <f t="shared" si="16"/>
        <v>482.38970525216615</v>
      </c>
      <c r="AU27" s="15">
        <f t="shared" si="16"/>
        <v>119.52581328231551</v>
      </c>
      <c r="AV27" s="15">
        <f t="shared" si="16"/>
        <v>1882.7537306351908</v>
      </c>
      <c r="AW27" s="15">
        <f t="shared" si="16"/>
        <v>0</v>
      </c>
      <c r="AX27" s="15">
        <f t="shared" si="16"/>
        <v>0</v>
      </c>
      <c r="AY27" s="15">
        <f t="shared" si="8"/>
        <v>2502.5012059539622</v>
      </c>
      <c r="BA27" s="15">
        <f t="shared" si="17"/>
        <v>0</v>
      </c>
      <c r="BB27" s="15">
        <f t="shared" si="17"/>
        <v>0</v>
      </c>
      <c r="BC27" s="15">
        <f t="shared" si="17"/>
        <v>0</v>
      </c>
      <c r="BD27" s="15">
        <f t="shared" si="17"/>
        <v>0</v>
      </c>
      <c r="BE27" s="15">
        <f t="shared" si="17"/>
        <v>0</v>
      </c>
      <c r="BF27" s="15">
        <f t="shared" si="17"/>
        <v>0</v>
      </c>
      <c r="BG27" s="15">
        <f t="shared" si="18"/>
        <v>0</v>
      </c>
      <c r="BI27" s="15">
        <f t="shared" si="19"/>
        <v>0</v>
      </c>
      <c r="BJ27" s="15">
        <f t="shared" si="19"/>
        <v>0</v>
      </c>
      <c r="BK27" s="15">
        <f t="shared" si="19"/>
        <v>0</v>
      </c>
      <c r="BL27" s="15">
        <f t="shared" si="19"/>
        <v>0</v>
      </c>
      <c r="BM27" s="15">
        <f t="shared" si="19"/>
        <v>0</v>
      </c>
      <c r="BN27" s="15">
        <f t="shared" si="19"/>
        <v>0</v>
      </c>
      <c r="BO27" s="15">
        <f t="shared" si="20"/>
        <v>0</v>
      </c>
      <c r="BQ27" s="15">
        <f t="shared" si="9"/>
        <v>2502.5012059539622</v>
      </c>
      <c r="BR27" s="15">
        <f t="shared" si="25"/>
        <v>43917.356955796145</v>
      </c>
    </row>
    <row r="28" spans="2:70" ht="15" x14ac:dyDescent="0.2">
      <c r="B28" s="47">
        <f>Teak!B28</f>
        <v>2033</v>
      </c>
      <c r="C28" s="14">
        <v>0</v>
      </c>
      <c r="D28" s="14">
        <f t="shared" si="21"/>
        <v>0</v>
      </c>
      <c r="E28" s="14">
        <f t="shared" si="22"/>
        <v>0</v>
      </c>
      <c r="G28" s="14">
        <v>15</v>
      </c>
      <c r="H28" s="14" t="str">
        <f>Teak!H28</f>
        <v>2033-2034</v>
      </c>
      <c r="I28" s="1">
        <v>0.148726114649681</v>
      </c>
      <c r="J28" s="296"/>
      <c r="K28" s="15">
        <f t="shared" si="6"/>
        <v>0.33898252588977873</v>
      </c>
      <c r="L28" s="15">
        <f t="shared" si="23"/>
        <v>2.2532617934849286E-2</v>
      </c>
      <c r="M28" s="9"/>
      <c r="N28" s="14">
        <v>15</v>
      </c>
      <c r="O28" s="14" t="str">
        <f t="shared" si="10"/>
        <v>2033-2034</v>
      </c>
      <c r="P28" s="15">
        <f t="shared" si="11"/>
        <v>12.370407246232258</v>
      </c>
      <c r="Q28" s="15">
        <f t="shared" si="24"/>
        <v>437.85310233052985</v>
      </c>
      <c r="R28" s="15">
        <f t="shared" si="26"/>
        <v>82.37369575493247</v>
      </c>
      <c r="S28" s="15">
        <f t="shared" si="29"/>
        <v>1298.6174407297856</v>
      </c>
      <c r="T28" s="15">
        <f t="shared" si="30"/>
        <v>0</v>
      </c>
      <c r="U28" s="15">
        <f t="shared" si="33"/>
        <v>0</v>
      </c>
      <c r="V28" s="17"/>
      <c r="X28" s="15">
        <f t="shared" si="12"/>
        <v>8.5726922216389543</v>
      </c>
      <c r="Y28" s="15">
        <f t="shared" si="12"/>
        <v>303.43219991505714</v>
      </c>
      <c r="Z28" s="15">
        <f t="shared" si="12"/>
        <v>57.084971158168202</v>
      </c>
      <c r="AA28" s="15">
        <f t="shared" si="36"/>
        <v>899.94188642574136</v>
      </c>
      <c r="AB28" s="15">
        <f t="shared" si="31"/>
        <v>0</v>
      </c>
      <c r="AC28" s="15">
        <f t="shared" si="31"/>
        <v>0</v>
      </c>
      <c r="AE28" s="15">
        <f t="shared" si="7"/>
        <v>2.1431730554097386</v>
      </c>
      <c r="AF28" s="15">
        <f t="shared" si="7"/>
        <v>75.858049978764285</v>
      </c>
      <c r="AG28" s="15">
        <f t="shared" si="7"/>
        <v>14.27124278954205</v>
      </c>
      <c r="AH28" s="15">
        <f t="shared" si="34"/>
        <v>224.98547160643534</v>
      </c>
      <c r="AI28" s="15">
        <f t="shared" si="32"/>
        <v>0</v>
      </c>
      <c r="AJ28" s="15">
        <f t="shared" si="32"/>
        <v>0</v>
      </c>
      <c r="AL28" s="15">
        <f t="shared" si="13"/>
        <v>10.715865277048692</v>
      </c>
      <c r="AM28" s="15">
        <f t="shared" si="14"/>
        <v>379.2902498938214</v>
      </c>
      <c r="AN28" s="15">
        <f t="shared" si="27"/>
        <v>71.356213947710245</v>
      </c>
      <c r="AO28" s="15">
        <f t="shared" si="28"/>
        <v>1124.9273580321767</v>
      </c>
      <c r="AP28" s="15">
        <f t="shared" si="28"/>
        <v>0</v>
      </c>
      <c r="AQ28" s="15">
        <f t="shared" si="35"/>
        <v>0</v>
      </c>
      <c r="AS28" s="15">
        <f t="shared" si="15"/>
        <v>18.467007827447247</v>
      </c>
      <c r="AT28" s="15">
        <f t="shared" si="16"/>
        <v>653.64353065035209</v>
      </c>
      <c r="AU28" s="15">
        <f t="shared" si="16"/>
        <v>122.97054203655398</v>
      </c>
      <c r="AV28" s="15">
        <f t="shared" si="16"/>
        <v>1938.6248136754507</v>
      </c>
      <c r="AW28" s="15">
        <f t="shared" si="16"/>
        <v>0</v>
      </c>
      <c r="AX28" s="15">
        <f t="shared" si="16"/>
        <v>0</v>
      </c>
      <c r="AY28" s="15">
        <f t="shared" si="8"/>
        <v>2733.705894189804</v>
      </c>
      <c r="BA28" s="15">
        <f t="shared" si="17"/>
        <v>0</v>
      </c>
      <c r="BB28" s="15">
        <f t="shared" si="17"/>
        <v>0</v>
      </c>
      <c r="BC28" s="15">
        <f t="shared" si="17"/>
        <v>0</v>
      </c>
      <c r="BD28" s="15">
        <f t="shared" si="17"/>
        <v>0</v>
      </c>
      <c r="BE28" s="15">
        <f t="shared" si="17"/>
        <v>0</v>
      </c>
      <c r="BF28" s="15">
        <f t="shared" si="17"/>
        <v>0</v>
      </c>
      <c r="BG28" s="15">
        <f t="shared" si="18"/>
        <v>0</v>
      </c>
      <c r="BI28" s="15">
        <f t="shared" si="19"/>
        <v>0</v>
      </c>
      <c r="BJ28" s="15">
        <f t="shared" si="19"/>
        <v>0</v>
      </c>
      <c r="BK28" s="15">
        <f t="shared" si="19"/>
        <v>0</v>
      </c>
      <c r="BL28" s="15">
        <f t="shared" si="19"/>
        <v>0</v>
      </c>
      <c r="BM28" s="15">
        <f t="shared" si="19"/>
        <v>0</v>
      </c>
      <c r="BN28" s="15">
        <f t="shared" si="19"/>
        <v>0</v>
      </c>
      <c r="BO28" s="15">
        <f t="shared" si="20"/>
        <v>0</v>
      </c>
      <c r="BQ28" s="15">
        <f t="shared" si="9"/>
        <v>2733.705894189804</v>
      </c>
      <c r="BR28" s="15">
        <f t="shared" si="25"/>
        <v>46651.062849985952</v>
      </c>
    </row>
    <row r="29" spans="2:70" ht="15" x14ac:dyDescent="0.2">
      <c r="B29" s="47">
        <f>Teak!B29</f>
        <v>2034</v>
      </c>
      <c r="C29" s="14">
        <v>0</v>
      </c>
      <c r="D29" s="14">
        <f t="shared" si="21"/>
        <v>0</v>
      </c>
      <c r="E29" s="14">
        <f t="shared" si="22"/>
        <v>0</v>
      </c>
      <c r="G29" s="44">
        <v>16</v>
      </c>
      <c r="H29" s="44" t="str">
        <f>Teak!H29</f>
        <v>2034-2035</v>
      </c>
      <c r="I29" s="45">
        <f>I14</f>
        <v>1.5923566878980892E-2</v>
      </c>
      <c r="J29" s="45"/>
      <c r="K29" s="46">
        <f t="shared" si="6"/>
        <v>3.6622051499133439E-2</v>
      </c>
      <c r="L29" s="15">
        <f t="shared" si="23"/>
        <v>-0.30236047439064528</v>
      </c>
      <c r="M29" s="9"/>
      <c r="N29" s="14">
        <v>16</v>
      </c>
      <c r="O29" s="14" t="str">
        <f t="shared" si="10"/>
        <v>2034-2035</v>
      </c>
      <c r="P29" s="15">
        <f t="shared" si="11"/>
        <v>-165.99590044046425</v>
      </c>
      <c r="Q29" s="15">
        <f t="shared" si="24"/>
        <v>453.44640332090705</v>
      </c>
      <c r="R29" s="15">
        <f t="shared" si="26"/>
        <v>111.61729352790788</v>
      </c>
      <c r="S29" s="15">
        <f t="shared" si="29"/>
        <v>1336.0435390427206</v>
      </c>
      <c r="T29" s="15">
        <f t="shared" si="30"/>
        <v>0</v>
      </c>
      <c r="U29" s="15">
        <f t="shared" si="33"/>
        <v>0</v>
      </c>
      <c r="V29" s="17"/>
      <c r="X29" s="15">
        <f t="shared" si="12"/>
        <v>-115.03515900524172</v>
      </c>
      <c r="Y29" s="15">
        <f t="shared" si="12"/>
        <v>314.23835750138858</v>
      </c>
      <c r="Z29" s="15">
        <f t="shared" si="12"/>
        <v>77.350784414840149</v>
      </c>
      <c r="AA29" s="15">
        <f t="shared" si="36"/>
        <v>925.87817255660536</v>
      </c>
      <c r="AB29" s="15">
        <f t="shared" si="31"/>
        <v>0</v>
      </c>
      <c r="AC29" s="15">
        <f t="shared" si="31"/>
        <v>0</v>
      </c>
      <c r="AE29" s="15">
        <f t="shared" si="7"/>
        <v>-28.758789751310431</v>
      </c>
      <c r="AF29" s="15">
        <f t="shared" si="7"/>
        <v>78.559589375347144</v>
      </c>
      <c r="AG29" s="15">
        <f t="shared" si="7"/>
        <v>19.337696103710037</v>
      </c>
      <c r="AH29" s="15">
        <f t="shared" si="34"/>
        <v>231.46954313915134</v>
      </c>
      <c r="AI29" s="15">
        <f t="shared" si="32"/>
        <v>0</v>
      </c>
      <c r="AJ29" s="15">
        <f t="shared" si="32"/>
        <v>0</v>
      </c>
      <c r="AL29" s="15">
        <f t="shared" si="13"/>
        <v>-143.79394875655214</v>
      </c>
      <c r="AM29" s="15">
        <f t="shared" si="14"/>
        <v>392.79794687673575</v>
      </c>
      <c r="AN29" s="15">
        <f t="shared" si="27"/>
        <v>96.688480518550193</v>
      </c>
      <c r="AO29" s="15">
        <f t="shared" si="28"/>
        <v>1157.3477156957567</v>
      </c>
      <c r="AP29" s="15">
        <f t="shared" si="28"/>
        <v>0</v>
      </c>
      <c r="AQ29" s="15">
        <f t="shared" si="35"/>
        <v>0</v>
      </c>
      <c r="AS29" s="15">
        <f t="shared" si="15"/>
        <v>-247.80490502379146</v>
      </c>
      <c r="AT29" s="15">
        <f t="shared" si="16"/>
        <v>676.92179511757456</v>
      </c>
      <c r="AU29" s="15">
        <f t="shared" si="16"/>
        <v>166.62648142696816</v>
      </c>
      <c r="AV29" s="15">
        <f t="shared" si="16"/>
        <v>1994.4958967156872</v>
      </c>
      <c r="AW29" s="15">
        <f t="shared" si="16"/>
        <v>0</v>
      </c>
      <c r="AX29" s="15">
        <f t="shared" si="16"/>
        <v>0</v>
      </c>
      <c r="AY29" s="15">
        <f t="shared" si="8"/>
        <v>2590.2392682364384</v>
      </c>
      <c r="BA29" s="15">
        <f t="shared" si="17"/>
        <v>0</v>
      </c>
      <c r="BB29" s="15">
        <f t="shared" si="17"/>
        <v>0</v>
      </c>
      <c r="BC29" s="15">
        <f t="shared" si="17"/>
        <v>0</v>
      </c>
      <c r="BD29" s="15">
        <f t="shared" si="17"/>
        <v>0</v>
      </c>
      <c r="BE29" s="15">
        <f t="shared" si="17"/>
        <v>0</v>
      </c>
      <c r="BF29" s="15">
        <f t="shared" si="17"/>
        <v>0</v>
      </c>
      <c r="BG29" s="15">
        <f t="shared" si="18"/>
        <v>0</v>
      </c>
      <c r="BI29" s="15">
        <f t="shared" si="19"/>
        <v>0</v>
      </c>
      <c r="BJ29" s="15">
        <f t="shared" si="19"/>
        <v>0</v>
      </c>
      <c r="BK29" s="15">
        <f t="shared" si="19"/>
        <v>0</v>
      </c>
      <c r="BL29" s="15">
        <f t="shared" si="19"/>
        <v>0</v>
      </c>
      <c r="BM29" s="15">
        <f t="shared" si="19"/>
        <v>0</v>
      </c>
      <c r="BN29" s="15">
        <f t="shared" si="19"/>
        <v>0</v>
      </c>
      <c r="BO29" s="15">
        <f t="shared" si="20"/>
        <v>0</v>
      </c>
      <c r="BQ29" s="15">
        <f t="shared" si="9"/>
        <v>2590.2392682364384</v>
      </c>
      <c r="BR29" s="15">
        <f t="shared" si="25"/>
        <v>49241.302118222389</v>
      </c>
    </row>
    <row r="30" spans="2:70" ht="15" x14ac:dyDescent="0.2">
      <c r="B30" s="47">
        <f>Teak!B30</f>
        <v>2035</v>
      </c>
      <c r="C30" s="14">
        <v>0</v>
      </c>
      <c r="D30" s="14">
        <f t="shared" si="21"/>
        <v>0</v>
      </c>
      <c r="E30" s="14">
        <f t="shared" si="22"/>
        <v>0</v>
      </c>
      <c r="G30" s="14">
        <v>17</v>
      </c>
      <c r="H30" s="14" t="str">
        <f>Teak!H30</f>
        <v>2035-2036</v>
      </c>
      <c r="I30" s="1">
        <f t="shared" ref="I30:I43" si="37">I15</f>
        <v>5.1592356687898085E-2</v>
      </c>
      <c r="J30" s="1"/>
      <c r="K30" s="15">
        <f t="shared" si="6"/>
        <v>8.7821093282617571E-2</v>
      </c>
      <c r="L30" s="15">
        <f t="shared" si="23"/>
        <v>5.1199041783484132E-2</v>
      </c>
      <c r="M30" s="9"/>
      <c r="N30" s="14">
        <v>17</v>
      </c>
      <c r="O30" s="14" t="str">
        <f t="shared" si="10"/>
        <v>2035-2036</v>
      </c>
      <c r="P30" s="15">
        <f t="shared" si="11"/>
        <v>28.10827393913279</v>
      </c>
      <c r="Q30" s="15">
        <f t="shared" si="24"/>
        <v>-6084.7021866373461</v>
      </c>
      <c r="R30" s="15">
        <f t="shared" si="26"/>
        <v>115.59233000577684</v>
      </c>
      <c r="S30" s="15">
        <f t="shared" si="29"/>
        <v>1810.3541730973832</v>
      </c>
      <c r="T30" s="15">
        <f t="shared" si="30"/>
        <v>0</v>
      </c>
      <c r="U30" s="15">
        <f t="shared" si="33"/>
        <v>0</v>
      </c>
      <c r="V30" s="17"/>
      <c r="X30" s="15">
        <f t="shared" si="12"/>
        <v>19.479033839819021</v>
      </c>
      <c r="Y30" s="15">
        <f t="shared" si="12"/>
        <v>-4216.6986153396811</v>
      </c>
      <c r="Z30" s="15">
        <f t="shared" si="12"/>
        <v>80.105484694003351</v>
      </c>
      <c r="AA30" s="15">
        <f t="shared" si="36"/>
        <v>1254.5754419564864</v>
      </c>
      <c r="AB30" s="15">
        <f t="shared" si="31"/>
        <v>0</v>
      </c>
      <c r="AC30" s="15">
        <f t="shared" si="31"/>
        <v>0</v>
      </c>
      <c r="AE30" s="15">
        <f t="shared" si="7"/>
        <v>4.8697584599547552</v>
      </c>
      <c r="AF30" s="15">
        <f t="shared" si="7"/>
        <v>-1054.1746538349203</v>
      </c>
      <c r="AG30" s="15">
        <f t="shared" si="7"/>
        <v>20.026371173500838</v>
      </c>
      <c r="AH30" s="15">
        <f t="shared" si="34"/>
        <v>313.64386048912161</v>
      </c>
      <c r="AI30" s="15">
        <f t="shared" si="32"/>
        <v>0</v>
      </c>
      <c r="AJ30" s="15">
        <f t="shared" si="32"/>
        <v>0</v>
      </c>
      <c r="AL30" s="15">
        <f t="shared" si="13"/>
        <v>24.348792299773777</v>
      </c>
      <c r="AM30" s="15">
        <f t="shared" si="14"/>
        <v>-5270.8732691746009</v>
      </c>
      <c r="AN30" s="15">
        <f t="shared" si="27"/>
        <v>100.13185586750419</v>
      </c>
      <c r="AO30" s="15">
        <f t="shared" si="28"/>
        <v>1568.219302445608</v>
      </c>
      <c r="AP30" s="15">
        <f t="shared" si="28"/>
        <v>0</v>
      </c>
      <c r="AQ30" s="15">
        <f t="shared" si="35"/>
        <v>0</v>
      </c>
      <c r="AS30" s="15">
        <f t="shared" si="15"/>
        <v>41.961085396610137</v>
      </c>
      <c r="AT30" s="15">
        <f t="shared" si="16"/>
        <v>-9083.4716005442278</v>
      </c>
      <c r="AU30" s="15">
        <f t="shared" si="16"/>
        <v>172.56056494499887</v>
      </c>
      <c r="AV30" s="15">
        <f t="shared" si="16"/>
        <v>2702.564597881264</v>
      </c>
      <c r="AW30" s="15">
        <f t="shared" si="16"/>
        <v>0</v>
      </c>
      <c r="AX30" s="15">
        <f t="shared" si="16"/>
        <v>0</v>
      </c>
      <c r="AY30" s="15">
        <f t="shared" si="8"/>
        <v>-6166.3853523213547</v>
      </c>
      <c r="BA30" s="15">
        <f t="shared" si="17"/>
        <v>0</v>
      </c>
      <c r="BB30" s="15">
        <f t="shared" si="17"/>
        <v>0</v>
      </c>
      <c r="BC30" s="15">
        <f t="shared" si="17"/>
        <v>0</v>
      </c>
      <c r="BD30" s="15">
        <f t="shared" si="17"/>
        <v>0</v>
      </c>
      <c r="BE30" s="15">
        <f t="shared" si="17"/>
        <v>0</v>
      </c>
      <c r="BF30" s="15">
        <f t="shared" si="17"/>
        <v>0</v>
      </c>
      <c r="BG30" s="15">
        <f t="shared" si="18"/>
        <v>0</v>
      </c>
      <c r="BI30" s="15">
        <f t="shared" si="19"/>
        <v>0</v>
      </c>
      <c r="BJ30" s="15">
        <f t="shared" si="19"/>
        <v>0</v>
      </c>
      <c r="BK30" s="15">
        <f t="shared" si="19"/>
        <v>0</v>
      </c>
      <c r="BL30" s="15">
        <f t="shared" si="19"/>
        <v>0</v>
      </c>
      <c r="BM30" s="15">
        <f t="shared" si="19"/>
        <v>0</v>
      </c>
      <c r="BN30" s="15">
        <f t="shared" si="19"/>
        <v>0</v>
      </c>
      <c r="BO30" s="15">
        <f t="shared" si="20"/>
        <v>0</v>
      </c>
      <c r="BQ30" s="15">
        <f t="shared" si="9"/>
        <v>-6166.3853523213547</v>
      </c>
      <c r="BR30" s="15">
        <f t="shared" si="25"/>
        <v>43074.916765901035</v>
      </c>
    </row>
    <row r="31" spans="2:70" ht="15" x14ac:dyDescent="0.2">
      <c r="B31" s="47">
        <f>Teak!B31</f>
        <v>2036</v>
      </c>
      <c r="C31" s="14">
        <v>0</v>
      </c>
      <c r="D31" s="14">
        <f t="shared" si="21"/>
        <v>0</v>
      </c>
      <c r="E31" s="14">
        <f t="shared" si="22"/>
        <v>0</v>
      </c>
      <c r="G31" s="14">
        <v>18</v>
      </c>
      <c r="H31" s="14" t="str">
        <f>Teak!H31</f>
        <v>2036-2037</v>
      </c>
      <c r="I31" s="1">
        <f t="shared" si="37"/>
        <v>7.5796178343949042E-2</v>
      </c>
      <c r="J31" s="1"/>
      <c r="K31" s="15">
        <f t="shared" si="6"/>
        <v>0.13511569556852662</v>
      </c>
      <c r="L31" s="15">
        <f t="shared" ref="L31:L42" si="38">K31-K30</f>
        <v>4.7294602285909051E-2</v>
      </c>
      <c r="M31" s="9"/>
      <c r="N31" s="14">
        <v>18</v>
      </c>
      <c r="O31" s="14" t="str">
        <f t="shared" si="10"/>
        <v>2036-2037</v>
      </c>
      <c r="P31" s="15">
        <f t="shared" si="11"/>
        <v>25.964736654964071</v>
      </c>
      <c r="Q31" s="15">
        <f t="shared" si="24"/>
        <v>1030.3295168508346</v>
      </c>
      <c r="R31" s="15">
        <f t="shared" si="26"/>
        <v>-1551.1092336240104</v>
      </c>
      <c r="S31" s="15">
        <f t="shared" si="29"/>
        <v>1874.8264752691348</v>
      </c>
      <c r="T31" s="15">
        <f t="shared" si="30"/>
        <v>0</v>
      </c>
      <c r="U31" s="15">
        <f t="shared" si="33"/>
        <v>0</v>
      </c>
      <c r="V31" s="17"/>
      <c r="X31" s="15">
        <f t="shared" si="12"/>
        <v>17.9935625018901</v>
      </c>
      <c r="Y31" s="15">
        <f t="shared" si="12"/>
        <v>714.01835517762834</v>
      </c>
      <c r="Z31" s="15">
        <f t="shared" si="12"/>
        <v>-1074.9186989014393</v>
      </c>
      <c r="AA31" s="15">
        <f t="shared" si="36"/>
        <v>1299.2547473615105</v>
      </c>
      <c r="AB31" s="15">
        <f t="shared" si="31"/>
        <v>0</v>
      </c>
      <c r="AC31" s="15">
        <f t="shared" si="31"/>
        <v>0</v>
      </c>
      <c r="AE31" s="15">
        <f t="shared" si="7"/>
        <v>4.498390625472525</v>
      </c>
      <c r="AF31" s="15">
        <f t="shared" si="7"/>
        <v>178.50458879440708</v>
      </c>
      <c r="AG31" s="15">
        <f t="shared" si="7"/>
        <v>-268.72967472535981</v>
      </c>
      <c r="AH31" s="15">
        <f t="shared" si="34"/>
        <v>324.81368684037761</v>
      </c>
      <c r="AI31" s="15">
        <f t="shared" si="32"/>
        <v>0</v>
      </c>
      <c r="AJ31" s="15">
        <f t="shared" si="32"/>
        <v>0</v>
      </c>
      <c r="AL31" s="15">
        <f t="shared" si="13"/>
        <v>22.491953127362624</v>
      </c>
      <c r="AM31" s="15">
        <f t="shared" si="14"/>
        <v>892.52294397203536</v>
      </c>
      <c r="AN31" s="15">
        <f t="shared" si="27"/>
        <v>-1343.6483736267992</v>
      </c>
      <c r="AO31" s="15">
        <f t="shared" si="28"/>
        <v>1624.0684342018881</v>
      </c>
      <c r="AP31" s="15">
        <f t="shared" si="28"/>
        <v>0</v>
      </c>
      <c r="AQ31" s="15">
        <f t="shared" si="35"/>
        <v>0</v>
      </c>
      <c r="AS31" s="15">
        <f t="shared" si="15"/>
        <v>38.761132556154919</v>
      </c>
      <c r="AT31" s="15">
        <f t="shared" si="16"/>
        <v>1538.1145401118074</v>
      </c>
      <c r="AU31" s="15">
        <f t="shared" si="16"/>
        <v>-2315.5540305501836</v>
      </c>
      <c r="AV31" s="15">
        <f t="shared" si="16"/>
        <v>2798.8112682745868</v>
      </c>
      <c r="AW31" s="15">
        <f t="shared" si="16"/>
        <v>0</v>
      </c>
      <c r="AX31" s="15">
        <f t="shared" si="16"/>
        <v>0</v>
      </c>
      <c r="AY31" s="15">
        <f t="shared" si="8"/>
        <v>2060.1329103923654</v>
      </c>
      <c r="BA31" s="15">
        <f t="shared" si="17"/>
        <v>0</v>
      </c>
      <c r="BB31" s="15">
        <f t="shared" si="17"/>
        <v>0</v>
      </c>
      <c r="BC31" s="15">
        <f t="shared" si="17"/>
        <v>0</v>
      </c>
      <c r="BD31" s="15">
        <f t="shared" si="17"/>
        <v>0</v>
      </c>
      <c r="BE31" s="15">
        <f t="shared" si="17"/>
        <v>0</v>
      </c>
      <c r="BF31" s="15">
        <f t="shared" si="17"/>
        <v>0</v>
      </c>
      <c r="BG31" s="15">
        <f t="shared" si="18"/>
        <v>0</v>
      </c>
      <c r="BI31" s="15">
        <f t="shared" si="19"/>
        <v>0</v>
      </c>
      <c r="BJ31" s="15">
        <f t="shared" si="19"/>
        <v>0</v>
      </c>
      <c r="BK31" s="15">
        <f t="shared" si="19"/>
        <v>0</v>
      </c>
      <c r="BL31" s="15">
        <f t="shared" si="19"/>
        <v>0</v>
      </c>
      <c r="BM31" s="15">
        <f t="shared" si="19"/>
        <v>0</v>
      </c>
      <c r="BN31" s="15">
        <f t="shared" si="19"/>
        <v>0</v>
      </c>
      <c r="BO31" s="15">
        <f t="shared" si="20"/>
        <v>0</v>
      </c>
      <c r="BQ31" s="15">
        <f t="shared" si="9"/>
        <v>2060.1329103923654</v>
      </c>
      <c r="BR31" s="15">
        <f t="shared" si="25"/>
        <v>45135.049676293398</v>
      </c>
    </row>
    <row r="32" spans="2:70" ht="15" x14ac:dyDescent="0.2">
      <c r="B32" s="47">
        <f>Teak!B32</f>
        <v>2037</v>
      </c>
      <c r="C32" s="14">
        <v>0</v>
      </c>
      <c r="D32" s="14">
        <f t="shared" si="21"/>
        <v>0</v>
      </c>
      <c r="E32" s="14">
        <f t="shared" si="22"/>
        <v>0</v>
      </c>
      <c r="G32" s="14">
        <v>19</v>
      </c>
      <c r="H32" s="14" t="str">
        <f>Teak!H32</f>
        <v>2037-2038</v>
      </c>
      <c r="I32" s="1">
        <f t="shared" si="37"/>
        <v>8.2484076433121001E-2</v>
      </c>
      <c r="J32" s="1"/>
      <c r="K32" s="15">
        <f t="shared" si="6"/>
        <v>0.14997350066202775</v>
      </c>
      <c r="L32" s="15">
        <f t="shared" si="38"/>
        <v>1.4857805093501125E-2</v>
      </c>
      <c r="M32" s="9"/>
      <c r="N32" s="14">
        <v>19</v>
      </c>
      <c r="O32" s="14" t="str">
        <f t="shared" si="10"/>
        <v>2037-2038</v>
      </c>
      <c r="P32" s="15">
        <f t="shared" si="11"/>
        <v>8.1569349963321169</v>
      </c>
      <c r="Q32" s="15">
        <f t="shared" si="24"/>
        <v>951.75657640163377</v>
      </c>
      <c r="R32" s="15">
        <f t="shared" si="26"/>
        <v>262.65108434927362</v>
      </c>
      <c r="S32" s="15">
        <f t="shared" si="29"/>
        <v>-25157.90327167364</v>
      </c>
      <c r="T32" s="15">
        <f t="shared" si="30"/>
        <v>0</v>
      </c>
      <c r="U32" s="15">
        <f t="shared" si="33"/>
        <v>0</v>
      </c>
      <c r="V32" s="17"/>
      <c r="X32" s="15">
        <f t="shared" si="12"/>
        <v>5.6527559524581568</v>
      </c>
      <c r="Y32" s="15">
        <f t="shared" si="12"/>
        <v>659.56730744633217</v>
      </c>
      <c r="Z32" s="15">
        <f t="shared" si="12"/>
        <v>182.01720145404661</v>
      </c>
      <c r="AA32" s="15">
        <f t="shared" si="36"/>
        <v>-17434.426967269832</v>
      </c>
      <c r="AB32" s="15">
        <f t="shared" si="31"/>
        <v>0</v>
      </c>
      <c r="AC32" s="15">
        <f t="shared" si="31"/>
        <v>0</v>
      </c>
      <c r="AE32" s="15">
        <f t="shared" si="7"/>
        <v>1.4131889881145392</v>
      </c>
      <c r="AF32" s="15">
        <f t="shared" si="7"/>
        <v>164.89182686158304</v>
      </c>
      <c r="AG32" s="15">
        <f t="shared" si="7"/>
        <v>45.504300363511653</v>
      </c>
      <c r="AH32" s="15">
        <f t="shared" si="34"/>
        <v>-4358.606741817458</v>
      </c>
      <c r="AI32" s="15">
        <f t="shared" si="32"/>
        <v>0</v>
      </c>
      <c r="AJ32" s="15">
        <f t="shared" si="32"/>
        <v>0</v>
      </c>
      <c r="AL32" s="15">
        <f t="shared" si="13"/>
        <v>7.0659449405726962</v>
      </c>
      <c r="AM32" s="15">
        <f t="shared" si="14"/>
        <v>824.45913430791518</v>
      </c>
      <c r="AN32" s="15">
        <f t="shared" si="27"/>
        <v>227.52150181755826</v>
      </c>
      <c r="AO32" s="15">
        <f t="shared" si="28"/>
        <v>-21793.033709087289</v>
      </c>
      <c r="AP32" s="15">
        <f t="shared" si="28"/>
        <v>0</v>
      </c>
      <c r="AQ32" s="15">
        <f t="shared" si="35"/>
        <v>0</v>
      </c>
      <c r="AS32" s="15">
        <f t="shared" si="15"/>
        <v>12.176978447586945</v>
      </c>
      <c r="AT32" s="15">
        <f t="shared" si="16"/>
        <v>1420.8179081239737</v>
      </c>
      <c r="AU32" s="15">
        <f t="shared" si="16"/>
        <v>392.09538813225868</v>
      </c>
      <c r="AV32" s="15">
        <f t="shared" si="16"/>
        <v>-37556.661425327096</v>
      </c>
      <c r="AW32" s="15">
        <f t="shared" si="16"/>
        <v>0</v>
      </c>
      <c r="AX32" s="15">
        <f t="shared" si="16"/>
        <v>0</v>
      </c>
      <c r="AY32" s="15">
        <f t="shared" si="8"/>
        <v>-35731.571150623276</v>
      </c>
      <c r="BA32" s="15">
        <f t="shared" si="17"/>
        <v>0</v>
      </c>
      <c r="BB32" s="15">
        <f t="shared" si="17"/>
        <v>0</v>
      </c>
      <c r="BC32" s="15">
        <f t="shared" si="17"/>
        <v>0</v>
      </c>
      <c r="BD32" s="15">
        <f t="shared" si="17"/>
        <v>0</v>
      </c>
      <c r="BE32" s="15">
        <f t="shared" si="17"/>
        <v>0</v>
      </c>
      <c r="BF32" s="15">
        <f t="shared" si="17"/>
        <v>0</v>
      </c>
      <c r="BG32" s="15">
        <f t="shared" si="18"/>
        <v>0</v>
      </c>
      <c r="BI32" s="15">
        <f t="shared" si="19"/>
        <v>0</v>
      </c>
      <c r="BJ32" s="15">
        <f t="shared" si="19"/>
        <v>0</v>
      </c>
      <c r="BK32" s="15">
        <f t="shared" si="19"/>
        <v>0</v>
      </c>
      <c r="BL32" s="15">
        <f t="shared" si="19"/>
        <v>0</v>
      </c>
      <c r="BM32" s="15">
        <f t="shared" si="19"/>
        <v>0</v>
      </c>
      <c r="BN32" s="15">
        <f t="shared" si="19"/>
        <v>0</v>
      </c>
      <c r="BO32" s="15">
        <f t="shared" si="20"/>
        <v>0</v>
      </c>
      <c r="BQ32" s="15">
        <f t="shared" si="9"/>
        <v>-35731.571150623276</v>
      </c>
      <c r="BR32" s="15">
        <f t="shared" si="25"/>
        <v>9403.4785256701216</v>
      </c>
    </row>
    <row r="33" spans="2:70" ht="15" x14ac:dyDescent="0.2">
      <c r="B33" s="47">
        <f>Teak!B33</f>
        <v>2038</v>
      </c>
      <c r="C33" s="14">
        <v>0</v>
      </c>
      <c r="D33" s="14">
        <f t="shared" si="21"/>
        <v>0</v>
      </c>
      <c r="E33" s="14">
        <f t="shared" si="22"/>
        <v>0</v>
      </c>
      <c r="G33" s="14">
        <v>20</v>
      </c>
      <c r="H33" s="14" t="str">
        <f>Teak!H33</f>
        <v>2038-2039</v>
      </c>
      <c r="I33" s="1">
        <f t="shared" si="37"/>
        <v>8.9171974522292988E-2</v>
      </c>
      <c r="J33" s="1"/>
      <c r="K33" s="15">
        <f t="shared" si="6"/>
        <v>0.165606166667396</v>
      </c>
      <c r="L33" s="15">
        <f t="shared" si="38"/>
        <v>1.5632666005368251E-2</v>
      </c>
      <c r="M33" s="9"/>
      <c r="N33" s="14">
        <v>20</v>
      </c>
      <c r="O33" s="14" t="str">
        <f t="shared" si="10"/>
        <v>2038-2039</v>
      </c>
      <c r="P33" s="15">
        <f t="shared" si="11"/>
        <v>8.582333636947169</v>
      </c>
      <c r="Q33" s="15">
        <f t="shared" si="24"/>
        <v>298.99846970161667</v>
      </c>
      <c r="R33" s="15">
        <f t="shared" si="26"/>
        <v>242.62130972671343</v>
      </c>
      <c r="S33" s="15">
        <f t="shared" si="29"/>
        <v>4260.0162715947972</v>
      </c>
      <c r="T33" s="15">
        <f t="shared" si="30"/>
        <v>0</v>
      </c>
      <c r="U33" s="15">
        <f t="shared" si="33"/>
        <v>0</v>
      </c>
      <c r="V33" s="17"/>
      <c r="X33" s="15">
        <f t="shared" si="12"/>
        <v>5.9475572104043879</v>
      </c>
      <c r="Y33" s="15">
        <f t="shared" si="12"/>
        <v>207.20593950322038</v>
      </c>
      <c r="Z33" s="15">
        <f t="shared" si="12"/>
        <v>168.13656764061241</v>
      </c>
      <c r="AA33" s="15">
        <f t="shared" si="36"/>
        <v>2952.1912762151942</v>
      </c>
      <c r="AB33" s="15">
        <f t="shared" si="31"/>
        <v>0</v>
      </c>
      <c r="AC33" s="15">
        <f t="shared" si="31"/>
        <v>0</v>
      </c>
      <c r="AE33" s="15">
        <f t="shared" si="7"/>
        <v>1.486889302601097</v>
      </c>
      <c r="AF33" s="15">
        <f t="shared" si="7"/>
        <v>51.801484875805095</v>
      </c>
      <c r="AG33" s="15">
        <f t="shared" si="7"/>
        <v>42.034141910153103</v>
      </c>
      <c r="AH33" s="15">
        <f t="shared" si="34"/>
        <v>738.04781905379855</v>
      </c>
      <c r="AI33" s="15">
        <f t="shared" si="32"/>
        <v>0</v>
      </c>
      <c r="AJ33" s="15">
        <f t="shared" si="32"/>
        <v>0</v>
      </c>
      <c r="AL33" s="15">
        <f t="shared" si="13"/>
        <v>7.4344465130054846</v>
      </c>
      <c r="AM33" s="15">
        <f t="shared" si="14"/>
        <v>259.00742437902545</v>
      </c>
      <c r="AN33" s="15">
        <f t="shared" si="27"/>
        <v>210.17070955076551</v>
      </c>
      <c r="AO33" s="15">
        <f t="shared" si="28"/>
        <v>3690.239095268993</v>
      </c>
      <c r="AP33" s="15">
        <f t="shared" si="28"/>
        <v>0</v>
      </c>
      <c r="AQ33" s="15">
        <f t="shared" si="35"/>
        <v>0</v>
      </c>
      <c r="AS33" s="15">
        <f t="shared" si="15"/>
        <v>12.812029490746118</v>
      </c>
      <c r="AT33" s="15">
        <f t="shared" si="16"/>
        <v>446.35612801318717</v>
      </c>
      <c r="AU33" s="15">
        <f t="shared" si="16"/>
        <v>362.19418945915248</v>
      </c>
      <c r="AV33" s="15">
        <f t="shared" si="16"/>
        <v>6359.5120408468974</v>
      </c>
      <c r="AW33" s="15">
        <f t="shared" si="16"/>
        <v>0</v>
      </c>
      <c r="AX33" s="15">
        <f t="shared" si="16"/>
        <v>0</v>
      </c>
      <c r="AY33" s="15">
        <f t="shared" si="8"/>
        <v>7180.8743878099831</v>
      </c>
      <c r="BA33" s="15">
        <f t="shared" si="17"/>
        <v>0</v>
      </c>
      <c r="BB33" s="15">
        <f t="shared" si="17"/>
        <v>0</v>
      </c>
      <c r="BC33" s="15">
        <f t="shared" si="17"/>
        <v>0</v>
      </c>
      <c r="BD33" s="15">
        <f t="shared" si="17"/>
        <v>0</v>
      </c>
      <c r="BE33" s="15">
        <f t="shared" si="17"/>
        <v>0</v>
      </c>
      <c r="BF33" s="15">
        <f t="shared" si="17"/>
        <v>0</v>
      </c>
      <c r="BG33" s="15">
        <f t="shared" si="18"/>
        <v>0</v>
      </c>
      <c r="BI33" s="15">
        <f t="shared" si="19"/>
        <v>0</v>
      </c>
      <c r="BJ33" s="15">
        <f t="shared" si="19"/>
        <v>0</v>
      </c>
      <c r="BK33" s="15">
        <f t="shared" si="19"/>
        <v>0</v>
      </c>
      <c r="BL33" s="15">
        <f t="shared" si="19"/>
        <v>0</v>
      </c>
      <c r="BM33" s="15">
        <f t="shared" si="19"/>
        <v>0</v>
      </c>
      <c r="BN33" s="15">
        <f t="shared" si="19"/>
        <v>0</v>
      </c>
      <c r="BO33" s="15">
        <f t="shared" si="20"/>
        <v>0</v>
      </c>
      <c r="BQ33" s="15">
        <f t="shared" si="9"/>
        <v>7180.8743878099831</v>
      </c>
      <c r="BR33" s="15">
        <f t="shared" si="25"/>
        <v>16584.352913480107</v>
      </c>
    </row>
    <row r="34" spans="2:70" ht="15" x14ac:dyDescent="0.2">
      <c r="B34" s="47">
        <f>Teak!B34</f>
        <v>2039</v>
      </c>
      <c r="C34" s="14">
        <v>0</v>
      </c>
      <c r="D34" s="14">
        <f t="shared" si="21"/>
        <v>0</v>
      </c>
      <c r="E34" s="14">
        <f t="shared" si="22"/>
        <v>0</v>
      </c>
      <c r="G34" s="14">
        <v>21</v>
      </c>
      <c r="H34" s="14" t="str">
        <f>Teak!H34</f>
        <v>2039-2040</v>
      </c>
      <c r="I34" s="1">
        <f t="shared" si="37"/>
        <v>9.5859872611464975E-2</v>
      </c>
      <c r="J34" s="1"/>
      <c r="K34" s="15">
        <f t="shared" si="6"/>
        <v>0.18201369358463132</v>
      </c>
      <c r="L34" s="15">
        <f t="shared" si="38"/>
        <v>1.6407526917235321E-2</v>
      </c>
      <c r="M34" s="9"/>
      <c r="N34" s="14">
        <v>21</v>
      </c>
      <c r="O34" s="14" t="str">
        <f t="shared" si="10"/>
        <v>2039-2040</v>
      </c>
      <c r="P34" s="15">
        <f t="shared" si="11"/>
        <v>9.0077322775621909</v>
      </c>
      <c r="Q34" s="15">
        <f t="shared" si="24"/>
        <v>314.59177069203071</v>
      </c>
      <c r="R34" s="15">
        <f t="shared" si="26"/>
        <v>76.220540129660776</v>
      </c>
      <c r="S34" s="15">
        <f t="shared" si="29"/>
        <v>3935.1473831990625</v>
      </c>
      <c r="T34" s="15">
        <f t="shared" si="30"/>
        <v>0</v>
      </c>
      <c r="U34" s="15">
        <f t="shared" si="33"/>
        <v>0</v>
      </c>
      <c r="V34" s="17"/>
      <c r="X34" s="15">
        <f t="shared" si="12"/>
        <v>6.2423584683505986</v>
      </c>
      <c r="Y34" s="15">
        <f t="shared" si="12"/>
        <v>218.01209708957728</v>
      </c>
      <c r="Z34" s="15">
        <f t="shared" si="12"/>
        <v>52.820834309854909</v>
      </c>
      <c r="AA34" s="15">
        <f t="shared" si="36"/>
        <v>2727.0571365569504</v>
      </c>
      <c r="AB34" s="15">
        <f t="shared" si="31"/>
        <v>0</v>
      </c>
      <c r="AC34" s="15">
        <f t="shared" si="31"/>
        <v>0</v>
      </c>
      <c r="AE34" s="15">
        <f t="shared" si="7"/>
        <v>1.5605896170876496</v>
      </c>
      <c r="AF34" s="15">
        <f t="shared" si="7"/>
        <v>54.50302427239432</v>
      </c>
      <c r="AG34" s="15">
        <f t="shared" si="7"/>
        <v>13.205208577463727</v>
      </c>
      <c r="AH34" s="15">
        <f t="shared" si="34"/>
        <v>681.76428413923759</v>
      </c>
      <c r="AI34" s="15">
        <f t="shared" si="32"/>
        <v>0</v>
      </c>
      <c r="AJ34" s="15">
        <f t="shared" si="32"/>
        <v>0</v>
      </c>
      <c r="AL34" s="15">
        <f t="shared" si="13"/>
        <v>7.8029480854382482</v>
      </c>
      <c r="AM34" s="15">
        <f t="shared" si="14"/>
        <v>272.51512136197158</v>
      </c>
      <c r="AN34" s="15">
        <f t="shared" si="27"/>
        <v>66.026042887318638</v>
      </c>
      <c r="AO34" s="15">
        <f t="shared" si="28"/>
        <v>3408.8214206961879</v>
      </c>
      <c r="AP34" s="15">
        <f t="shared" si="28"/>
        <v>0</v>
      </c>
      <c r="AQ34" s="15">
        <f t="shared" si="35"/>
        <v>0</v>
      </c>
      <c r="AS34" s="15">
        <f t="shared" si="15"/>
        <v>13.447080533905247</v>
      </c>
      <c r="AT34" s="15">
        <f t="shared" si="16"/>
        <v>469.63439248046427</v>
      </c>
      <c r="AU34" s="15">
        <f t="shared" si="16"/>
        <v>113.78488057581245</v>
      </c>
      <c r="AV34" s="15">
        <f t="shared" si="16"/>
        <v>5874.5355816664296</v>
      </c>
      <c r="AW34" s="15">
        <f t="shared" si="16"/>
        <v>0</v>
      </c>
      <c r="AX34" s="15">
        <f t="shared" si="16"/>
        <v>0</v>
      </c>
      <c r="AY34" s="15">
        <f t="shared" si="8"/>
        <v>6471.401935256612</v>
      </c>
      <c r="BA34" s="15">
        <f t="shared" si="17"/>
        <v>0</v>
      </c>
      <c r="BB34" s="15">
        <f t="shared" si="17"/>
        <v>0</v>
      </c>
      <c r="BC34" s="15">
        <f t="shared" si="17"/>
        <v>0</v>
      </c>
      <c r="BD34" s="15">
        <f t="shared" si="17"/>
        <v>0</v>
      </c>
      <c r="BE34" s="15">
        <f t="shared" si="17"/>
        <v>0</v>
      </c>
      <c r="BF34" s="15">
        <f t="shared" si="17"/>
        <v>0</v>
      </c>
      <c r="BG34" s="15">
        <f t="shared" si="18"/>
        <v>0</v>
      </c>
      <c r="BI34" s="15">
        <f t="shared" si="19"/>
        <v>0</v>
      </c>
      <c r="BJ34" s="15">
        <f t="shared" si="19"/>
        <v>0</v>
      </c>
      <c r="BK34" s="15">
        <f t="shared" si="19"/>
        <v>0</v>
      </c>
      <c r="BL34" s="15">
        <f t="shared" si="19"/>
        <v>0</v>
      </c>
      <c r="BM34" s="15">
        <f t="shared" si="19"/>
        <v>0</v>
      </c>
      <c r="BN34" s="15">
        <f t="shared" si="19"/>
        <v>0</v>
      </c>
      <c r="BO34" s="15">
        <f t="shared" si="20"/>
        <v>0</v>
      </c>
      <c r="BQ34" s="15">
        <f t="shared" si="9"/>
        <v>6471.401935256612</v>
      </c>
      <c r="BR34" s="15">
        <f t="shared" si="25"/>
        <v>23055.754848736717</v>
      </c>
    </row>
    <row r="35" spans="2:70" ht="15" x14ac:dyDescent="0.2">
      <c r="B35" s="47">
        <f>Teak!B35</f>
        <v>2040</v>
      </c>
      <c r="C35" s="14">
        <v>0</v>
      </c>
      <c r="D35" s="14">
        <f t="shared" si="21"/>
        <v>0</v>
      </c>
      <c r="E35" s="14">
        <f t="shared" si="22"/>
        <v>0</v>
      </c>
      <c r="G35" s="14">
        <v>22</v>
      </c>
      <c r="H35" s="14" t="str">
        <f>Teak!H35</f>
        <v>2040-2041</v>
      </c>
      <c r="I35" s="1">
        <f t="shared" si="37"/>
        <v>0.10318471337579617</v>
      </c>
      <c r="J35" s="1"/>
      <c r="K35" s="15">
        <f t="shared" si="6"/>
        <v>0.20087291154932368</v>
      </c>
      <c r="L35" s="15">
        <f t="shared" si="38"/>
        <v>1.8859217964692365E-2</v>
      </c>
      <c r="M35" s="9"/>
      <c r="N35" s="14">
        <v>22</v>
      </c>
      <c r="O35" s="14" t="str">
        <f t="shared" si="10"/>
        <v>2040-2041</v>
      </c>
      <c r="P35" s="15">
        <f t="shared" si="11"/>
        <v>10.353710662616109</v>
      </c>
      <c r="Q35" s="15">
        <f t="shared" si="24"/>
        <v>330.18507168244361</v>
      </c>
      <c r="R35" s="15">
        <f t="shared" si="26"/>
        <v>80.195576607539124</v>
      </c>
      <c r="S35" s="15">
        <f t="shared" si="29"/>
        <v>1236.2436728047612</v>
      </c>
      <c r="T35" s="15">
        <f t="shared" si="30"/>
        <v>0</v>
      </c>
      <c r="U35" s="15">
        <f t="shared" si="33"/>
        <v>0</v>
      </c>
      <c r="V35" s="17"/>
      <c r="X35" s="15">
        <f t="shared" si="12"/>
        <v>7.1751214891929624</v>
      </c>
      <c r="Y35" s="15">
        <f t="shared" si="12"/>
        <v>228.81825467593339</v>
      </c>
      <c r="Z35" s="15">
        <f t="shared" si="12"/>
        <v>55.575534589024613</v>
      </c>
      <c r="AA35" s="15">
        <f t="shared" si="36"/>
        <v>856.71686525369955</v>
      </c>
      <c r="AB35" s="15">
        <f t="shared" si="31"/>
        <v>0</v>
      </c>
      <c r="AC35" s="15">
        <f t="shared" si="31"/>
        <v>0</v>
      </c>
      <c r="AE35" s="15">
        <f t="shared" si="7"/>
        <v>1.7937803722982406</v>
      </c>
      <c r="AF35" s="15">
        <f t="shared" si="7"/>
        <v>57.204563668983347</v>
      </c>
      <c r="AG35" s="15">
        <f t="shared" si="7"/>
        <v>13.893883647256153</v>
      </c>
      <c r="AH35" s="15">
        <f t="shared" si="34"/>
        <v>214.17921631342489</v>
      </c>
      <c r="AI35" s="15">
        <f t="shared" si="32"/>
        <v>0</v>
      </c>
      <c r="AJ35" s="15">
        <f t="shared" si="32"/>
        <v>0</v>
      </c>
      <c r="AL35" s="15">
        <f t="shared" si="13"/>
        <v>8.9689018614912026</v>
      </c>
      <c r="AM35" s="15">
        <f t="shared" si="14"/>
        <v>286.02281834491674</v>
      </c>
      <c r="AN35" s="15">
        <f t="shared" si="27"/>
        <v>69.469418236280774</v>
      </c>
      <c r="AO35" s="15">
        <f t="shared" si="28"/>
        <v>1070.8960815671244</v>
      </c>
      <c r="AP35" s="15">
        <f t="shared" si="28"/>
        <v>0</v>
      </c>
      <c r="AQ35" s="15">
        <f t="shared" si="35"/>
        <v>0</v>
      </c>
      <c r="AS35" s="15">
        <f t="shared" si="15"/>
        <v>15.45640754130317</v>
      </c>
      <c r="AT35" s="15">
        <f t="shared" si="16"/>
        <v>492.91265694773978</v>
      </c>
      <c r="AU35" s="15">
        <f t="shared" si="16"/>
        <v>119.71896409385718</v>
      </c>
      <c r="AV35" s="15">
        <f t="shared" si="16"/>
        <v>1845.5109139006775</v>
      </c>
      <c r="AW35" s="15">
        <f t="shared" si="16"/>
        <v>0</v>
      </c>
      <c r="AX35" s="15">
        <f t="shared" si="16"/>
        <v>0</v>
      </c>
      <c r="AY35" s="15">
        <f t="shared" si="8"/>
        <v>2473.5989424835775</v>
      </c>
      <c r="BA35" s="15">
        <f t="shared" si="17"/>
        <v>0</v>
      </c>
      <c r="BB35" s="15">
        <f t="shared" si="17"/>
        <v>0</v>
      </c>
      <c r="BC35" s="15">
        <f t="shared" si="17"/>
        <v>0</v>
      </c>
      <c r="BD35" s="15">
        <f t="shared" si="17"/>
        <v>0</v>
      </c>
      <c r="BE35" s="15">
        <f t="shared" si="17"/>
        <v>0</v>
      </c>
      <c r="BF35" s="15">
        <f t="shared" si="17"/>
        <v>0</v>
      </c>
      <c r="BG35" s="15">
        <f t="shared" si="18"/>
        <v>0</v>
      </c>
      <c r="BI35" s="15">
        <f t="shared" si="19"/>
        <v>0</v>
      </c>
      <c r="BJ35" s="15">
        <f t="shared" si="19"/>
        <v>0</v>
      </c>
      <c r="BK35" s="15">
        <f t="shared" si="19"/>
        <v>0</v>
      </c>
      <c r="BL35" s="15">
        <f t="shared" si="19"/>
        <v>0</v>
      </c>
      <c r="BM35" s="15">
        <f t="shared" si="19"/>
        <v>0</v>
      </c>
      <c r="BN35" s="15">
        <f t="shared" si="19"/>
        <v>0</v>
      </c>
      <c r="BO35" s="15">
        <f t="shared" si="20"/>
        <v>0</v>
      </c>
      <c r="BQ35" s="15">
        <f t="shared" si="9"/>
        <v>2473.5989424835775</v>
      </c>
      <c r="BR35" s="15">
        <f t="shared" si="25"/>
        <v>25529.353791220296</v>
      </c>
    </row>
    <row r="36" spans="2:70" ht="15" x14ac:dyDescent="0.2">
      <c r="B36" s="47">
        <f>Teak!B36</f>
        <v>2041</v>
      </c>
      <c r="C36" s="14">
        <v>0</v>
      </c>
      <c r="D36" s="14">
        <f t="shared" si="21"/>
        <v>0</v>
      </c>
      <c r="E36" s="14">
        <f t="shared" si="22"/>
        <v>0</v>
      </c>
      <c r="G36" s="14">
        <v>23</v>
      </c>
      <c r="H36" s="14" t="str">
        <f>Teak!H36</f>
        <v>2041-2042</v>
      </c>
      <c r="I36" s="1">
        <f t="shared" si="37"/>
        <v>0.10987261146496814</v>
      </c>
      <c r="J36" s="1"/>
      <c r="K36" s="15">
        <f t="shared" si="6"/>
        <v>0.21890395656761383</v>
      </c>
      <c r="L36" s="15">
        <f t="shared" si="38"/>
        <v>1.8031045018290143E-2</v>
      </c>
      <c r="M36" s="9"/>
      <c r="N36" s="14">
        <v>23</v>
      </c>
      <c r="O36" s="14" t="str">
        <f t="shared" si="10"/>
        <v>2041-2042</v>
      </c>
      <c r="P36" s="15">
        <f t="shared" si="11"/>
        <v>9.8990437150412891</v>
      </c>
      <c r="Q36" s="15">
        <f t="shared" si="24"/>
        <v>379.52290232146913</v>
      </c>
      <c r="R36" s="15">
        <f t="shared" si="26"/>
        <v>84.170613085417202</v>
      </c>
      <c r="S36" s="15">
        <f t="shared" si="29"/>
        <v>1300.7159749766654</v>
      </c>
      <c r="T36" s="15">
        <f t="shared" si="30"/>
        <v>0</v>
      </c>
      <c r="U36" s="15">
        <f t="shared" si="33"/>
        <v>0</v>
      </c>
      <c r="V36" s="17"/>
      <c r="X36" s="15">
        <f t="shared" si="12"/>
        <v>6.8600372945236128</v>
      </c>
      <c r="Y36" s="15">
        <f t="shared" si="12"/>
        <v>263.0093713087781</v>
      </c>
      <c r="Z36" s="15">
        <f t="shared" si="12"/>
        <v>58.330234868194125</v>
      </c>
      <c r="AA36" s="15">
        <f t="shared" si="36"/>
        <v>901.39617065882919</v>
      </c>
      <c r="AB36" s="15">
        <f t="shared" si="31"/>
        <v>0</v>
      </c>
      <c r="AC36" s="15">
        <f t="shared" si="31"/>
        <v>0</v>
      </c>
      <c r="AE36" s="15">
        <f t="shared" si="7"/>
        <v>1.7150093236309032</v>
      </c>
      <c r="AF36" s="15">
        <f t="shared" si="7"/>
        <v>65.752342827194525</v>
      </c>
      <c r="AG36" s="15">
        <f t="shared" si="7"/>
        <v>14.582558717048531</v>
      </c>
      <c r="AH36" s="15">
        <f t="shared" si="34"/>
        <v>225.3490426647073</v>
      </c>
      <c r="AI36" s="15">
        <f t="shared" si="32"/>
        <v>0</v>
      </c>
      <c r="AJ36" s="15">
        <f t="shared" si="32"/>
        <v>0</v>
      </c>
      <c r="AL36" s="15">
        <f t="shared" si="13"/>
        <v>8.5750466181545164</v>
      </c>
      <c r="AM36" s="15">
        <f t="shared" si="14"/>
        <v>328.76171413597262</v>
      </c>
      <c r="AN36" s="15">
        <f t="shared" si="27"/>
        <v>72.912793585242653</v>
      </c>
      <c r="AO36" s="15">
        <f t="shared" si="28"/>
        <v>1126.7452133235365</v>
      </c>
      <c r="AP36" s="15">
        <f t="shared" si="28"/>
        <v>0</v>
      </c>
      <c r="AQ36" s="15">
        <f t="shared" si="35"/>
        <v>0</v>
      </c>
      <c r="AS36" s="15">
        <f t="shared" si="15"/>
        <v>14.777663671952949</v>
      </c>
      <c r="AT36" s="15">
        <f t="shared" si="16"/>
        <v>566.56602069432608</v>
      </c>
      <c r="AU36" s="15">
        <f t="shared" si="16"/>
        <v>125.65304761190148</v>
      </c>
      <c r="AV36" s="15">
        <f t="shared" si="16"/>
        <v>1941.7575842942276</v>
      </c>
      <c r="AW36" s="15">
        <f t="shared" si="16"/>
        <v>0</v>
      </c>
      <c r="AX36" s="15">
        <f t="shared" si="16"/>
        <v>0</v>
      </c>
      <c r="AY36" s="15">
        <f t="shared" si="8"/>
        <v>2648.7543162724082</v>
      </c>
      <c r="BA36" s="15">
        <f t="shared" si="17"/>
        <v>0</v>
      </c>
      <c r="BB36" s="15">
        <f t="shared" si="17"/>
        <v>0</v>
      </c>
      <c r="BC36" s="15">
        <f t="shared" si="17"/>
        <v>0</v>
      </c>
      <c r="BD36" s="15">
        <f t="shared" si="17"/>
        <v>0</v>
      </c>
      <c r="BE36" s="15">
        <f t="shared" si="17"/>
        <v>0</v>
      </c>
      <c r="BF36" s="15">
        <f t="shared" si="17"/>
        <v>0</v>
      </c>
      <c r="BG36" s="15">
        <f t="shared" si="18"/>
        <v>0</v>
      </c>
      <c r="BI36" s="15">
        <f t="shared" si="19"/>
        <v>0</v>
      </c>
      <c r="BJ36" s="15">
        <f t="shared" si="19"/>
        <v>0</v>
      </c>
      <c r="BK36" s="15">
        <f t="shared" si="19"/>
        <v>0</v>
      </c>
      <c r="BL36" s="15">
        <f t="shared" si="19"/>
        <v>0</v>
      </c>
      <c r="BM36" s="15">
        <f t="shared" si="19"/>
        <v>0</v>
      </c>
      <c r="BN36" s="15">
        <f t="shared" si="19"/>
        <v>0</v>
      </c>
      <c r="BO36" s="15">
        <f t="shared" si="20"/>
        <v>0</v>
      </c>
      <c r="BQ36" s="15">
        <f t="shared" si="9"/>
        <v>2648.7543162724082</v>
      </c>
      <c r="BR36" s="15">
        <f t="shared" si="25"/>
        <v>28178.108107492702</v>
      </c>
    </row>
    <row r="37" spans="2:70" ht="15" x14ac:dyDescent="0.2">
      <c r="B37" s="47">
        <f>Teak!B37</f>
        <v>2042</v>
      </c>
      <c r="C37" s="14">
        <v>0</v>
      </c>
      <c r="D37" s="14">
        <f t="shared" si="21"/>
        <v>0</v>
      </c>
      <c r="E37" s="14">
        <f t="shared" si="22"/>
        <v>0</v>
      </c>
      <c r="G37" s="14">
        <v>24</v>
      </c>
      <c r="H37" s="14" t="str">
        <f>Teak!H37</f>
        <v>2042-2043</v>
      </c>
      <c r="I37" s="1">
        <f t="shared" si="37"/>
        <v>0.11496815286624203</v>
      </c>
      <c r="J37" s="1"/>
      <c r="K37" s="15">
        <f t="shared" si="6"/>
        <v>0.23316198367885674</v>
      </c>
      <c r="L37" s="15">
        <f t="shared" si="38"/>
        <v>1.425802711124291E-2</v>
      </c>
      <c r="M37" s="9"/>
      <c r="N37" s="14">
        <v>24</v>
      </c>
      <c r="O37" s="14" t="str">
        <f t="shared" si="10"/>
        <v>2042-2043</v>
      </c>
      <c r="P37" s="15">
        <f t="shared" si="11"/>
        <v>7.8276568840723577</v>
      </c>
      <c r="Q37" s="15">
        <f t="shared" si="24"/>
        <v>362.85674994807084</v>
      </c>
      <c r="R37" s="15">
        <f t="shared" si="26"/>
        <v>96.747788158871828</v>
      </c>
      <c r="S37" s="15">
        <f t="shared" si="29"/>
        <v>1365.1882771485648</v>
      </c>
      <c r="T37" s="15">
        <f t="shared" si="30"/>
        <v>0</v>
      </c>
      <c r="U37" s="15">
        <f t="shared" si="33"/>
        <v>0</v>
      </c>
      <c r="V37" s="17"/>
      <c r="X37" s="15">
        <f t="shared" si="12"/>
        <v>5.4245662206621441</v>
      </c>
      <c r="Y37" s="15">
        <f t="shared" si="12"/>
        <v>251.45972771401307</v>
      </c>
      <c r="Z37" s="15">
        <f t="shared" si="12"/>
        <v>67.046217194098176</v>
      </c>
      <c r="AA37" s="15">
        <f t="shared" si="36"/>
        <v>946.07547606395542</v>
      </c>
      <c r="AB37" s="15">
        <f t="shared" si="31"/>
        <v>0</v>
      </c>
      <c r="AC37" s="15">
        <f t="shared" si="31"/>
        <v>0</v>
      </c>
      <c r="AE37" s="15">
        <f t="shared" si="7"/>
        <v>1.356141555165536</v>
      </c>
      <c r="AF37" s="15">
        <f t="shared" si="7"/>
        <v>62.864931928503267</v>
      </c>
      <c r="AG37" s="15">
        <f t="shared" si="7"/>
        <v>16.761554298524544</v>
      </c>
      <c r="AH37" s="15">
        <f t="shared" si="34"/>
        <v>236.51886901598886</v>
      </c>
      <c r="AI37" s="15">
        <f t="shared" si="32"/>
        <v>0</v>
      </c>
      <c r="AJ37" s="15">
        <f t="shared" si="32"/>
        <v>0</v>
      </c>
      <c r="AL37" s="15">
        <f t="shared" si="13"/>
        <v>6.7807077758276799</v>
      </c>
      <c r="AM37" s="15">
        <f t="shared" si="14"/>
        <v>314.32465964251634</v>
      </c>
      <c r="AN37" s="15">
        <f t="shared" si="27"/>
        <v>83.80777149262272</v>
      </c>
      <c r="AO37" s="15">
        <f t="shared" si="28"/>
        <v>1182.5943450799443</v>
      </c>
      <c r="AP37" s="15">
        <f t="shared" si="28"/>
        <v>0</v>
      </c>
      <c r="AQ37" s="15">
        <f t="shared" si="35"/>
        <v>0</v>
      </c>
      <c r="AS37" s="15">
        <f t="shared" si="15"/>
        <v>11.685419733676367</v>
      </c>
      <c r="AT37" s="15">
        <f t="shared" si="16"/>
        <v>541.68616345060309</v>
      </c>
      <c r="AU37" s="15">
        <f t="shared" si="16"/>
        <v>144.4287262056198</v>
      </c>
      <c r="AV37" s="15">
        <f t="shared" si="16"/>
        <v>2038.0042546877708</v>
      </c>
      <c r="AW37" s="15">
        <f t="shared" si="16"/>
        <v>0</v>
      </c>
      <c r="AX37" s="15">
        <f t="shared" si="16"/>
        <v>0</v>
      </c>
      <c r="AY37" s="15">
        <f t="shared" si="8"/>
        <v>2735.80456407767</v>
      </c>
      <c r="BA37" s="15">
        <f t="shared" si="17"/>
        <v>0</v>
      </c>
      <c r="BB37" s="15">
        <f t="shared" si="17"/>
        <v>0</v>
      </c>
      <c r="BC37" s="15">
        <f t="shared" si="17"/>
        <v>0</v>
      </c>
      <c r="BD37" s="15">
        <f t="shared" si="17"/>
        <v>0</v>
      </c>
      <c r="BE37" s="15">
        <f t="shared" si="17"/>
        <v>0</v>
      </c>
      <c r="BF37" s="15">
        <f t="shared" si="17"/>
        <v>0</v>
      </c>
      <c r="BG37" s="15">
        <f t="shared" si="18"/>
        <v>0</v>
      </c>
      <c r="BI37" s="15">
        <f t="shared" si="19"/>
        <v>0</v>
      </c>
      <c r="BJ37" s="15">
        <f t="shared" si="19"/>
        <v>0</v>
      </c>
      <c r="BK37" s="15">
        <f t="shared" si="19"/>
        <v>0</v>
      </c>
      <c r="BL37" s="15">
        <f t="shared" si="19"/>
        <v>0</v>
      </c>
      <c r="BM37" s="15">
        <f t="shared" si="19"/>
        <v>0</v>
      </c>
      <c r="BN37" s="15">
        <f t="shared" si="19"/>
        <v>0</v>
      </c>
      <c r="BO37" s="15">
        <f t="shared" si="20"/>
        <v>0</v>
      </c>
      <c r="BQ37" s="15">
        <f t="shared" si="9"/>
        <v>2735.80456407767</v>
      </c>
      <c r="BR37" s="15">
        <f t="shared" si="25"/>
        <v>30913.912671570371</v>
      </c>
    </row>
    <row r="38" spans="2:70" ht="15" x14ac:dyDescent="0.2">
      <c r="B38" s="47">
        <f>Teak!B38</f>
        <v>2043</v>
      </c>
      <c r="C38" s="14">
        <v>0</v>
      </c>
      <c r="D38" s="14">
        <f t="shared" si="21"/>
        <v>0</v>
      </c>
      <c r="E38" s="14">
        <f t="shared" si="22"/>
        <v>0</v>
      </c>
      <c r="G38" s="14">
        <v>25</v>
      </c>
      <c r="H38" s="14" t="str">
        <f>Teak!H38</f>
        <v>2043-2044</v>
      </c>
      <c r="I38" s="1">
        <f t="shared" si="37"/>
        <v>0.12006369426751594</v>
      </c>
      <c r="J38" s="1"/>
      <c r="K38" s="15">
        <f t="shared" si="6"/>
        <v>0.24786981667091137</v>
      </c>
      <c r="L38" s="15">
        <f t="shared" si="38"/>
        <v>1.4707832992054637E-2</v>
      </c>
      <c r="M38" s="9"/>
      <c r="N38" s="14">
        <v>25</v>
      </c>
      <c r="O38" s="14" t="str">
        <f t="shared" si="10"/>
        <v>2043-2044</v>
      </c>
      <c r="P38" s="15">
        <f t="shared" si="11"/>
        <v>8.0746003126379957</v>
      </c>
      <c r="Q38" s="15">
        <f t="shared" si="24"/>
        <v>286.92853758665234</v>
      </c>
      <c r="R38" s="15">
        <f t="shared" si="26"/>
        <v>92.499260943828432</v>
      </c>
      <c r="S38" s="15">
        <f t="shared" si="29"/>
        <v>1569.1812307522282</v>
      </c>
      <c r="T38" s="15">
        <f t="shared" si="30"/>
        <v>0</v>
      </c>
      <c r="U38" s="15">
        <f t="shared" si="33"/>
        <v>0</v>
      </c>
      <c r="V38" s="17"/>
      <c r="X38" s="15">
        <f t="shared" si="12"/>
        <v>5.5956980166581305</v>
      </c>
      <c r="Y38" s="15">
        <f t="shared" si="12"/>
        <v>198.84147654755006</v>
      </c>
      <c r="Z38" s="15">
        <f t="shared" si="12"/>
        <v>64.1019878340731</v>
      </c>
      <c r="AA38" s="15">
        <f t="shared" si="36"/>
        <v>1087.4425929112942</v>
      </c>
      <c r="AB38" s="15">
        <f t="shared" si="31"/>
        <v>0</v>
      </c>
      <c r="AC38" s="15">
        <f t="shared" si="31"/>
        <v>0</v>
      </c>
      <c r="AE38" s="15">
        <f t="shared" si="7"/>
        <v>1.3989245041645326</v>
      </c>
      <c r="AF38" s="15">
        <f t="shared" si="7"/>
        <v>49.710369136887515</v>
      </c>
      <c r="AG38" s="15">
        <f t="shared" si="7"/>
        <v>16.025496958518275</v>
      </c>
      <c r="AH38" s="15">
        <f t="shared" si="34"/>
        <v>271.86064822782356</v>
      </c>
      <c r="AI38" s="15">
        <f t="shared" si="32"/>
        <v>0</v>
      </c>
      <c r="AJ38" s="15">
        <f t="shared" si="32"/>
        <v>0</v>
      </c>
      <c r="AL38" s="15">
        <f t="shared" si="13"/>
        <v>6.9946225208226629</v>
      </c>
      <c r="AM38" s="15">
        <f t="shared" si="14"/>
        <v>248.55184568443758</v>
      </c>
      <c r="AN38" s="15">
        <f t="shared" si="27"/>
        <v>80.127484792591375</v>
      </c>
      <c r="AO38" s="15">
        <f t="shared" si="28"/>
        <v>1359.3032411391177</v>
      </c>
      <c r="AP38" s="15">
        <f t="shared" si="28"/>
        <v>0</v>
      </c>
      <c r="AQ38" s="15">
        <f t="shared" si="35"/>
        <v>0</v>
      </c>
      <c r="AS38" s="15">
        <f t="shared" si="15"/>
        <v>12.054066144217721</v>
      </c>
      <c r="AT38" s="15">
        <f t="shared" si="16"/>
        <v>428.33768072951403</v>
      </c>
      <c r="AU38" s="15">
        <f t="shared" si="16"/>
        <v>138.08636545923244</v>
      </c>
      <c r="AV38" s="15">
        <f t="shared" si="16"/>
        <v>2342.532585563079</v>
      </c>
      <c r="AW38" s="15">
        <f t="shared" si="16"/>
        <v>0</v>
      </c>
      <c r="AX38" s="15">
        <f t="shared" si="16"/>
        <v>0</v>
      </c>
      <c r="AY38" s="15">
        <f t="shared" si="8"/>
        <v>2921.010697896043</v>
      </c>
      <c r="BA38" s="15">
        <f t="shared" si="17"/>
        <v>0</v>
      </c>
      <c r="BB38" s="15">
        <f t="shared" si="17"/>
        <v>0</v>
      </c>
      <c r="BC38" s="15">
        <f t="shared" si="17"/>
        <v>0</v>
      </c>
      <c r="BD38" s="15">
        <f t="shared" si="17"/>
        <v>0</v>
      </c>
      <c r="BE38" s="15">
        <f t="shared" si="17"/>
        <v>0</v>
      </c>
      <c r="BF38" s="15">
        <f t="shared" si="17"/>
        <v>0</v>
      </c>
      <c r="BG38" s="15">
        <f t="shared" si="18"/>
        <v>0</v>
      </c>
      <c r="BI38" s="15">
        <f t="shared" si="19"/>
        <v>0</v>
      </c>
      <c r="BJ38" s="15">
        <f t="shared" si="19"/>
        <v>0</v>
      </c>
      <c r="BK38" s="15">
        <f t="shared" si="19"/>
        <v>0</v>
      </c>
      <c r="BL38" s="15">
        <f t="shared" si="19"/>
        <v>0</v>
      </c>
      <c r="BM38" s="15">
        <f t="shared" si="19"/>
        <v>0</v>
      </c>
      <c r="BN38" s="15">
        <f t="shared" si="19"/>
        <v>0</v>
      </c>
      <c r="BO38" s="15">
        <f t="shared" si="20"/>
        <v>0</v>
      </c>
      <c r="BQ38" s="15">
        <f t="shared" si="9"/>
        <v>2921.010697896043</v>
      </c>
      <c r="BR38" s="15">
        <f t="shared" si="25"/>
        <v>33834.923369466414</v>
      </c>
    </row>
    <row r="39" spans="2:70" ht="15" x14ac:dyDescent="0.2">
      <c r="B39" s="47">
        <f>Teak!B39</f>
        <v>2044</v>
      </c>
      <c r="C39" s="14">
        <v>0</v>
      </c>
      <c r="D39" s="14">
        <f t="shared" si="21"/>
        <v>0</v>
      </c>
      <c r="E39" s="14">
        <f t="shared" si="22"/>
        <v>0</v>
      </c>
      <c r="G39" s="14">
        <v>26</v>
      </c>
      <c r="H39" s="14" t="str">
        <f>Teak!H39</f>
        <v>2044-2045</v>
      </c>
      <c r="I39" s="1">
        <f t="shared" si="37"/>
        <v>0.12515923566878981</v>
      </c>
      <c r="J39" s="1"/>
      <c r="K39" s="15">
        <f t="shared" si="6"/>
        <v>0.2630274555437776</v>
      </c>
      <c r="L39" s="15">
        <f t="shared" si="38"/>
        <v>1.5157638872866225E-2</v>
      </c>
      <c r="M39" s="9"/>
      <c r="N39" s="14">
        <v>26</v>
      </c>
      <c r="O39" s="14" t="str">
        <f t="shared" si="10"/>
        <v>2044-2045</v>
      </c>
      <c r="P39" s="15">
        <f t="shared" si="11"/>
        <v>8.3215437412035573</v>
      </c>
      <c r="Q39" s="15">
        <f t="shared" si="24"/>
        <v>295.98043113210753</v>
      </c>
      <c r="R39" s="15">
        <f t="shared" si="26"/>
        <v>73.143679080676122</v>
      </c>
      <c r="S39" s="15">
        <f t="shared" si="29"/>
        <v>1500.2731007468312</v>
      </c>
      <c r="T39" s="15">
        <f t="shared" si="30"/>
        <v>0</v>
      </c>
      <c r="U39" s="15">
        <f t="shared" si="33"/>
        <v>0</v>
      </c>
      <c r="V39" s="17"/>
      <c r="X39" s="15">
        <f t="shared" si="12"/>
        <v>5.7668298126540645</v>
      </c>
      <c r="Y39" s="15">
        <f t="shared" si="12"/>
        <v>205.11443877455051</v>
      </c>
      <c r="Z39" s="15">
        <f t="shared" si="12"/>
        <v>50.688569602908551</v>
      </c>
      <c r="AA39" s="15">
        <f t="shared" si="36"/>
        <v>1039.689258817554</v>
      </c>
      <c r="AB39" s="15">
        <f t="shared" si="31"/>
        <v>0</v>
      </c>
      <c r="AC39" s="15">
        <f t="shared" si="31"/>
        <v>0</v>
      </c>
      <c r="AE39" s="15">
        <f t="shared" si="7"/>
        <v>1.4417074531635161</v>
      </c>
      <c r="AF39" s="15">
        <f t="shared" si="7"/>
        <v>51.278609693637627</v>
      </c>
      <c r="AG39" s="15">
        <f t="shared" si="7"/>
        <v>12.672142400727138</v>
      </c>
      <c r="AH39" s="15">
        <f t="shared" si="34"/>
        <v>259.9223147043885</v>
      </c>
      <c r="AI39" s="15">
        <f t="shared" si="32"/>
        <v>0</v>
      </c>
      <c r="AJ39" s="15">
        <f t="shared" si="32"/>
        <v>0</v>
      </c>
      <c r="AL39" s="15">
        <f t="shared" si="13"/>
        <v>7.208537265817581</v>
      </c>
      <c r="AM39" s="15">
        <f t="shared" si="14"/>
        <v>256.39304846818811</v>
      </c>
      <c r="AN39" s="15">
        <f t="shared" si="27"/>
        <v>63.36071200363569</v>
      </c>
      <c r="AO39" s="15">
        <f t="shared" si="28"/>
        <v>1299.6115735219425</v>
      </c>
      <c r="AP39" s="15">
        <f t="shared" si="28"/>
        <v>0</v>
      </c>
      <c r="AQ39" s="15">
        <f t="shared" si="35"/>
        <v>0</v>
      </c>
      <c r="AS39" s="15">
        <f t="shared" si="15"/>
        <v>12.422712554758965</v>
      </c>
      <c r="AT39" s="15">
        <f t="shared" si="16"/>
        <v>441.85068686017746</v>
      </c>
      <c r="AU39" s="15">
        <f t="shared" si="16"/>
        <v>109.19162701959883</v>
      </c>
      <c r="AV39" s="15">
        <f t="shared" si="16"/>
        <v>2239.6639450361472</v>
      </c>
      <c r="AW39" s="15">
        <f t="shared" si="16"/>
        <v>0</v>
      </c>
      <c r="AX39" s="15">
        <f t="shared" si="16"/>
        <v>0</v>
      </c>
      <c r="AY39" s="15">
        <f t="shared" si="8"/>
        <v>2803.1289714706827</v>
      </c>
      <c r="BA39" s="15">
        <f t="shared" si="17"/>
        <v>0</v>
      </c>
      <c r="BB39" s="15">
        <f t="shared" si="17"/>
        <v>0</v>
      </c>
      <c r="BC39" s="15">
        <f t="shared" si="17"/>
        <v>0</v>
      </c>
      <c r="BD39" s="15">
        <f t="shared" si="17"/>
        <v>0</v>
      </c>
      <c r="BE39" s="15">
        <f t="shared" si="17"/>
        <v>0</v>
      </c>
      <c r="BF39" s="15">
        <f t="shared" si="17"/>
        <v>0</v>
      </c>
      <c r="BG39" s="15">
        <f t="shared" si="18"/>
        <v>0</v>
      </c>
      <c r="BI39" s="15">
        <f t="shared" si="19"/>
        <v>0</v>
      </c>
      <c r="BJ39" s="15">
        <f t="shared" si="19"/>
        <v>0</v>
      </c>
      <c r="BK39" s="15">
        <f t="shared" si="19"/>
        <v>0</v>
      </c>
      <c r="BL39" s="15">
        <f t="shared" si="19"/>
        <v>0</v>
      </c>
      <c r="BM39" s="15">
        <f t="shared" si="19"/>
        <v>0</v>
      </c>
      <c r="BN39" s="15">
        <f t="shared" si="19"/>
        <v>0</v>
      </c>
      <c r="BO39" s="15">
        <f t="shared" si="20"/>
        <v>0</v>
      </c>
      <c r="BQ39" s="15">
        <f t="shared" si="9"/>
        <v>2803.1289714706827</v>
      </c>
      <c r="BR39" s="15">
        <f t="shared" si="25"/>
        <v>36638.052340937094</v>
      </c>
    </row>
    <row r="40" spans="2:70" ht="15" x14ac:dyDescent="0.2">
      <c r="B40" s="47">
        <f>Teak!B40</f>
        <v>2045</v>
      </c>
      <c r="C40" s="14">
        <v>0</v>
      </c>
      <c r="D40" s="14">
        <f t="shared" si="21"/>
        <v>0</v>
      </c>
      <c r="E40" s="14">
        <f t="shared" si="22"/>
        <v>0</v>
      </c>
      <c r="G40" s="14">
        <v>27</v>
      </c>
      <c r="H40" s="14" t="str">
        <f>Teak!H40</f>
        <v>2045-2046</v>
      </c>
      <c r="I40" s="1">
        <f>I25</f>
        <v>0.13025477707006369</v>
      </c>
      <c r="J40" s="1"/>
      <c r="K40" s="15">
        <f t="shared" si="6"/>
        <v>0.27863490029745569</v>
      </c>
      <c r="L40" s="15">
        <f t="shared" si="38"/>
        <v>1.560744475367809E-2</v>
      </c>
      <c r="M40" s="9"/>
      <c r="N40" s="14">
        <v>27</v>
      </c>
      <c r="O40" s="14" t="str">
        <f t="shared" si="10"/>
        <v>2045-2046</v>
      </c>
      <c r="P40" s="15">
        <f t="shared" si="11"/>
        <v>8.5684871697692717</v>
      </c>
      <c r="Q40" s="15">
        <f t="shared" si="24"/>
        <v>305.03232467755993</v>
      </c>
      <c r="R40" s="15">
        <f t="shared" si="26"/>
        <v>75.451183249240287</v>
      </c>
      <c r="S40" s="15">
        <f t="shared" si="29"/>
        <v>1186.3391457909663</v>
      </c>
      <c r="T40" s="15">
        <f t="shared" si="30"/>
        <v>0</v>
      </c>
      <c r="U40" s="15">
        <f t="shared" si="33"/>
        <v>0</v>
      </c>
      <c r="V40" s="17"/>
      <c r="X40" s="15">
        <f t="shared" si="12"/>
        <v>5.937961608650105</v>
      </c>
      <c r="Y40" s="15">
        <f t="shared" si="12"/>
        <v>211.38740100154902</v>
      </c>
      <c r="Z40" s="15">
        <f t="shared" si="12"/>
        <v>52.287669991723526</v>
      </c>
      <c r="AA40" s="15">
        <f t="shared" si="36"/>
        <v>822.13302803313968</v>
      </c>
      <c r="AB40" s="15">
        <f t="shared" si="31"/>
        <v>0</v>
      </c>
      <c r="AC40" s="15">
        <f t="shared" si="31"/>
        <v>0</v>
      </c>
      <c r="AE40" s="15">
        <f t="shared" si="7"/>
        <v>1.4844904021625263</v>
      </c>
      <c r="AF40" s="15">
        <f t="shared" si="7"/>
        <v>52.846850250387256</v>
      </c>
      <c r="AG40" s="15">
        <f t="shared" si="7"/>
        <v>13.071917497930881</v>
      </c>
      <c r="AH40" s="15">
        <f t="shared" si="34"/>
        <v>205.53325700828492</v>
      </c>
      <c r="AI40" s="15">
        <f t="shared" si="32"/>
        <v>0</v>
      </c>
      <c r="AJ40" s="15">
        <f t="shared" si="32"/>
        <v>0</v>
      </c>
      <c r="AL40" s="15">
        <f t="shared" si="13"/>
        <v>7.4224520108126315</v>
      </c>
      <c r="AM40" s="15">
        <f t="shared" si="14"/>
        <v>264.23425125193626</v>
      </c>
      <c r="AN40" s="15">
        <f t="shared" si="27"/>
        <v>65.359587489654402</v>
      </c>
      <c r="AO40" s="15">
        <f t="shared" si="28"/>
        <v>1027.6662850414245</v>
      </c>
      <c r="AP40" s="15">
        <f t="shared" si="28"/>
        <v>0</v>
      </c>
      <c r="AQ40" s="15">
        <f t="shared" si="35"/>
        <v>0</v>
      </c>
      <c r="AS40" s="15">
        <f t="shared" si="15"/>
        <v>12.791358965300434</v>
      </c>
      <c r="AT40" s="15">
        <f t="shared" si="16"/>
        <v>455.3636929908368</v>
      </c>
      <c r="AU40" s="15">
        <f t="shared" si="16"/>
        <v>112.63635577383775</v>
      </c>
      <c r="AV40" s="15">
        <f t="shared" si="16"/>
        <v>1771.0115645547214</v>
      </c>
      <c r="AW40" s="15">
        <f t="shared" si="16"/>
        <v>0</v>
      </c>
      <c r="AX40" s="15">
        <f t="shared" si="16"/>
        <v>0</v>
      </c>
      <c r="AY40" s="15">
        <f t="shared" si="8"/>
        <v>2351.8029722846964</v>
      </c>
      <c r="BA40" s="15">
        <f t="shared" si="17"/>
        <v>0</v>
      </c>
      <c r="BB40" s="15">
        <f t="shared" si="17"/>
        <v>0</v>
      </c>
      <c r="BC40" s="15">
        <f t="shared" si="17"/>
        <v>0</v>
      </c>
      <c r="BD40" s="15">
        <f t="shared" si="17"/>
        <v>0</v>
      </c>
      <c r="BE40" s="15">
        <f t="shared" si="17"/>
        <v>0</v>
      </c>
      <c r="BF40" s="15">
        <f t="shared" si="17"/>
        <v>0</v>
      </c>
      <c r="BG40" s="15">
        <f t="shared" si="18"/>
        <v>0</v>
      </c>
      <c r="BI40" s="15">
        <f t="shared" si="19"/>
        <v>0</v>
      </c>
      <c r="BJ40" s="15">
        <f t="shared" si="19"/>
        <v>0</v>
      </c>
      <c r="BK40" s="15">
        <f t="shared" si="19"/>
        <v>0</v>
      </c>
      <c r="BL40" s="15">
        <f t="shared" si="19"/>
        <v>0</v>
      </c>
      <c r="BM40" s="15">
        <f t="shared" si="19"/>
        <v>0</v>
      </c>
      <c r="BN40" s="15">
        <f t="shared" si="19"/>
        <v>0</v>
      </c>
      <c r="BO40" s="15">
        <f t="shared" si="20"/>
        <v>0</v>
      </c>
      <c r="BQ40" s="15">
        <f t="shared" si="9"/>
        <v>2351.8029722846964</v>
      </c>
      <c r="BR40" s="15">
        <f t="shared" si="25"/>
        <v>38989.855313221793</v>
      </c>
    </row>
    <row r="41" spans="2:70" ht="15" x14ac:dyDescent="0.2">
      <c r="B41" s="47">
        <f>Teak!B41</f>
        <v>2046</v>
      </c>
      <c r="C41" s="14">
        <v>0</v>
      </c>
      <c r="D41" s="14">
        <f t="shared" si="21"/>
        <v>0</v>
      </c>
      <c r="E41" s="14">
        <f t="shared" si="22"/>
        <v>0</v>
      </c>
      <c r="G41" s="14">
        <v>28</v>
      </c>
      <c r="H41" s="14" t="str">
        <f>Teak!H41</f>
        <v>2046-2047</v>
      </c>
      <c r="I41" s="1">
        <f t="shared" si="37"/>
        <v>0.13535031847133758</v>
      </c>
      <c r="J41" s="1"/>
      <c r="K41" s="15">
        <f t="shared" si="6"/>
        <v>0.29469215093194545</v>
      </c>
      <c r="L41" s="15">
        <f t="shared" si="38"/>
        <v>1.6057250634489761E-2</v>
      </c>
      <c r="M41" s="9"/>
      <c r="N41" s="14">
        <v>28</v>
      </c>
      <c r="O41" s="14" t="str">
        <f t="shared" si="10"/>
        <v>2046-2047</v>
      </c>
      <c r="P41" s="15">
        <f t="shared" si="11"/>
        <v>8.8154305983348795</v>
      </c>
      <c r="Q41" s="15">
        <f t="shared" si="24"/>
        <v>314.0842182230179</v>
      </c>
      <c r="R41" s="15">
        <f t="shared" si="26"/>
        <v>77.758687417803728</v>
      </c>
      <c r="S41" s="15">
        <f t="shared" si="29"/>
        <v>1223.7652441039061</v>
      </c>
      <c r="T41" s="15">
        <f t="shared" si="30"/>
        <v>0</v>
      </c>
      <c r="U41" s="15">
        <f t="shared" si="33"/>
        <v>0</v>
      </c>
      <c r="V41" s="17"/>
      <c r="X41" s="15">
        <f t="shared" si="12"/>
        <v>6.109093404646071</v>
      </c>
      <c r="Y41" s="15">
        <f t="shared" si="12"/>
        <v>217.6603632285514</v>
      </c>
      <c r="Z41" s="15">
        <f t="shared" si="12"/>
        <v>53.886770380537989</v>
      </c>
      <c r="AA41" s="15">
        <f t="shared" si="36"/>
        <v>848.06931416400698</v>
      </c>
      <c r="AB41" s="15">
        <f t="shared" si="31"/>
        <v>0</v>
      </c>
      <c r="AC41" s="15">
        <f t="shared" si="31"/>
        <v>0</v>
      </c>
      <c r="AE41" s="15">
        <f t="shared" si="7"/>
        <v>1.5272733511615177</v>
      </c>
      <c r="AF41" s="15">
        <f t="shared" si="7"/>
        <v>54.415090807137851</v>
      </c>
      <c r="AG41" s="15">
        <f t="shared" si="7"/>
        <v>13.471692595134497</v>
      </c>
      <c r="AH41" s="15">
        <f t="shared" si="34"/>
        <v>212.01732854100175</v>
      </c>
      <c r="AI41" s="15">
        <f t="shared" si="32"/>
        <v>0</v>
      </c>
      <c r="AJ41" s="15">
        <f t="shared" si="32"/>
        <v>0</v>
      </c>
      <c r="AL41" s="15">
        <f t="shared" si="13"/>
        <v>7.6363667558075887</v>
      </c>
      <c r="AM41" s="15">
        <f t="shared" si="14"/>
        <v>272.07545403568923</v>
      </c>
      <c r="AN41" s="15">
        <f t="shared" si="27"/>
        <v>67.358462975672481</v>
      </c>
      <c r="AO41" s="15">
        <f t="shared" si="28"/>
        <v>1060.0866427050087</v>
      </c>
      <c r="AP41" s="15">
        <f t="shared" si="28"/>
        <v>0</v>
      </c>
      <c r="AQ41" s="15">
        <f t="shared" si="35"/>
        <v>0</v>
      </c>
      <c r="AS41" s="15">
        <f t="shared" si="15"/>
        <v>13.160005375841743</v>
      </c>
      <c r="AT41" s="15">
        <f t="shared" si="16"/>
        <v>468.87669912150443</v>
      </c>
      <c r="AU41" s="15">
        <f t="shared" si="16"/>
        <v>116.08108452807556</v>
      </c>
      <c r="AV41" s="15">
        <f t="shared" si="16"/>
        <v>1826.882647594965</v>
      </c>
      <c r="AW41" s="15">
        <f t="shared" si="16"/>
        <v>0</v>
      </c>
      <c r="AX41" s="15">
        <f t="shared" si="16"/>
        <v>0</v>
      </c>
      <c r="AY41" s="15">
        <f t="shared" si="8"/>
        <v>2425.0004366203866</v>
      </c>
      <c r="BA41" s="15">
        <f t="shared" si="17"/>
        <v>0</v>
      </c>
      <c r="BB41" s="15">
        <f t="shared" si="17"/>
        <v>0</v>
      </c>
      <c r="BC41" s="15">
        <f t="shared" si="17"/>
        <v>0</v>
      </c>
      <c r="BD41" s="15">
        <f t="shared" si="17"/>
        <v>0</v>
      </c>
      <c r="BE41" s="15">
        <f t="shared" si="17"/>
        <v>0</v>
      </c>
      <c r="BF41" s="15">
        <f t="shared" si="17"/>
        <v>0</v>
      </c>
      <c r="BG41" s="15">
        <f t="shared" si="18"/>
        <v>0</v>
      </c>
      <c r="BI41" s="15">
        <f t="shared" si="19"/>
        <v>0</v>
      </c>
      <c r="BJ41" s="15">
        <f t="shared" si="19"/>
        <v>0</v>
      </c>
      <c r="BK41" s="15">
        <f t="shared" si="19"/>
        <v>0</v>
      </c>
      <c r="BL41" s="15">
        <f t="shared" si="19"/>
        <v>0</v>
      </c>
      <c r="BM41" s="15">
        <f t="shared" si="19"/>
        <v>0</v>
      </c>
      <c r="BN41" s="15">
        <f t="shared" si="19"/>
        <v>0</v>
      </c>
      <c r="BO41" s="15">
        <f t="shared" si="20"/>
        <v>0</v>
      </c>
      <c r="BQ41" s="15">
        <f t="shared" si="9"/>
        <v>2425.0004366203866</v>
      </c>
      <c r="BR41" s="15">
        <f t="shared" si="25"/>
        <v>41414.85574984218</v>
      </c>
    </row>
    <row r="42" spans="2:70" ht="15" x14ac:dyDescent="0.2">
      <c r="B42" s="47">
        <f>Teak!B42</f>
        <v>2047</v>
      </c>
      <c r="C42" s="14">
        <v>0</v>
      </c>
      <c r="D42" s="14">
        <f t="shared" si="21"/>
        <v>0</v>
      </c>
      <c r="E42" s="14">
        <f t="shared" si="22"/>
        <v>0</v>
      </c>
      <c r="G42" s="14">
        <v>29</v>
      </c>
      <c r="H42" s="14" t="str">
        <f>Teak!H42</f>
        <v>2047-2048</v>
      </c>
      <c r="I42" s="1">
        <f t="shared" si="37"/>
        <v>0.14203821656050955</v>
      </c>
      <c r="J42" s="1"/>
      <c r="K42" s="15">
        <f t="shared" si="6"/>
        <v>0.31644990795492944</v>
      </c>
      <c r="L42" s="15">
        <f t="shared" si="38"/>
        <v>2.1757757022983992E-2</v>
      </c>
      <c r="M42" s="9"/>
      <c r="N42" s="14">
        <v>29</v>
      </c>
      <c r="O42" s="14" t="str">
        <f t="shared" si="10"/>
        <v>2047-2048</v>
      </c>
      <c r="P42" s="15">
        <f t="shared" si="11"/>
        <v>11.945008605618211</v>
      </c>
      <c r="Q42" s="15">
        <f t="shared" si="24"/>
        <v>323.13611176847195</v>
      </c>
      <c r="R42" s="15">
        <f t="shared" si="26"/>
        <v>80.066191586368603</v>
      </c>
      <c r="S42" s="15">
        <f t="shared" si="29"/>
        <v>1261.1913424168342</v>
      </c>
      <c r="T42" s="15">
        <f t="shared" si="30"/>
        <v>0</v>
      </c>
      <c r="U42" s="15">
        <f t="shared" si="33"/>
        <v>0</v>
      </c>
      <c r="V42" s="17"/>
      <c r="X42" s="15">
        <f t="shared" si="12"/>
        <v>8.2778909636934195</v>
      </c>
      <c r="Y42" s="15">
        <f t="shared" si="12"/>
        <v>223.93332545555106</v>
      </c>
      <c r="Z42" s="15">
        <f t="shared" si="12"/>
        <v>55.48587076935344</v>
      </c>
      <c r="AA42" s="15">
        <f t="shared" si="36"/>
        <v>874.00560029486621</v>
      </c>
      <c r="AB42" s="15">
        <f t="shared" si="31"/>
        <v>0</v>
      </c>
      <c r="AC42" s="15">
        <f t="shared" si="31"/>
        <v>0</v>
      </c>
      <c r="AE42" s="15">
        <f t="shared" si="7"/>
        <v>2.0694727409233549</v>
      </c>
      <c r="AF42" s="15">
        <f t="shared" si="7"/>
        <v>55.983331363887764</v>
      </c>
      <c r="AG42" s="15">
        <f t="shared" si="7"/>
        <v>13.87146769233836</v>
      </c>
      <c r="AH42" s="15">
        <f t="shared" si="34"/>
        <v>218.50140007371655</v>
      </c>
      <c r="AI42" s="15">
        <f t="shared" si="32"/>
        <v>0</v>
      </c>
      <c r="AJ42" s="15">
        <f t="shared" si="32"/>
        <v>0</v>
      </c>
      <c r="AL42" s="15">
        <f t="shared" si="13"/>
        <v>10.347363704616775</v>
      </c>
      <c r="AM42" s="15">
        <f t="shared" si="14"/>
        <v>279.9166568194388</v>
      </c>
      <c r="AN42" s="15">
        <f t="shared" si="27"/>
        <v>69.357338461691796</v>
      </c>
      <c r="AO42" s="15">
        <f t="shared" si="28"/>
        <v>1092.5070003685828</v>
      </c>
      <c r="AP42" s="15">
        <f t="shared" si="28"/>
        <v>0</v>
      </c>
      <c r="AQ42" s="15">
        <f t="shared" si="35"/>
        <v>0</v>
      </c>
      <c r="AS42" s="15">
        <f t="shared" si="15"/>
        <v>17.831956784289574</v>
      </c>
      <c r="AT42" s="15">
        <f t="shared" si="16"/>
        <v>482.38970525216615</v>
      </c>
      <c r="AU42" s="15">
        <f t="shared" si="16"/>
        <v>119.52581328231551</v>
      </c>
      <c r="AV42" s="15">
        <f t="shared" si="16"/>
        <v>1882.7537306351908</v>
      </c>
      <c r="AW42" s="15">
        <f t="shared" si="16"/>
        <v>0</v>
      </c>
      <c r="AX42" s="15">
        <f t="shared" si="16"/>
        <v>0</v>
      </c>
      <c r="AY42" s="15">
        <f t="shared" si="8"/>
        <v>2502.5012059539622</v>
      </c>
      <c r="BA42" s="15">
        <f t="shared" si="17"/>
        <v>0</v>
      </c>
      <c r="BB42" s="15">
        <f t="shared" si="17"/>
        <v>0</v>
      </c>
      <c r="BC42" s="15">
        <f t="shared" si="17"/>
        <v>0</v>
      </c>
      <c r="BD42" s="15">
        <f t="shared" si="17"/>
        <v>0</v>
      </c>
      <c r="BE42" s="15">
        <f t="shared" si="17"/>
        <v>0</v>
      </c>
      <c r="BF42" s="15">
        <f t="shared" si="17"/>
        <v>0</v>
      </c>
      <c r="BG42" s="15">
        <f t="shared" si="18"/>
        <v>0</v>
      </c>
      <c r="BI42" s="15">
        <f t="shared" si="19"/>
        <v>0</v>
      </c>
      <c r="BJ42" s="15">
        <f t="shared" si="19"/>
        <v>0</v>
      </c>
      <c r="BK42" s="15">
        <f t="shared" si="19"/>
        <v>0</v>
      </c>
      <c r="BL42" s="15">
        <f t="shared" si="19"/>
        <v>0</v>
      </c>
      <c r="BM42" s="15">
        <f t="shared" si="19"/>
        <v>0</v>
      </c>
      <c r="BN42" s="15">
        <f t="shared" si="19"/>
        <v>0</v>
      </c>
      <c r="BO42" s="15">
        <f t="shared" si="20"/>
        <v>0</v>
      </c>
      <c r="BQ42" s="15">
        <f t="shared" si="9"/>
        <v>2502.5012059539622</v>
      </c>
      <c r="BR42" s="15">
        <f t="shared" si="25"/>
        <v>43917.356955796145</v>
      </c>
    </row>
    <row r="43" spans="2:70" ht="15" x14ac:dyDescent="0.2">
      <c r="B43" s="47">
        <f>Teak!B43</f>
        <v>2048</v>
      </c>
      <c r="C43" s="14">
        <v>0</v>
      </c>
      <c r="D43" s="14">
        <f t="shared" si="21"/>
        <v>0</v>
      </c>
      <c r="E43" s="14">
        <f t="shared" si="22"/>
        <v>0</v>
      </c>
      <c r="G43" s="14">
        <v>30</v>
      </c>
      <c r="H43" s="14" t="str">
        <f>Teak!H43</f>
        <v>2048-2049</v>
      </c>
      <c r="I43" s="1">
        <f t="shared" si="37"/>
        <v>0.148726114649681</v>
      </c>
      <c r="J43" s="1"/>
      <c r="K43" s="15">
        <f t="shared" si="6"/>
        <v>0.33898252588977873</v>
      </c>
      <c r="L43" s="15">
        <f>K43-K42</f>
        <v>2.2532617934849286E-2</v>
      </c>
      <c r="M43" s="9"/>
      <c r="N43" s="14">
        <v>30</v>
      </c>
      <c r="O43" s="14" t="str">
        <f t="shared" si="10"/>
        <v>2048-2049</v>
      </c>
      <c r="P43" s="15">
        <f t="shared" si="11"/>
        <v>12.370407246232258</v>
      </c>
      <c r="Q43" s="15">
        <f t="shared" si="24"/>
        <v>437.85310233052985</v>
      </c>
      <c r="R43" s="15">
        <f t="shared" si="26"/>
        <v>82.37369575493247</v>
      </c>
      <c r="S43" s="15">
        <f t="shared" si="29"/>
        <v>1298.6174407297856</v>
      </c>
      <c r="T43" s="15">
        <f t="shared" si="30"/>
        <v>0</v>
      </c>
      <c r="U43" s="15">
        <f t="shared" si="33"/>
        <v>0</v>
      </c>
      <c r="V43" s="17"/>
      <c r="X43" s="15">
        <f t="shared" si="12"/>
        <v>8.5726922216389543</v>
      </c>
      <c r="Y43" s="15">
        <f t="shared" si="12"/>
        <v>303.43219991505714</v>
      </c>
      <c r="Z43" s="15">
        <f t="shared" si="12"/>
        <v>57.084971158168202</v>
      </c>
      <c r="AA43" s="15">
        <f t="shared" si="36"/>
        <v>899.94188642574136</v>
      </c>
      <c r="AB43" s="15">
        <f t="shared" si="31"/>
        <v>0</v>
      </c>
      <c r="AC43" s="15">
        <f t="shared" si="31"/>
        <v>0</v>
      </c>
      <c r="AE43" s="15">
        <f t="shared" si="7"/>
        <v>2.1431730554097386</v>
      </c>
      <c r="AF43" s="15">
        <f t="shared" si="7"/>
        <v>75.858049978764285</v>
      </c>
      <c r="AG43" s="15">
        <f t="shared" si="7"/>
        <v>14.27124278954205</v>
      </c>
      <c r="AH43" s="15">
        <f t="shared" si="34"/>
        <v>224.98547160643534</v>
      </c>
      <c r="AI43" s="15">
        <f t="shared" si="32"/>
        <v>0</v>
      </c>
      <c r="AJ43" s="15">
        <f t="shared" si="32"/>
        <v>0</v>
      </c>
      <c r="AL43" s="15">
        <f t="shared" si="13"/>
        <v>10.715865277048692</v>
      </c>
      <c r="AM43" s="15">
        <f t="shared" si="14"/>
        <v>379.2902498938214</v>
      </c>
      <c r="AN43" s="15">
        <f t="shared" si="27"/>
        <v>71.356213947710245</v>
      </c>
      <c r="AO43" s="15">
        <f t="shared" si="28"/>
        <v>1124.9273580321767</v>
      </c>
      <c r="AP43" s="15">
        <f t="shared" si="28"/>
        <v>0</v>
      </c>
      <c r="AQ43" s="15">
        <f t="shared" si="35"/>
        <v>0</v>
      </c>
      <c r="AS43" s="15">
        <f t="shared" si="15"/>
        <v>18.467007827447247</v>
      </c>
      <c r="AT43" s="15">
        <f t="shared" si="16"/>
        <v>653.64353065035209</v>
      </c>
      <c r="AU43" s="15">
        <f t="shared" si="16"/>
        <v>122.97054203655398</v>
      </c>
      <c r="AV43" s="15">
        <f t="shared" si="16"/>
        <v>1938.6248136754507</v>
      </c>
      <c r="AW43" s="15">
        <f t="shared" si="16"/>
        <v>0</v>
      </c>
      <c r="AX43" s="15">
        <f t="shared" si="16"/>
        <v>0</v>
      </c>
      <c r="AY43" s="15">
        <f t="shared" si="8"/>
        <v>2733.705894189804</v>
      </c>
      <c r="BA43" s="15">
        <f t="shared" si="17"/>
        <v>0</v>
      </c>
      <c r="BB43" s="15">
        <f t="shared" si="17"/>
        <v>0</v>
      </c>
      <c r="BC43" s="15">
        <f t="shared" si="17"/>
        <v>0</v>
      </c>
      <c r="BD43" s="15">
        <f t="shared" si="17"/>
        <v>0</v>
      </c>
      <c r="BE43" s="15">
        <f t="shared" si="17"/>
        <v>0</v>
      </c>
      <c r="BF43" s="15">
        <f t="shared" si="17"/>
        <v>0</v>
      </c>
      <c r="BG43" s="15">
        <f t="shared" si="18"/>
        <v>0</v>
      </c>
      <c r="BI43" s="15">
        <f t="shared" si="19"/>
        <v>0</v>
      </c>
      <c r="BJ43" s="15">
        <f t="shared" si="19"/>
        <v>0</v>
      </c>
      <c r="BK43" s="15">
        <f t="shared" si="19"/>
        <v>0</v>
      </c>
      <c r="BL43" s="15">
        <f t="shared" si="19"/>
        <v>0</v>
      </c>
      <c r="BM43" s="15">
        <f t="shared" si="19"/>
        <v>0</v>
      </c>
      <c r="BN43" s="15">
        <f t="shared" si="19"/>
        <v>0</v>
      </c>
      <c r="BO43" s="15">
        <f t="shared" si="20"/>
        <v>0</v>
      </c>
      <c r="BQ43" s="15">
        <f t="shared" si="9"/>
        <v>2733.705894189804</v>
      </c>
      <c r="BR43" s="15">
        <f t="shared" si="25"/>
        <v>46651.062849985952</v>
      </c>
    </row>
    <row r="44" spans="2:70" ht="14" x14ac:dyDescent="0.15">
      <c r="B44" s="2"/>
      <c r="G44" s="26">
        <f>Guava!G44</f>
        <v>31</v>
      </c>
      <c r="H44" s="28" t="str">
        <f>Guava!H44</f>
        <v>2049-2050</v>
      </c>
      <c r="I44" s="31">
        <v>0</v>
      </c>
      <c r="J44" s="31"/>
      <c r="K44" s="31">
        <v>0</v>
      </c>
      <c r="L44" s="31">
        <v>0</v>
      </c>
      <c r="N44" s="14">
        <f t="shared" ref="N44:O49" si="39">G44</f>
        <v>31</v>
      </c>
      <c r="O44" s="14" t="str">
        <f t="shared" si="39"/>
        <v>2049-2050</v>
      </c>
      <c r="P44" s="15">
        <f t="shared" si="11"/>
        <v>0</v>
      </c>
      <c r="Q44" s="15">
        <f t="shared" si="24"/>
        <v>453.44640332090705</v>
      </c>
      <c r="R44" s="15">
        <f t="shared" si="26"/>
        <v>111.61729352790788</v>
      </c>
      <c r="S44" s="15">
        <f t="shared" si="29"/>
        <v>1336.0435390427206</v>
      </c>
      <c r="T44" s="15">
        <f t="shared" si="30"/>
        <v>0</v>
      </c>
      <c r="U44" s="15">
        <f t="shared" si="33"/>
        <v>0</v>
      </c>
      <c r="X44" s="15">
        <f t="shared" si="12"/>
        <v>0</v>
      </c>
      <c r="Y44" s="15">
        <f t="shared" si="12"/>
        <v>314.23835750138858</v>
      </c>
      <c r="Z44" s="15">
        <f t="shared" si="12"/>
        <v>77.350784414840149</v>
      </c>
      <c r="AA44" s="15">
        <f t="shared" si="36"/>
        <v>925.87817255660536</v>
      </c>
      <c r="AB44" s="15">
        <f t="shared" si="31"/>
        <v>0</v>
      </c>
      <c r="AC44" s="15">
        <f t="shared" si="31"/>
        <v>0</v>
      </c>
      <c r="AE44" s="15">
        <f t="shared" si="7"/>
        <v>0</v>
      </c>
      <c r="AF44" s="15">
        <f t="shared" si="7"/>
        <v>78.559589375347144</v>
      </c>
      <c r="AG44" s="15">
        <f t="shared" si="7"/>
        <v>19.337696103710037</v>
      </c>
      <c r="AH44" s="15">
        <f t="shared" si="34"/>
        <v>231.46954313915134</v>
      </c>
      <c r="AI44" s="15">
        <f t="shared" si="32"/>
        <v>0</v>
      </c>
      <c r="AJ44" s="15">
        <f t="shared" si="32"/>
        <v>0</v>
      </c>
      <c r="AL44" s="15">
        <f t="shared" si="13"/>
        <v>0</v>
      </c>
      <c r="AM44" s="15">
        <f t="shared" si="14"/>
        <v>392.79794687673575</v>
      </c>
      <c r="AN44" s="15">
        <f t="shared" si="27"/>
        <v>96.688480518550193</v>
      </c>
      <c r="AO44" s="15">
        <f t="shared" si="28"/>
        <v>1157.3477156957567</v>
      </c>
      <c r="AP44" s="15">
        <f t="shared" si="28"/>
        <v>0</v>
      </c>
      <c r="AQ44" s="15">
        <f t="shared" si="35"/>
        <v>0</v>
      </c>
      <c r="AS44" s="15">
        <f t="shared" si="15"/>
        <v>0</v>
      </c>
      <c r="AT44" s="15">
        <f t="shared" si="16"/>
        <v>676.92179511757456</v>
      </c>
      <c r="AU44" s="15">
        <f t="shared" si="16"/>
        <v>166.62648142696816</v>
      </c>
      <c r="AV44" s="15">
        <f t="shared" si="16"/>
        <v>1994.4958967156872</v>
      </c>
      <c r="AW44" s="15">
        <f t="shared" si="16"/>
        <v>0</v>
      </c>
      <c r="AX44" s="15">
        <f>AQ44*$L$7*$P$4</f>
        <v>0</v>
      </c>
      <c r="AY44" s="18">
        <f t="shared" ref="AY44:AY49" si="40">SUM(AS44:AX44)</f>
        <v>2838.0441732602299</v>
      </c>
      <c r="BA44" s="15">
        <f t="shared" si="17"/>
        <v>0</v>
      </c>
      <c r="BB44" s="15">
        <f t="shared" si="17"/>
        <v>0</v>
      </c>
      <c r="BC44" s="15">
        <f t="shared" si="17"/>
        <v>0</v>
      </c>
      <c r="BD44" s="15">
        <f t="shared" si="17"/>
        <v>0</v>
      </c>
      <c r="BE44" s="15">
        <f t="shared" si="17"/>
        <v>0</v>
      </c>
      <c r="BF44" s="15">
        <f t="shared" si="17"/>
        <v>0</v>
      </c>
      <c r="BG44" s="18">
        <f t="shared" ref="BG44:BG49" si="41">SUM(BA44:BF44)</f>
        <v>0</v>
      </c>
      <c r="BI44" s="15">
        <f t="shared" si="19"/>
        <v>0</v>
      </c>
      <c r="BJ44" s="18">
        <f t="shared" ref="BJ44:BJ49" si="42">BI44+BJ43</f>
        <v>0</v>
      </c>
      <c r="BK44" s="15">
        <f t="shared" si="19"/>
        <v>0</v>
      </c>
      <c r="BL44" s="15">
        <f t="shared" si="19"/>
        <v>0</v>
      </c>
      <c r="BM44" s="15">
        <f t="shared" si="19"/>
        <v>0</v>
      </c>
      <c r="BN44" s="15">
        <f t="shared" si="19"/>
        <v>0</v>
      </c>
      <c r="BO44" s="15">
        <f t="shared" si="20"/>
        <v>0</v>
      </c>
      <c r="BQ44" s="15">
        <f t="shared" si="9"/>
        <v>2838.0441732602299</v>
      </c>
      <c r="BR44" s="15">
        <f t="shared" si="25"/>
        <v>49489.107023246179</v>
      </c>
    </row>
    <row r="45" spans="2:70" ht="14" x14ac:dyDescent="0.15">
      <c r="B45" s="2"/>
      <c r="G45" s="26">
        <f>Guava!G45</f>
        <v>32</v>
      </c>
      <c r="H45" s="28" t="str">
        <f>Guava!H45</f>
        <v>2050-2051</v>
      </c>
      <c r="I45" s="31">
        <v>0</v>
      </c>
      <c r="J45" s="31"/>
      <c r="K45" s="31">
        <v>0</v>
      </c>
      <c r="L45" s="31">
        <v>0</v>
      </c>
      <c r="N45" s="14">
        <f t="shared" si="39"/>
        <v>32</v>
      </c>
      <c r="O45" s="14" t="str">
        <f t="shared" si="39"/>
        <v>2050-2051</v>
      </c>
      <c r="P45" s="15">
        <f t="shared" si="11"/>
        <v>0</v>
      </c>
      <c r="Q45" s="15">
        <f t="shared" si="24"/>
        <v>0</v>
      </c>
      <c r="R45" s="15">
        <f t="shared" si="26"/>
        <v>115.59233000577684</v>
      </c>
      <c r="S45" s="15">
        <f t="shared" si="29"/>
        <v>1810.3541730973832</v>
      </c>
      <c r="T45" s="15">
        <f t="shared" si="30"/>
        <v>0</v>
      </c>
      <c r="U45" s="15">
        <f t="shared" si="33"/>
        <v>0</v>
      </c>
      <c r="X45" s="15">
        <f t="shared" ref="X45:Z49" si="43">P45*$P$5*$P$6</f>
        <v>0</v>
      </c>
      <c r="Y45" s="15">
        <f t="shared" si="43"/>
        <v>0</v>
      </c>
      <c r="Z45" s="15">
        <f t="shared" si="43"/>
        <v>80.105484694003351</v>
      </c>
      <c r="AA45" s="15">
        <f t="shared" si="36"/>
        <v>1254.5754419564864</v>
      </c>
      <c r="AB45" s="15">
        <f t="shared" si="31"/>
        <v>0</v>
      </c>
      <c r="AC45" s="15">
        <f t="shared" si="31"/>
        <v>0</v>
      </c>
      <c r="AE45" s="15">
        <f t="shared" ref="AE45:AG49" si="44">X45*$N$4</f>
        <v>0</v>
      </c>
      <c r="AF45" s="15">
        <f t="shared" si="44"/>
        <v>0</v>
      </c>
      <c r="AG45" s="15">
        <f t="shared" si="44"/>
        <v>20.026371173500838</v>
      </c>
      <c r="AH45" s="15">
        <f t="shared" si="34"/>
        <v>313.64386048912161</v>
      </c>
      <c r="AI45" s="15">
        <f t="shared" si="32"/>
        <v>0</v>
      </c>
      <c r="AJ45" s="15">
        <f t="shared" si="32"/>
        <v>0</v>
      </c>
      <c r="AL45" s="15">
        <f t="shared" si="13"/>
        <v>0</v>
      </c>
      <c r="AM45" s="15">
        <f t="shared" si="13"/>
        <v>0</v>
      </c>
      <c r="AN45" s="15">
        <f t="shared" si="27"/>
        <v>100.13185586750419</v>
      </c>
      <c r="AO45" s="15">
        <f t="shared" si="27"/>
        <v>1568.219302445608</v>
      </c>
      <c r="AP45" s="15">
        <f t="shared" si="27"/>
        <v>0</v>
      </c>
      <c r="AQ45" s="15">
        <f t="shared" si="35"/>
        <v>0</v>
      </c>
      <c r="AS45" s="15">
        <f t="shared" si="15"/>
        <v>0</v>
      </c>
      <c r="AT45" s="15">
        <f t="shared" ref="AT45:AX49" si="45">AM45*$L$7*$P$4</f>
        <v>0</v>
      </c>
      <c r="AU45" s="15">
        <f t="shared" si="45"/>
        <v>172.56056494499887</v>
      </c>
      <c r="AV45" s="15">
        <f t="shared" si="45"/>
        <v>2702.564597881264</v>
      </c>
      <c r="AW45" s="15">
        <f t="shared" si="45"/>
        <v>0</v>
      </c>
      <c r="AX45" s="15">
        <f t="shared" si="45"/>
        <v>0</v>
      </c>
      <c r="AY45" s="18">
        <f t="shared" si="40"/>
        <v>2875.125162826263</v>
      </c>
      <c r="BA45" s="15">
        <f t="shared" ref="BA45:BF49" si="46">AS45*$N$5</f>
        <v>0</v>
      </c>
      <c r="BB45" s="15">
        <f t="shared" si="46"/>
        <v>0</v>
      </c>
      <c r="BC45" s="15">
        <f t="shared" si="46"/>
        <v>0</v>
      </c>
      <c r="BD45" s="15">
        <f t="shared" si="46"/>
        <v>0</v>
      </c>
      <c r="BE45" s="15">
        <f t="shared" si="46"/>
        <v>0</v>
      </c>
      <c r="BF45" s="15">
        <f t="shared" si="46"/>
        <v>0</v>
      </c>
      <c r="BG45" s="18">
        <f t="shared" si="41"/>
        <v>0</v>
      </c>
      <c r="BI45" s="15">
        <f t="shared" ref="BI45:BI49" si="47">AS45*$N$7</f>
        <v>0</v>
      </c>
      <c r="BJ45" s="18">
        <f t="shared" si="42"/>
        <v>0</v>
      </c>
      <c r="BK45" s="15">
        <f t="shared" ref="BK45:BN49" si="48">AU45*$N$7</f>
        <v>0</v>
      </c>
      <c r="BL45" s="15">
        <f t="shared" si="48"/>
        <v>0</v>
      </c>
      <c r="BM45" s="15">
        <f t="shared" si="48"/>
        <v>0</v>
      </c>
      <c r="BN45" s="15">
        <f t="shared" si="48"/>
        <v>0</v>
      </c>
      <c r="BO45" s="15">
        <f t="shared" si="20"/>
        <v>0</v>
      </c>
      <c r="BQ45" s="15">
        <f t="shared" si="9"/>
        <v>2875.125162826263</v>
      </c>
      <c r="BR45" s="15">
        <f t="shared" si="25"/>
        <v>52364.232186072441</v>
      </c>
    </row>
    <row r="46" spans="2:70" ht="14" x14ac:dyDescent="0.15">
      <c r="B46" s="2"/>
      <c r="G46" s="26">
        <f>Guava!G46</f>
        <v>33</v>
      </c>
      <c r="H46" s="28" t="str">
        <f>Guava!H46</f>
        <v>2051-2052</v>
      </c>
      <c r="I46" s="31">
        <v>0</v>
      </c>
      <c r="J46" s="31"/>
      <c r="K46" s="31">
        <v>0</v>
      </c>
      <c r="L46" s="31">
        <v>0</v>
      </c>
      <c r="N46" s="14">
        <f t="shared" si="39"/>
        <v>33</v>
      </c>
      <c r="O46" s="14" t="str">
        <f t="shared" si="39"/>
        <v>2051-2052</v>
      </c>
      <c r="P46" s="15">
        <f t="shared" si="11"/>
        <v>0</v>
      </c>
      <c r="Q46" s="15">
        <f t="shared" si="24"/>
        <v>0</v>
      </c>
      <c r="R46" s="15">
        <f t="shared" si="26"/>
        <v>0</v>
      </c>
      <c r="S46" s="15">
        <f t="shared" si="29"/>
        <v>1874.8264752691348</v>
      </c>
      <c r="T46" s="15">
        <f t="shared" si="30"/>
        <v>0</v>
      </c>
      <c r="U46" s="15">
        <f t="shared" si="33"/>
        <v>0</v>
      </c>
      <c r="X46" s="15">
        <f t="shared" si="43"/>
        <v>0</v>
      </c>
      <c r="Y46" s="15">
        <f t="shared" si="43"/>
        <v>0</v>
      </c>
      <c r="Z46" s="15">
        <f t="shared" si="43"/>
        <v>0</v>
      </c>
      <c r="AA46" s="15">
        <f t="shared" si="36"/>
        <v>1299.2547473615105</v>
      </c>
      <c r="AB46" s="15">
        <f t="shared" si="31"/>
        <v>0</v>
      </c>
      <c r="AC46" s="15">
        <f t="shared" si="31"/>
        <v>0</v>
      </c>
      <c r="AE46" s="15">
        <f t="shared" si="44"/>
        <v>0</v>
      </c>
      <c r="AF46" s="15">
        <f t="shared" si="44"/>
        <v>0</v>
      </c>
      <c r="AG46" s="15">
        <f t="shared" si="44"/>
        <v>0</v>
      </c>
      <c r="AH46" s="15">
        <f t="shared" si="34"/>
        <v>324.81368684037761</v>
      </c>
      <c r="AI46" s="15">
        <f t="shared" si="32"/>
        <v>0</v>
      </c>
      <c r="AJ46" s="15">
        <f t="shared" si="32"/>
        <v>0</v>
      </c>
      <c r="AL46" s="15">
        <f t="shared" si="13"/>
        <v>0</v>
      </c>
      <c r="AM46" s="15">
        <f t="shared" si="13"/>
        <v>0</v>
      </c>
      <c r="AN46" s="15">
        <f t="shared" si="27"/>
        <v>0</v>
      </c>
      <c r="AO46" s="15">
        <f t="shared" si="27"/>
        <v>1624.0684342018881</v>
      </c>
      <c r="AP46" s="15">
        <f t="shared" si="27"/>
        <v>0</v>
      </c>
      <c r="AQ46" s="15">
        <f t="shared" si="35"/>
        <v>0</v>
      </c>
      <c r="AS46" s="15">
        <f t="shared" si="15"/>
        <v>0</v>
      </c>
      <c r="AT46" s="15">
        <f t="shared" si="45"/>
        <v>0</v>
      </c>
      <c r="AU46" s="15">
        <f t="shared" si="45"/>
        <v>0</v>
      </c>
      <c r="AV46" s="15">
        <f t="shared" si="45"/>
        <v>2798.8112682745868</v>
      </c>
      <c r="AW46" s="15">
        <f t="shared" si="45"/>
        <v>0</v>
      </c>
      <c r="AX46" s="15">
        <f t="shared" si="45"/>
        <v>0</v>
      </c>
      <c r="AY46" s="18">
        <f t="shared" si="40"/>
        <v>2798.8112682745868</v>
      </c>
      <c r="BA46" s="15">
        <f t="shared" si="46"/>
        <v>0</v>
      </c>
      <c r="BB46" s="15">
        <f t="shared" si="46"/>
        <v>0</v>
      </c>
      <c r="BC46" s="15">
        <f t="shared" si="46"/>
        <v>0</v>
      </c>
      <c r="BD46" s="15">
        <f t="shared" si="46"/>
        <v>0</v>
      </c>
      <c r="BE46" s="15">
        <f t="shared" si="46"/>
        <v>0</v>
      </c>
      <c r="BF46" s="15">
        <f t="shared" si="46"/>
        <v>0</v>
      </c>
      <c r="BG46" s="18">
        <f t="shared" si="41"/>
        <v>0</v>
      </c>
      <c r="BI46" s="15">
        <f t="shared" si="47"/>
        <v>0</v>
      </c>
      <c r="BJ46" s="18">
        <f>BI46+BJ45</f>
        <v>0</v>
      </c>
      <c r="BK46" s="15">
        <f t="shared" si="48"/>
        <v>0</v>
      </c>
      <c r="BL46" s="15">
        <f t="shared" si="48"/>
        <v>0</v>
      </c>
      <c r="BM46" s="15">
        <f t="shared" si="48"/>
        <v>0</v>
      </c>
      <c r="BN46" s="15">
        <f t="shared" si="48"/>
        <v>0</v>
      </c>
      <c r="BO46" s="15">
        <f t="shared" si="20"/>
        <v>0</v>
      </c>
      <c r="BQ46" s="15">
        <f t="shared" si="9"/>
        <v>2798.8112682745868</v>
      </c>
      <c r="BR46" s="15">
        <f t="shared" si="25"/>
        <v>55163.043454347026</v>
      </c>
    </row>
    <row r="47" spans="2:70" ht="14" x14ac:dyDescent="0.15">
      <c r="B47" s="2"/>
      <c r="G47" s="26">
        <f>Guava!G47</f>
        <v>34</v>
      </c>
      <c r="H47" s="28" t="str">
        <f>Guava!H47</f>
        <v>2052-2053</v>
      </c>
      <c r="I47" s="31">
        <v>0</v>
      </c>
      <c r="J47" s="31"/>
      <c r="K47" s="31">
        <v>0</v>
      </c>
      <c r="L47" s="31">
        <v>0</v>
      </c>
      <c r="N47" s="14">
        <f t="shared" si="39"/>
        <v>34</v>
      </c>
      <c r="O47" s="14" t="str">
        <f t="shared" si="39"/>
        <v>2052-2053</v>
      </c>
      <c r="P47" s="15">
        <f t="shared" si="11"/>
        <v>0</v>
      </c>
      <c r="Q47" s="15">
        <f t="shared" si="24"/>
        <v>0</v>
      </c>
      <c r="R47" s="15">
        <f t="shared" si="26"/>
        <v>0</v>
      </c>
      <c r="S47" s="15">
        <f t="shared" si="29"/>
        <v>0</v>
      </c>
      <c r="T47" s="15">
        <f t="shared" si="30"/>
        <v>0</v>
      </c>
      <c r="U47" s="15">
        <f t="shared" si="33"/>
        <v>0</v>
      </c>
      <c r="X47" s="15">
        <f t="shared" si="43"/>
        <v>0</v>
      </c>
      <c r="Y47" s="15">
        <f t="shared" si="43"/>
        <v>0</v>
      </c>
      <c r="Z47" s="15">
        <f t="shared" si="43"/>
        <v>0</v>
      </c>
      <c r="AA47" s="15">
        <f t="shared" si="36"/>
        <v>0</v>
      </c>
      <c r="AB47" s="15">
        <f t="shared" si="31"/>
        <v>0</v>
      </c>
      <c r="AC47" s="15">
        <f t="shared" si="31"/>
        <v>0</v>
      </c>
      <c r="AE47" s="15">
        <f t="shared" si="44"/>
        <v>0</v>
      </c>
      <c r="AF47" s="15">
        <f t="shared" si="44"/>
        <v>0</v>
      </c>
      <c r="AG47" s="15">
        <f t="shared" si="44"/>
        <v>0</v>
      </c>
      <c r="AH47" s="15">
        <f t="shared" si="34"/>
        <v>0</v>
      </c>
      <c r="AI47" s="15">
        <f t="shared" si="32"/>
        <v>0</v>
      </c>
      <c r="AJ47" s="15">
        <f t="shared" si="32"/>
        <v>0</v>
      </c>
      <c r="AL47" s="15">
        <f t="shared" si="13"/>
        <v>0</v>
      </c>
      <c r="AM47" s="15">
        <f t="shared" si="13"/>
        <v>0</v>
      </c>
      <c r="AN47" s="15">
        <f t="shared" si="27"/>
        <v>0</v>
      </c>
      <c r="AO47" s="15">
        <f t="shared" si="27"/>
        <v>0</v>
      </c>
      <c r="AP47" s="15">
        <f t="shared" si="27"/>
        <v>0</v>
      </c>
      <c r="AQ47" s="15">
        <f t="shared" si="35"/>
        <v>0</v>
      </c>
      <c r="AS47" s="15">
        <f t="shared" si="15"/>
        <v>0</v>
      </c>
      <c r="AT47" s="15">
        <f t="shared" si="45"/>
        <v>0</v>
      </c>
      <c r="AU47" s="15">
        <f t="shared" si="45"/>
        <v>0</v>
      </c>
      <c r="AV47" s="15">
        <f t="shared" si="45"/>
        <v>0</v>
      </c>
      <c r="AW47" s="15">
        <f t="shared" si="45"/>
        <v>0</v>
      </c>
      <c r="AX47" s="15">
        <f t="shared" si="45"/>
        <v>0</v>
      </c>
      <c r="AY47" s="18">
        <f t="shared" si="40"/>
        <v>0</v>
      </c>
      <c r="BA47" s="15">
        <f t="shared" si="46"/>
        <v>0</v>
      </c>
      <c r="BB47" s="15">
        <f t="shared" si="46"/>
        <v>0</v>
      </c>
      <c r="BC47" s="15">
        <f t="shared" si="46"/>
        <v>0</v>
      </c>
      <c r="BD47" s="15">
        <f t="shared" si="46"/>
        <v>0</v>
      </c>
      <c r="BE47" s="15">
        <f t="shared" si="46"/>
        <v>0</v>
      </c>
      <c r="BF47" s="15">
        <f t="shared" si="46"/>
        <v>0</v>
      </c>
      <c r="BG47" s="18">
        <f t="shared" si="41"/>
        <v>0</v>
      </c>
      <c r="BI47" s="15">
        <f t="shared" si="47"/>
        <v>0</v>
      </c>
      <c r="BJ47" s="18">
        <f t="shared" si="42"/>
        <v>0</v>
      </c>
      <c r="BK47" s="15">
        <f t="shared" si="48"/>
        <v>0</v>
      </c>
      <c r="BL47" s="15">
        <f t="shared" si="48"/>
        <v>0</v>
      </c>
      <c r="BM47" s="15">
        <f t="shared" si="48"/>
        <v>0</v>
      </c>
      <c r="BN47" s="15">
        <f t="shared" si="48"/>
        <v>0</v>
      </c>
      <c r="BO47" s="15">
        <f t="shared" si="20"/>
        <v>0</v>
      </c>
      <c r="BQ47" s="15">
        <f t="shared" si="9"/>
        <v>0</v>
      </c>
      <c r="BR47" s="15">
        <f t="shared" si="25"/>
        <v>55163.043454347026</v>
      </c>
    </row>
    <row r="48" spans="2:70" ht="14" x14ac:dyDescent="0.15">
      <c r="B48" s="2"/>
      <c r="G48" s="26">
        <f>Guava!G48</f>
        <v>35</v>
      </c>
      <c r="H48" s="28" t="str">
        <f>Guava!H48</f>
        <v>2053-2054</v>
      </c>
      <c r="I48" s="31">
        <v>0</v>
      </c>
      <c r="J48" s="31"/>
      <c r="K48" s="31">
        <v>0</v>
      </c>
      <c r="L48" s="31">
        <v>0</v>
      </c>
      <c r="N48" s="14">
        <f t="shared" si="39"/>
        <v>35</v>
      </c>
      <c r="O48" s="14" t="str">
        <f t="shared" si="39"/>
        <v>2053-2054</v>
      </c>
      <c r="P48" s="15">
        <f t="shared" si="11"/>
        <v>0</v>
      </c>
      <c r="Q48" s="15">
        <f t="shared" si="24"/>
        <v>0</v>
      </c>
      <c r="R48" s="15">
        <f t="shared" si="26"/>
        <v>0</v>
      </c>
      <c r="S48" s="15">
        <f t="shared" si="29"/>
        <v>0</v>
      </c>
      <c r="T48" s="15">
        <f t="shared" si="30"/>
        <v>0</v>
      </c>
      <c r="U48" s="15">
        <f t="shared" si="33"/>
        <v>0</v>
      </c>
      <c r="X48" s="15">
        <f t="shared" si="43"/>
        <v>0</v>
      </c>
      <c r="Y48" s="15">
        <f t="shared" si="43"/>
        <v>0</v>
      </c>
      <c r="Z48" s="15">
        <f t="shared" si="43"/>
        <v>0</v>
      </c>
      <c r="AA48" s="15">
        <f t="shared" si="36"/>
        <v>0</v>
      </c>
      <c r="AB48" s="15">
        <f t="shared" si="31"/>
        <v>0</v>
      </c>
      <c r="AC48" s="15">
        <f t="shared" si="31"/>
        <v>0</v>
      </c>
      <c r="AE48" s="15">
        <f t="shared" si="44"/>
        <v>0</v>
      </c>
      <c r="AF48" s="15">
        <f t="shared" si="44"/>
        <v>0</v>
      </c>
      <c r="AG48" s="15">
        <f t="shared" si="44"/>
        <v>0</v>
      </c>
      <c r="AH48" s="15">
        <f t="shared" si="34"/>
        <v>0</v>
      </c>
      <c r="AI48" s="15">
        <f t="shared" si="32"/>
        <v>0</v>
      </c>
      <c r="AJ48" s="15">
        <f t="shared" si="32"/>
        <v>0</v>
      </c>
      <c r="AL48" s="15">
        <f t="shared" si="13"/>
        <v>0</v>
      </c>
      <c r="AM48" s="15">
        <f t="shared" si="13"/>
        <v>0</v>
      </c>
      <c r="AN48" s="15">
        <f t="shared" si="27"/>
        <v>0</v>
      </c>
      <c r="AO48" s="15">
        <f t="shared" si="27"/>
        <v>0</v>
      </c>
      <c r="AP48" s="15">
        <f t="shared" si="27"/>
        <v>0</v>
      </c>
      <c r="AQ48" s="15">
        <f t="shared" si="35"/>
        <v>0</v>
      </c>
      <c r="AS48" s="15">
        <f t="shared" si="15"/>
        <v>0</v>
      </c>
      <c r="AT48" s="15">
        <f t="shared" si="45"/>
        <v>0</v>
      </c>
      <c r="AU48" s="15">
        <f t="shared" si="45"/>
        <v>0</v>
      </c>
      <c r="AV48" s="15">
        <f t="shared" si="45"/>
        <v>0</v>
      </c>
      <c r="AW48" s="15">
        <f t="shared" si="45"/>
        <v>0</v>
      </c>
      <c r="AX48" s="15">
        <f t="shared" si="45"/>
        <v>0</v>
      </c>
      <c r="AY48" s="18">
        <f t="shared" si="40"/>
        <v>0</v>
      </c>
      <c r="BA48" s="15">
        <f t="shared" si="46"/>
        <v>0</v>
      </c>
      <c r="BB48" s="15">
        <f t="shared" si="46"/>
        <v>0</v>
      </c>
      <c r="BC48" s="15">
        <f t="shared" si="46"/>
        <v>0</v>
      </c>
      <c r="BD48" s="15">
        <f t="shared" si="46"/>
        <v>0</v>
      </c>
      <c r="BE48" s="15">
        <f t="shared" si="46"/>
        <v>0</v>
      </c>
      <c r="BF48" s="15">
        <f t="shared" si="46"/>
        <v>0</v>
      </c>
      <c r="BG48" s="18">
        <f t="shared" si="41"/>
        <v>0</v>
      </c>
      <c r="BI48" s="15">
        <f t="shared" si="47"/>
        <v>0</v>
      </c>
      <c r="BJ48" s="18">
        <f t="shared" si="42"/>
        <v>0</v>
      </c>
      <c r="BK48" s="15">
        <f t="shared" si="48"/>
        <v>0</v>
      </c>
      <c r="BL48" s="15">
        <f t="shared" si="48"/>
        <v>0</v>
      </c>
      <c r="BM48" s="15">
        <f t="shared" si="48"/>
        <v>0</v>
      </c>
      <c r="BN48" s="15">
        <f t="shared" si="48"/>
        <v>0</v>
      </c>
      <c r="BO48" s="15">
        <f t="shared" si="20"/>
        <v>0</v>
      </c>
      <c r="BQ48" s="15">
        <f t="shared" si="9"/>
        <v>0</v>
      </c>
      <c r="BR48" s="15">
        <f t="shared" si="25"/>
        <v>55163.043454347026</v>
      </c>
    </row>
    <row r="49" spans="2:70" ht="14" x14ac:dyDescent="0.15">
      <c r="B49" s="2"/>
      <c r="G49" s="26">
        <f>Guava!G49</f>
        <v>36</v>
      </c>
      <c r="H49" s="28" t="str">
        <f>Guava!H49</f>
        <v>2054-2055</v>
      </c>
      <c r="I49" s="31">
        <v>0</v>
      </c>
      <c r="J49" s="31"/>
      <c r="K49" s="31">
        <v>0</v>
      </c>
      <c r="L49" s="31">
        <v>0</v>
      </c>
      <c r="N49" s="14">
        <f t="shared" si="39"/>
        <v>36</v>
      </c>
      <c r="O49" s="14" t="str">
        <f t="shared" si="39"/>
        <v>2054-2055</v>
      </c>
      <c r="P49" s="15">
        <f t="shared" si="11"/>
        <v>0</v>
      </c>
      <c r="Q49" s="15">
        <f t="shared" si="24"/>
        <v>0</v>
      </c>
      <c r="R49" s="15">
        <f t="shared" si="26"/>
        <v>0</v>
      </c>
      <c r="S49" s="15">
        <f t="shared" si="29"/>
        <v>0</v>
      </c>
      <c r="T49" s="15">
        <f t="shared" si="30"/>
        <v>0</v>
      </c>
      <c r="U49" s="15">
        <f t="shared" si="33"/>
        <v>0</v>
      </c>
      <c r="X49" s="15">
        <f t="shared" si="43"/>
        <v>0</v>
      </c>
      <c r="Y49" s="15">
        <f t="shared" si="43"/>
        <v>0</v>
      </c>
      <c r="Z49" s="15">
        <f t="shared" si="43"/>
        <v>0</v>
      </c>
      <c r="AA49" s="15">
        <f t="shared" si="36"/>
        <v>0</v>
      </c>
      <c r="AB49" s="15">
        <f t="shared" si="31"/>
        <v>0</v>
      </c>
      <c r="AC49" s="15">
        <f t="shared" si="31"/>
        <v>0</v>
      </c>
      <c r="AE49" s="15">
        <f t="shared" si="44"/>
        <v>0</v>
      </c>
      <c r="AF49" s="15">
        <f t="shared" si="44"/>
        <v>0</v>
      </c>
      <c r="AG49" s="15">
        <f t="shared" si="44"/>
        <v>0</v>
      </c>
      <c r="AH49" s="15">
        <f t="shared" si="34"/>
        <v>0</v>
      </c>
      <c r="AI49" s="15">
        <f t="shared" si="32"/>
        <v>0</v>
      </c>
      <c r="AJ49" s="15">
        <f t="shared" si="32"/>
        <v>0</v>
      </c>
      <c r="AL49" s="15">
        <f t="shared" si="13"/>
        <v>0</v>
      </c>
      <c r="AM49" s="15">
        <f t="shared" si="13"/>
        <v>0</v>
      </c>
      <c r="AN49" s="15">
        <f t="shared" si="27"/>
        <v>0</v>
      </c>
      <c r="AO49" s="15">
        <f t="shared" si="27"/>
        <v>0</v>
      </c>
      <c r="AP49" s="15">
        <f t="shared" si="27"/>
        <v>0</v>
      </c>
      <c r="AQ49" s="15">
        <f t="shared" si="35"/>
        <v>0</v>
      </c>
      <c r="AS49" s="15">
        <f t="shared" si="15"/>
        <v>0</v>
      </c>
      <c r="AT49" s="15">
        <f t="shared" si="45"/>
        <v>0</v>
      </c>
      <c r="AU49" s="15">
        <f t="shared" si="45"/>
        <v>0</v>
      </c>
      <c r="AV49" s="15">
        <f t="shared" si="45"/>
        <v>0</v>
      </c>
      <c r="AW49" s="15">
        <f t="shared" si="45"/>
        <v>0</v>
      </c>
      <c r="AX49" s="15">
        <f t="shared" si="45"/>
        <v>0</v>
      </c>
      <c r="AY49" s="18">
        <f t="shared" si="40"/>
        <v>0</v>
      </c>
      <c r="BA49" s="15">
        <f t="shared" si="46"/>
        <v>0</v>
      </c>
      <c r="BB49" s="15">
        <f t="shared" si="46"/>
        <v>0</v>
      </c>
      <c r="BC49" s="15">
        <f t="shared" si="46"/>
        <v>0</v>
      </c>
      <c r="BD49" s="15">
        <f t="shared" si="46"/>
        <v>0</v>
      </c>
      <c r="BE49" s="15">
        <f t="shared" si="46"/>
        <v>0</v>
      </c>
      <c r="BF49" s="15">
        <f t="shared" si="46"/>
        <v>0</v>
      </c>
      <c r="BG49" s="18">
        <f t="shared" si="41"/>
        <v>0</v>
      </c>
      <c r="BI49" s="15">
        <f t="shared" si="47"/>
        <v>0</v>
      </c>
      <c r="BJ49" s="18">
        <f t="shared" si="42"/>
        <v>0</v>
      </c>
      <c r="BK49" s="15">
        <f t="shared" si="48"/>
        <v>0</v>
      </c>
      <c r="BL49" s="15">
        <f t="shared" si="48"/>
        <v>0</v>
      </c>
      <c r="BM49" s="15">
        <f t="shared" si="48"/>
        <v>0</v>
      </c>
      <c r="BN49" s="15">
        <f t="shared" si="48"/>
        <v>0</v>
      </c>
      <c r="BO49" s="15">
        <f t="shared" si="20"/>
        <v>0</v>
      </c>
      <c r="BQ49" s="15">
        <f t="shared" si="9"/>
        <v>0</v>
      </c>
      <c r="BR49" s="15">
        <f t="shared" si="25"/>
        <v>55163.043454347026</v>
      </c>
    </row>
  </sheetData>
  <mergeCells count="70">
    <mergeCell ref="K3:P3"/>
    <mergeCell ref="G10:L10"/>
    <mergeCell ref="B11:B13"/>
    <mergeCell ref="C11:C13"/>
    <mergeCell ref="D11:D13"/>
    <mergeCell ref="E11:E13"/>
    <mergeCell ref="G11:G13"/>
    <mergeCell ref="H11:H13"/>
    <mergeCell ref="I11:I13"/>
    <mergeCell ref="K11:K13"/>
    <mergeCell ref="L11:L13"/>
    <mergeCell ref="N11:N13"/>
    <mergeCell ref="O11:O13"/>
    <mergeCell ref="P11:U11"/>
    <mergeCell ref="X12:X13"/>
    <mergeCell ref="Y12:Y13"/>
    <mergeCell ref="Z12:Z13"/>
    <mergeCell ref="AA12:AA13"/>
    <mergeCell ref="X11:AC11"/>
    <mergeCell ref="AC12:AC13"/>
    <mergeCell ref="AB12:AB13"/>
    <mergeCell ref="BI11:BN11"/>
    <mergeCell ref="AT12:AT13"/>
    <mergeCell ref="BA12:BA13"/>
    <mergeCell ref="BB12:BB13"/>
    <mergeCell ref="BL12:BL13"/>
    <mergeCell ref="BM12:BM13"/>
    <mergeCell ref="BK12:BK13"/>
    <mergeCell ref="BF12:BF13"/>
    <mergeCell ref="BI12:BI13"/>
    <mergeCell ref="BJ12:BJ13"/>
    <mergeCell ref="AE11:AJ11"/>
    <mergeCell ref="AH12:AH13"/>
    <mergeCell ref="AE12:AE13"/>
    <mergeCell ref="AF12:AF13"/>
    <mergeCell ref="AG12:AG13"/>
    <mergeCell ref="AI12:AI13"/>
    <mergeCell ref="AJ12:AJ13"/>
    <mergeCell ref="AO12:AO13"/>
    <mergeCell ref="AP12:AP13"/>
    <mergeCell ref="BQ11:BQ13"/>
    <mergeCell ref="BR11:BR13"/>
    <mergeCell ref="P12:P13"/>
    <mergeCell ref="Q12:Q13"/>
    <mergeCell ref="R12:R13"/>
    <mergeCell ref="S12:S13"/>
    <mergeCell ref="T12:T13"/>
    <mergeCell ref="U12:U13"/>
    <mergeCell ref="V12:V13"/>
    <mergeCell ref="AL11:AQ11"/>
    <mergeCell ref="AS11:AX11"/>
    <mergeCell ref="AY11:AY13"/>
    <mergeCell ref="BA11:BF11"/>
    <mergeCell ref="BG11:BG13"/>
    <mergeCell ref="AQ12:AQ13"/>
    <mergeCell ref="AS12:AS13"/>
    <mergeCell ref="BO11:BO13"/>
    <mergeCell ref="BN12:BN13"/>
    <mergeCell ref="J14:J28"/>
    <mergeCell ref="J11:J13"/>
    <mergeCell ref="BC12:BC13"/>
    <mergeCell ref="BD12:BD13"/>
    <mergeCell ref="BE12:BE13"/>
    <mergeCell ref="AU12:AU13"/>
    <mergeCell ref="AV12:AV13"/>
    <mergeCell ref="AW12:AW13"/>
    <mergeCell ref="AX12:AX13"/>
    <mergeCell ref="AL12:AL13"/>
    <mergeCell ref="AM12:AM13"/>
    <mergeCell ref="AN12:AN13"/>
  </mergeCells>
  <hyperlinks>
    <hyperlink ref="J14" r:id="rId1" xr:uid="{ABB4A6E5-B9F3-4D59-8F21-1A73A5C3D5F7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2BC6-DD98-4AFD-BA7A-7DA5D2A31350}">
  <dimension ref="B3:BT43"/>
  <sheetViews>
    <sheetView topLeftCell="A10" zoomScale="70" zoomScaleNormal="70" workbookViewId="0">
      <selection activeCell="C14" sqref="C14:C19"/>
    </sheetView>
  </sheetViews>
  <sheetFormatPr baseColWidth="10" defaultColWidth="9.1640625" defaultRowHeight="13" x14ac:dyDescent="0.15"/>
  <cols>
    <col min="1" max="6" width="9.1640625" style="3"/>
    <col min="7" max="7" width="29.33203125" style="3" bestFit="1" customWidth="1"/>
    <col min="8" max="8" width="9" style="3" bestFit="1" customWidth="1"/>
    <col min="9" max="9" width="9" style="3" customWidth="1"/>
    <col min="10" max="10" width="18.33203125" style="3" bestFit="1" customWidth="1"/>
    <col min="11" max="11" width="22.5" style="3" bestFit="1" customWidth="1"/>
    <col min="12" max="12" width="18.33203125" style="3" customWidth="1"/>
    <col min="13" max="13" width="18.5" style="3" bestFit="1" customWidth="1"/>
    <col min="14" max="14" width="30.5" style="3" customWidth="1"/>
    <col min="15" max="15" width="13.5" style="3" bestFit="1" customWidth="1"/>
    <col min="16" max="16" width="5.1640625" style="3" bestFit="1" customWidth="1"/>
    <col min="17" max="17" width="14.1640625" style="3" bestFit="1" customWidth="1"/>
    <col min="18" max="18" width="9.83203125" style="3" bestFit="1" customWidth="1"/>
    <col min="19" max="19" width="9.33203125" style="3" bestFit="1" customWidth="1"/>
    <col min="20" max="20" width="9.33203125" style="3" customWidth="1"/>
    <col min="21" max="23" width="8.83203125" style="3" bestFit="1" customWidth="1"/>
    <col min="24" max="24" width="8.83203125" style="3" customWidth="1"/>
    <col min="25" max="39" width="9.1640625" style="3"/>
    <col min="40" max="40" width="10.5" style="3" bestFit="1" customWidth="1"/>
    <col min="41" max="46" width="9.1640625" style="3"/>
    <col min="47" max="47" width="10.5" style="3" bestFit="1" customWidth="1"/>
    <col min="48" max="48" width="9.83203125" style="3" bestFit="1" customWidth="1"/>
    <col min="49" max="52" width="9.1640625" style="3"/>
    <col min="53" max="53" width="16" style="3" customWidth="1"/>
    <col min="54" max="70" width="9.1640625" style="3"/>
    <col min="71" max="71" width="19.6640625" style="3" bestFit="1" customWidth="1"/>
    <col min="72" max="72" width="21.5" style="3" customWidth="1"/>
    <col min="73" max="16384" width="9.1640625" style="3"/>
  </cols>
  <sheetData>
    <row r="3" spans="2:72" ht="15" customHeight="1" x14ac:dyDescent="0.15">
      <c r="J3" s="290" t="s">
        <v>78</v>
      </c>
      <c r="K3" s="291"/>
      <c r="L3" s="291"/>
      <c r="M3" s="291"/>
      <c r="N3" s="291"/>
      <c r="O3" s="291"/>
    </row>
    <row r="4" spans="2:72" ht="17" x14ac:dyDescent="0.25">
      <c r="J4" s="74" t="s">
        <v>79</v>
      </c>
      <c r="K4" s="7" t="str">
        <f>Overview!C23</f>
        <v xml:space="preserve">Asan </v>
      </c>
      <c r="L4" s="74" t="s">
        <v>80</v>
      </c>
      <c r="M4" s="7">
        <f>Overview!L23</f>
        <v>0.25</v>
      </c>
      <c r="N4" s="74" t="s">
        <v>165</v>
      </c>
      <c r="O4" s="23">
        <f>Overview!$O$23</f>
        <v>3.6666666666666665</v>
      </c>
    </row>
    <row r="5" spans="2:72" x14ac:dyDescent="0.15">
      <c r="J5" s="74" t="s">
        <v>81</v>
      </c>
      <c r="K5" s="6" t="str">
        <f>Overview!D23</f>
        <v>Terminalia tomentosa</v>
      </c>
      <c r="L5" s="74" t="s">
        <v>7</v>
      </c>
      <c r="M5" s="8">
        <f>Overview!M23</f>
        <v>0</v>
      </c>
      <c r="N5" s="74" t="s">
        <v>166</v>
      </c>
      <c r="O5" s="7">
        <f>Overview!J23</f>
        <v>0.73</v>
      </c>
    </row>
    <row r="6" spans="2:72" x14ac:dyDescent="0.15">
      <c r="J6" s="74" t="s">
        <v>167</v>
      </c>
      <c r="K6" s="7" t="str">
        <f>Overview!E23</f>
        <v>V=-0.00012+0.29302*D^2*H</v>
      </c>
      <c r="L6" s="74"/>
      <c r="M6" s="8"/>
      <c r="N6" s="74" t="s">
        <v>168</v>
      </c>
      <c r="O6" s="7">
        <f>Overview!G23</f>
        <v>1.575</v>
      </c>
    </row>
    <row r="7" spans="2:72" x14ac:dyDescent="0.15">
      <c r="J7" s="74" t="s">
        <v>55</v>
      </c>
      <c r="K7" s="7">
        <f>Overview!I23</f>
        <v>0.47</v>
      </c>
      <c r="L7" s="74" t="s">
        <v>8</v>
      </c>
      <c r="M7" s="8">
        <f>Overview!N23</f>
        <v>0</v>
      </c>
      <c r="N7" s="74"/>
      <c r="O7" s="5"/>
    </row>
    <row r="10" spans="2:72" ht="15.75" customHeight="1" x14ac:dyDescent="0.15">
      <c r="G10" s="243" t="s">
        <v>198</v>
      </c>
      <c r="H10" s="243"/>
      <c r="I10" s="243"/>
      <c r="J10" s="243"/>
      <c r="K10" s="243"/>
      <c r="L10" s="243"/>
      <c r="M10" s="243"/>
      <c r="N10" s="243"/>
      <c r="O10" s="9"/>
      <c r="P10" s="9"/>
    </row>
    <row r="11" spans="2:72" ht="15.75" customHeight="1" x14ac:dyDescent="0.15">
      <c r="B11" s="292" t="s">
        <v>13</v>
      </c>
      <c r="C11" s="293" t="s">
        <v>170</v>
      </c>
      <c r="D11" s="293" t="s">
        <v>102</v>
      </c>
      <c r="E11" s="293" t="s">
        <v>171</v>
      </c>
      <c r="G11" s="243" t="s">
        <v>85</v>
      </c>
      <c r="H11" s="243" t="s">
        <v>13</v>
      </c>
      <c r="I11" s="247" t="s">
        <v>283</v>
      </c>
      <c r="J11" s="243" t="s">
        <v>172</v>
      </c>
      <c r="K11" s="243" t="s">
        <v>144</v>
      </c>
      <c r="L11" s="251" t="s">
        <v>4</v>
      </c>
      <c r="M11" s="239" t="s">
        <v>196</v>
      </c>
      <c r="N11" s="239" t="s">
        <v>197</v>
      </c>
      <c r="O11" s="9"/>
      <c r="P11" s="243" t="s">
        <v>85</v>
      </c>
      <c r="Q11" s="243" t="s">
        <v>13</v>
      </c>
      <c r="R11" s="240" t="s">
        <v>175</v>
      </c>
      <c r="S11" s="241"/>
      <c r="T11" s="241"/>
      <c r="U11" s="241"/>
      <c r="V11" s="241"/>
      <c r="W11" s="242"/>
      <c r="X11" s="42"/>
      <c r="Z11" s="237" t="s">
        <v>176</v>
      </c>
      <c r="AA11" s="237"/>
      <c r="AB11" s="237"/>
      <c r="AC11" s="237"/>
      <c r="AD11" s="237"/>
      <c r="AE11" s="237"/>
      <c r="AG11" s="237" t="s">
        <v>177</v>
      </c>
      <c r="AH11" s="237"/>
      <c r="AI11" s="237"/>
      <c r="AJ11" s="237"/>
      <c r="AK11" s="237"/>
      <c r="AL11" s="237"/>
      <c r="AN11" s="237" t="s">
        <v>178</v>
      </c>
      <c r="AO11" s="237"/>
      <c r="AP11" s="237"/>
      <c r="AQ11" s="237"/>
      <c r="AR11" s="237"/>
      <c r="AS11" s="237"/>
      <c r="AU11" s="237" t="s">
        <v>179</v>
      </c>
      <c r="AV11" s="237"/>
      <c r="AW11" s="237"/>
      <c r="AX11" s="237"/>
      <c r="AY11" s="237"/>
      <c r="AZ11" s="237"/>
      <c r="BA11" s="237" t="s">
        <v>188</v>
      </c>
      <c r="BC11" s="237" t="s">
        <v>189</v>
      </c>
      <c r="BD11" s="237"/>
      <c r="BE11" s="237"/>
      <c r="BF11" s="237"/>
      <c r="BG11" s="237"/>
      <c r="BH11" s="237"/>
      <c r="BI11" s="237" t="s">
        <v>190</v>
      </c>
      <c r="BK11" s="237" t="s">
        <v>191</v>
      </c>
      <c r="BL11" s="237"/>
      <c r="BM11" s="237"/>
      <c r="BN11" s="237"/>
      <c r="BO11" s="237"/>
      <c r="BP11" s="237"/>
      <c r="BQ11" s="237" t="s">
        <v>192</v>
      </c>
      <c r="BS11" s="289" t="s">
        <v>193</v>
      </c>
      <c r="BT11" s="239" t="s">
        <v>194</v>
      </c>
    </row>
    <row r="12" spans="2:72" ht="15.75" customHeight="1" x14ac:dyDescent="0.15">
      <c r="B12" s="292"/>
      <c r="C12" s="293"/>
      <c r="D12" s="293"/>
      <c r="E12" s="293"/>
      <c r="G12" s="243"/>
      <c r="H12" s="243"/>
      <c r="I12" s="302"/>
      <c r="J12" s="243"/>
      <c r="K12" s="243"/>
      <c r="L12" s="251"/>
      <c r="M12" s="239"/>
      <c r="N12" s="239"/>
      <c r="O12" s="9"/>
      <c r="P12" s="243"/>
      <c r="Q12" s="243"/>
      <c r="R12" s="236">
        <f>Teak!P12:P13</f>
        <v>2019</v>
      </c>
      <c r="S12" s="236">
        <f>Teak!Q12:Q13</f>
        <v>2020</v>
      </c>
      <c r="T12" s="236">
        <f>Teak!R12:R13</f>
        <v>2021</v>
      </c>
      <c r="U12" s="236">
        <f>Teak!S12:S13</f>
        <v>2022</v>
      </c>
      <c r="V12" s="236">
        <f>Teak!T12:T13</f>
        <v>2023</v>
      </c>
      <c r="W12" s="236">
        <f>Teak!U12:U13</f>
        <v>2024</v>
      </c>
      <c r="X12" s="285"/>
      <c r="Z12" s="236">
        <f>R12</f>
        <v>2019</v>
      </c>
      <c r="AA12" s="236">
        <f t="shared" ref="AA12:AE12" si="0">S12</f>
        <v>2020</v>
      </c>
      <c r="AB12" s="236">
        <f t="shared" si="0"/>
        <v>2021</v>
      </c>
      <c r="AC12" s="236">
        <f t="shared" si="0"/>
        <v>2022</v>
      </c>
      <c r="AD12" s="236">
        <f t="shared" si="0"/>
        <v>2023</v>
      </c>
      <c r="AE12" s="236">
        <f t="shared" si="0"/>
        <v>2024</v>
      </c>
      <c r="AG12" s="236">
        <f>Z12</f>
        <v>2019</v>
      </c>
      <c r="AH12" s="236">
        <f t="shared" ref="AH12:AL12" si="1">AA12</f>
        <v>2020</v>
      </c>
      <c r="AI12" s="236">
        <f t="shared" si="1"/>
        <v>2021</v>
      </c>
      <c r="AJ12" s="236">
        <f t="shared" si="1"/>
        <v>2022</v>
      </c>
      <c r="AK12" s="236">
        <f t="shared" si="1"/>
        <v>2023</v>
      </c>
      <c r="AL12" s="236">
        <f t="shared" si="1"/>
        <v>2024</v>
      </c>
      <c r="AN12" s="236">
        <f>AG12</f>
        <v>2019</v>
      </c>
      <c r="AO12" s="236">
        <f t="shared" ref="AO12:AS12" si="2">AH12</f>
        <v>2020</v>
      </c>
      <c r="AP12" s="236">
        <f t="shared" si="2"/>
        <v>2021</v>
      </c>
      <c r="AQ12" s="236">
        <f t="shared" si="2"/>
        <v>2022</v>
      </c>
      <c r="AR12" s="236">
        <f t="shared" si="2"/>
        <v>2023</v>
      </c>
      <c r="AS12" s="236">
        <f t="shared" si="2"/>
        <v>2024</v>
      </c>
      <c r="AU12" s="236">
        <f>AN12</f>
        <v>2019</v>
      </c>
      <c r="AV12" s="236">
        <f t="shared" ref="AV12:AZ12" si="3">AO12</f>
        <v>2020</v>
      </c>
      <c r="AW12" s="236">
        <f t="shared" si="3"/>
        <v>2021</v>
      </c>
      <c r="AX12" s="236">
        <f t="shared" si="3"/>
        <v>2022</v>
      </c>
      <c r="AY12" s="236">
        <f t="shared" si="3"/>
        <v>2023</v>
      </c>
      <c r="AZ12" s="236">
        <f t="shared" si="3"/>
        <v>2024</v>
      </c>
      <c r="BA12" s="237"/>
      <c r="BC12" s="236">
        <f>AU12</f>
        <v>2019</v>
      </c>
      <c r="BD12" s="236">
        <f t="shared" ref="BD12:BH12" si="4">AV12</f>
        <v>2020</v>
      </c>
      <c r="BE12" s="236">
        <f t="shared" si="4"/>
        <v>2021</v>
      </c>
      <c r="BF12" s="236">
        <f t="shared" si="4"/>
        <v>2022</v>
      </c>
      <c r="BG12" s="236">
        <f t="shared" si="4"/>
        <v>2023</v>
      </c>
      <c r="BH12" s="236">
        <f t="shared" si="4"/>
        <v>2024</v>
      </c>
      <c r="BI12" s="237"/>
      <c r="BK12" s="236">
        <f>BC12</f>
        <v>2019</v>
      </c>
      <c r="BL12" s="236">
        <f t="shared" ref="BL12:BP12" si="5">BD12</f>
        <v>2020</v>
      </c>
      <c r="BM12" s="236">
        <f t="shared" si="5"/>
        <v>2021</v>
      </c>
      <c r="BN12" s="236">
        <f t="shared" si="5"/>
        <v>2022</v>
      </c>
      <c r="BO12" s="236">
        <f t="shared" si="5"/>
        <v>2023</v>
      </c>
      <c r="BP12" s="236">
        <f t="shared" si="5"/>
        <v>2024</v>
      </c>
      <c r="BQ12" s="237"/>
      <c r="BS12" s="289"/>
      <c r="BT12" s="239"/>
    </row>
    <row r="13" spans="2:72" ht="33" customHeight="1" x14ac:dyDescent="0.15">
      <c r="B13" s="292"/>
      <c r="C13" s="293"/>
      <c r="D13" s="293"/>
      <c r="E13" s="293"/>
      <c r="G13" s="243"/>
      <c r="H13" s="243"/>
      <c r="I13" s="303"/>
      <c r="J13" s="243"/>
      <c r="K13" s="243"/>
      <c r="L13" s="251"/>
      <c r="M13" s="239"/>
      <c r="N13" s="239"/>
      <c r="O13" s="9"/>
      <c r="P13" s="243"/>
      <c r="Q13" s="243"/>
      <c r="R13" s="236"/>
      <c r="S13" s="236"/>
      <c r="T13" s="236"/>
      <c r="U13" s="236"/>
      <c r="V13" s="236"/>
      <c r="W13" s="236"/>
      <c r="X13" s="285"/>
      <c r="Z13" s="236"/>
      <c r="AA13" s="236"/>
      <c r="AB13" s="236"/>
      <c r="AC13" s="236"/>
      <c r="AD13" s="236"/>
      <c r="AE13" s="236"/>
      <c r="AG13" s="236"/>
      <c r="AH13" s="236"/>
      <c r="AI13" s="236"/>
      <c r="AJ13" s="236"/>
      <c r="AK13" s="236"/>
      <c r="AL13" s="236"/>
      <c r="AN13" s="236"/>
      <c r="AO13" s="236"/>
      <c r="AP13" s="236"/>
      <c r="AQ13" s="236"/>
      <c r="AR13" s="236"/>
      <c r="AS13" s="236"/>
      <c r="AU13" s="236"/>
      <c r="AV13" s="236"/>
      <c r="AW13" s="236"/>
      <c r="AX13" s="236"/>
      <c r="AY13" s="236"/>
      <c r="AZ13" s="236"/>
      <c r="BA13" s="237"/>
      <c r="BC13" s="236"/>
      <c r="BD13" s="236"/>
      <c r="BE13" s="236"/>
      <c r="BF13" s="236"/>
      <c r="BG13" s="236"/>
      <c r="BH13" s="236"/>
      <c r="BI13" s="237"/>
      <c r="BK13" s="236"/>
      <c r="BL13" s="236"/>
      <c r="BM13" s="236"/>
      <c r="BN13" s="236"/>
      <c r="BO13" s="236"/>
      <c r="BP13" s="236"/>
      <c r="BQ13" s="237"/>
      <c r="BS13" s="289"/>
      <c r="BT13" s="239"/>
    </row>
    <row r="14" spans="2:72" ht="15" customHeight="1" x14ac:dyDescent="0.2">
      <c r="B14" s="47">
        <f>Teak!B14</f>
        <v>2019</v>
      </c>
      <c r="C14" s="13">
        <f>Overview!AE28</f>
        <v>950</v>
      </c>
      <c r="D14" s="13">
        <f>C14*10%</f>
        <v>95</v>
      </c>
      <c r="E14" s="13">
        <f>C14-D14</f>
        <v>855</v>
      </c>
      <c r="G14" s="14">
        <v>1</v>
      </c>
      <c r="H14" s="14" t="str">
        <f>Teak!H14</f>
        <v>2019-2020</v>
      </c>
      <c r="I14" s="171"/>
      <c r="J14" s="1">
        <f>I14/100/3.14</f>
        <v>0</v>
      </c>
      <c r="K14" s="35">
        <v>0.8</v>
      </c>
      <c r="L14" s="299" t="s">
        <v>284</v>
      </c>
      <c r="M14" s="15">
        <v>0</v>
      </c>
      <c r="N14" s="15">
        <f>M14-0</f>
        <v>0</v>
      </c>
      <c r="O14" s="9"/>
      <c r="P14" s="14">
        <v>1</v>
      </c>
      <c r="Q14" s="14" t="str">
        <f>H14</f>
        <v>2019-2020</v>
      </c>
      <c r="R14" s="15">
        <f>(N14*$E$14)</f>
        <v>0</v>
      </c>
      <c r="S14" s="43">
        <v>0</v>
      </c>
      <c r="T14" s="43">
        <v>0</v>
      </c>
      <c r="U14" s="43">
        <v>0</v>
      </c>
      <c r="V14" s="43">
        <v>0</v>
      </c>
      <c r="W14" s="43">
        <v>0</v>
      </c>
      <c r="Z14" s="15">
        <f t="shared" ref="Z14:Z43" si="6">R14*$O$5*$O$6</f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G14" s="15">
        <f t="shared" ref="AG14:AG43" si="7">Z14*$M$4</f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N14" s="15">
        <f>Z14+AG14</f>
        <v>0</v>
      </c>
      <c r="AO14" s="43">
        <v>0</v>
      </c>
      <c r="AP14" s="43">
        <v>0</v>
      </c>
      <c r="AQ14" s="43">
        <v>0</v>
      </c>
      <c r="AR14" s="43">
        <v>0</v>
      </c>
      <c r="AS14" s="43">
        <v>0</v>
      </c>
      <c r="AU14" s="15">
        <f t="shared" ref="AU14:AU43" si="8">AN14*$K$7*$O$4</f>
        <v>0</v>
      </c>
      <c r="AV14" s="43">
        <v>0</v>
      </c>
      <c r="AW14" s="43">
        <v>0</v>
      </c>
      <c r="AX14" s="43">
        <v>0</v>
      </c>
      <c r="AY14" s="43">
        <v>0</v>
      </c>
      <c r="AZ14" s="43">
        <v>0</v>
      </c>
      <c r="BA14" s="15">
        <f t="shared" ref="BA14:BA43" si="9">SUM(AU14:AZ14)</f>
        <v>0</v>
      </c>
      <c r="BC14" s="15">
        <f t="shared" ref="BC14:BC43" si="10">AU14*$M$5</f>
        <v>0</v>
      </c>
      <c r="BD14" s="43">
        <v>0</v>
      </c>
      <c r="BE14" s="43">
        <v>0</v>
      </c>
      <c r="BF14" s="43">
        <v>0</v>
      </c>
      <c r="BG14" s="43">
        <v>0</v>
      </c>
      <c r="BH14" s="43">
        <v>0</v>
      </c>
      <c r="BI14" s="15">
        <f>SUM(BC14:BH14)</f>
        <v>0</v>
      </c>
      <c r="BK14" s="15">
        <f t="shared" ref="BK14:BK43" si="11">AU14*$M$7</f>
        <v>0</v>
      </c>
      <c r="BL14" s="43">
        <v>0</v>
      </c>
      <c r="BM14" s="43">
        <v>0</v>
      </c>
      <c r="BN14" s="43">
        <v>0</v>
      </c>
      <c r="BO14" s="43">
        <v>0</v>
      </c>
      <c r="BP14" s="43">
        <v>0</v>
      </c>
      <c r="BQ14" s="15">
        <f>SUM(BK14:BP14)</f>
        <v>0</v>
      </c>
      <c r="BS14" s="15">
        <f t="shared" ref="BS14:BS43" si="12">BA14+BI14+BQ14</f>
        <v>0</v>
      </c>
      <c r="BT14" s="15">
        <f>BS14</f>
        <v>0</v>
      </c>
    </row>
    <row r="15" spans="2:72" ht="15" x14ac:dyDescent="0.2">
      <c r="B15" s="47">
        <f>Teak!B15</f>
        <v>2020</v>
      </c>
      <c r="C15" s="13">
        <f>Overview!AE29</f>
        <v>2480</v>
      </c>
      <c r="D15" s="13">
        <f>C15*10%</f>
        <v>248</v>
      </c>
      <c r="E15" s="13">
        <f>C15-D15</f>
        <v>2232</v>
      </c>
      <c r="G15" s="14">
        <v>2</v>
      </c>
      <c r="H15" s="14" t="str">
        <f>Teak!H15</f>
        <v>2020-2021</v>
      </c>
      <c r="I15" s="172">
        <v>2.3999999999999995</v>
      </c>
      <c r="J15" s="1">
        <f t="shared" ref="J15:J43" si="13">I15/100/3.14</f>
        <v>7.6433121019108255E-3</v>
      </c>
      <c r="K15" s="35">
        <v>1.6</v>
      </c>
      <c r="L15" s="300"/>
      <c r="M15" s="15">
        <v>0</v>
      </c>
      <c r="N15" s="15">
        <f>M15-M14</f>
        <v>0</v>
      </c>
      <c r="O15" s="9"/>
      <c r="P15" s="14">
        <v>2</v>
      </c>
      <c r="Q15" s="14" t="str">
        <f t="shared" ref="Q15:Q43" si="14">H15</f>
        <v>2020-2021</v>
      </c>
      <c r="R15" s="15">
        <f t="shared" ref="R15:R42" si="15">(N15*$E$14)</f>
        <v>0</v>
      </c>
      <c r="S15" s="15">
        <f>N14*$E$15</f>
        <v>0</v>
      </c>
      <c r="T15" s="43">
        <v>0</v>
      </c>
      <c r="U15" s="43">
        <v>0</v>
      </c>
      <c r="V15" s="43">
        <v>0</v>
      </c>
      <c r="W15" s="43">
        <v>0</v>
      </c>
      <c r="Z15" s="15">
        <f t="shared" si="6"/>
        <v>0</v>
      </c>
      <c r="AA15" s="15">
        <f t="shared" ref="AA15:AA43" si="16">S15*$O$5*$O$6</f>
        <v>0</v>
      </c>
      <c r="AB15" s="43">
        <v>0</v>
      </c>
      <c r="AC15" s="43">
        <v>0</v>
      </c>
      <c r="AD15" s="43">
        <v>0</v>
      </c>
      <c r="AE15" s="43">
        <v>0</v>
      </c>
      <c r="AG15" s="15">
        <f t="shared" si="7"/>
        <v>0</v>
      </c>
      <c r="AH15" s="15">
        <f t="shared" ref="AH15:AH43" si="17">AA15*$M$4</f>
        <v>0</v>
      </c>
      <c r="AI15" s="43">
        <v>0</v>
      </c>
      <c r="AJ15" s="43">
        <v>0</v>
      </c>
      <c r="AK15" s="43">
        <v>0</v>
      </c>
      <c r="AL15" s="43">
        <v>0</v>
      </c>
      <c r="AN15" s="15">
        <f t="shared" ref="AN15:AS43" si="18">Z15+AG15</f>
        <v>0</v>
      </c>
      <c r="AO15" s="15">
        <f t="shared" si="18"/>
        <v>0</v>
      </c>
      <c r="AP15" s="43">
        <v>0</v>
      </c>
      <c r="AQ15" s="43">
        <v>0</v>
      </c>
      <c r="AR15" s="43">
        <v>0</v>
      </c>
      <c r="AS15" s="43">
        <v>0</v>
      </c>
      <c r="AU15" s="15">
        <f t="shared" si="8"/>
        <v>0</v>
      </c>
      <c r="AV15" s="15">
        <f t="shared" ref="AV15:AV43" si="19">AO15*$K$7*$O$4</f>
        <v>0</v>
      </c>
      <c r="AW15" s="43">
        <v>0</v>
      </c>
      <c r="AX15" s="43">
        <v>0</v>
      </c>
      <c r="AY15" s="43">
        <v>0</v>
      </c>
      <c r="AZ15" s="43">
        <v>0</v>
      </c>
      <c r="BA15" s="15">
        <f t="shared" si="9"/>
        <v>0</v>
      </c>
      <c r="BC15" s="15">
        <f t="shared" si="10"/>
        <v>0</v>
      </c>
      <c r="BD15" s="15">
        <f t="shared" ref="BD15:BD43" si="20">AV15*$M$5</f>
        <v>0</v>
      </c>
      <c r="BE15" s="43">
        <v>0</v>
      </c>
      <c r="BF15" s="43">
        <v>0</v>
      </c>
      <c r="BG15" s="43">
        <v>0</v>
      </c>
      <c r="BH15" s="43">
        <v>0</v>
      </c>
      <c r="BI15" s="15">
        <f t="shared" ref="BI15:BI43" si="21">SUM(BC15:BH15)</f>
        <v>0</v>
      </c>
      <c r="BK15" s="15">
        <f t="shared" si="11"/>
        <v>0</v>
      </c>
      <c r="BL15" s="15">
        <f t="shared" ref="BL15:BL43" si="22">AV15*$M$7</f>
        <v>0</v>
      </c>
      <c r="BM15" s="43">
        <v>0</v>
      </c>
      <c r="BN15" s="43">
        <v>0</v>
      </c>
      <c r="BO15" s="43">
        <v>0</v>
      </c>
      <c r="BP15" s="43">
        <v>0</v>
      </c>
      <c r="BQ15" s="15">
        <f t="shared" ref="BQ15:BQ43" si="23">SUM(BK15:BP15)</f>
        <v>0</v>
      </c>
      <c r="BS15" s="15">
        <f t="shared" si="12"/>
        <v>0</v>
      </c>
      <c r="BT15" s="15">
        <f>BS15+BT14</f>
        <v>0</v>
      </c>
    </row>
    <row r="16" spans="2:72" ht="15" x14ac:dyDescent="0.2">
      <c r="B16" s="47">
        <f>Teak!B16</f>
        <v>2021</v>
      </c>
      <c r="C16" s="13">
        <f>Overview!AE30</f>
        <v>0</v>
      </c>
      <c r="D16" s="13">
        <f t="shared" ref="D16:D43" si="24">C16*10%</f>
        <v>0</v>
      </c>
      <c r="E16" s="13">
        <f t="shared" ref="E16:E43" si="25">C16-D16</f>
        <v>0</v>
      </c>
      <c r="G16" s="14">
        <v>3</v>
      </c>
      <c r="H16" s="14" t="str">
        <f>Teak!H16</f>
        <v>2021-2022</v>
      </c>
      <c r="I16" s="171">
        <v>10.1</v>
      </c>
      <c r="J16" s="1">
        <f t="shared" si="13"/>
        <v>3.2165605095541401E-2</v>
      </c>
      <c r="K16" s="35">
        <v>2.4</v>
      </c>
      <c r="L16" s="300"/>
      <c r="M16" s="15">
        <v>0</v>
      </c>
      <c r="N16" s="15">
        <f t="shared" ref="N16:N43" si="26">M16-M15</f>
        <v>0</v>
      </c>
      <c r="O16" s="9"/>
      <c r="P16" s="14">
        <v>3</v>
      </c>
      <c r="Q16" s="14" t="str">
        <f t="shared" si="14"/>
        <v>2021-2022</v>
      </c>
      <c r="R16" s="15">
        <f t="shared" si="15"/>
        <v>0</v>
      </c>
      <c r="S16" s="15">
        <f t="shared" ref="S16:S42" si="27">N15*$E$15</f>
        <v>0</v>
      </c>
      <c r="T16" s="15">
        <f>(N14*$E$16)</f>
        <v>0</v>
      </c>
      <c r="U16" s="43">
        <v>0</v>
      </c>
      <c r="V16" s="43">
        <v>0</v>
      </c>
      <c r="W16" s="43">
        <v>0</v>
      </c>
      <c r="Z16" s="15">
        <f t="shared" si="6"/>
        <v>0</v>
      </c>
      <c r="AA16" s="15">
        <f t="shared" si="16"/>
        <v>0</v>
      </c>
      <c r="AB16" s="15">
        <f t="shared" ref="AB16:AB43" si="28">T16*$O$5*$O$6</f>
        <v>0</v>
      </c>
      <c r="AC16" s="43">
        <v>0</v>
      </c>
      <c r="AD16" s="43">
        <v>0</v>
      </c>
      <c r="AE16" s="43">
        <v>0</v>
      </c>
      <c r="AG16" s="15">
        <f t="shared" si="7"/>
        <v>0</v>
      </c>
      <c r="AH16" s="15">
        <f t="shared" si="17"/>
        <v>0</v>
      </c>
      <c r="AI16" s="15">
        <f t="shared" ref="AI16:AI43" si="29">AB16*$M$4</f>
        <v>0</v>
      </c>
      <c r="AJ16" s="43">
        <v>0</v>
      </c>
      <c r="AK16" s="43">
        <v>0</v>
      </c>
      <c r="AL16" s="43">
        <v>0</v>
      </c>
      <c r="AN16" s="15">
        <f t="shared" si="18"/>
        <v>0</v>
      </c>
      <c r="AO16" s="15">
        <f t="shared" si="18"/>
        <v>0</v>
      </c>
      <c r="AP16" s="15">
        <f>AB16+AI16</f>
        <v>0</v>
      </c>
      <c r="AQ16" s="43">
        <v>0</v>
      </c>
      <c r="AR16" s="43">
        <v>0</v>
      </c>
      <c r="AS16" s="43">
        <v>0</v>
      </c>
      <c r="AU16" s="15">
        <f t="shared" si="8"/>
        <v>0</v>
      </c>
      <c r="AV16" s="15">
        <f t="shared" si="19"/>
        <v>0</v>
      </c>
      <c r="AW16" s="15">
        <f t="shared" ref="AW16:AW43" si="30">AP16*$K$7*$O$4</f>
        <v>0</v>
      </c>
      <c r="AX16" s="43">
        <v>0</v>
      </c>
      <c r="AY16" s="43">
        <v>0</v>
      </c>
      <c r="AZ16" s="43">
        <v>0</v>
      </c>
      <c r="BA16" s="15">
        <f t="shared" si="9"/>
        <v>0</v>
      </c>
      <c r="BC16" s="15">
        <f t="shared" si="10"/>
        <v>0</v>
      </c>
      <c r="BD16" s="15">
        <f t="shared" si="20"/>
        <v>0</v>
      </c>
      <c r="BE16" s="15">
        <f t="shared" ref="BE16:BE43" si="31">AW16*$M$5</f>
        <v>0</v>
      </c>
      <c r="BF16" s="43">
        <v>0</v>
      </c>
      <c r="BG16" s="43">
        <v>0</v>
      </c>
      <c r="BH16" s="43">
        <v>0</v>
      </c>
      <c r="BI16" s="15">
        <f t="shared" si="21"/>
        <v>0</v>
      </c>
      <c r="BK16" s="15">
        <f t="shared" si="11"/>
        <v>0</v>
      </c>
      <c r="BL16" s="15">
        <f t="shared" si="22"/>
        <v>0</v>
      </c>
      <c r="BM16" s="15">
        <f t="shared" ref="BM16:BM43" si="32">AW16*$M$7</f>
        <v>0</v>
      </c>
      <c r="BN16" s="43">
        <v>0</v>
      </c>
      <c r="BO16" s="43">
        <v>0</v>
      </c>
      <c r="BP16" s="43">
        <v>0</v>
      </c>
      <c r="BQ16" s="15">
        <f t="shared" si="23"/>
        <v>0</v>
      </c>
      <c r="BS16" s="15">
        <f t="shared" si="12"/>
        <v>0</v>
      </c>
      <c r="BT16" s="15">
        <f t="shared" ref="BT16:BT43" si="33">BS16+BT15</f>
        <v>0</v>
      </c>
    </row>
    <row r="17" spans="2:72" ht="15" customHeight="1" x14ac:dyDescent="0.2">
      <c r="B17" s="47">
        <f>Teak!B17</f>
        <v>2022</v>
      </c>
      <c r="C17" s="13">
        <f>Overview!AE31</f>
        <v>0</v>
      </c>
      <c r="D17" s="13">
        <f t="shared" si="24"/>
        <v>0</v>
      </c>
      <c r="E17" s="13">
        <f t="shared" si="25"/>
        <v>0</v>
      </c>
      <c r="G17" s="14">
        <v>4</v>
      </c>
      <c r="H17" s="14" t="str">
        <f>Teak!H17</f>
        <v>2022-2023</v>
      </c>
      <c r="I17" s="171">
        <v>17.8</v>
      </c>
      <c r="J17" s="1">
        <f t="shared" si="13"/>
        <v>5.6687898089171976E-2</v>
      </c>
      <c r="K17" s="35">
        <v>3.1999999999999997</v>
      </c>
      <c r="L17" s="300"/>
      <c r="M17" s="15">
        <f t="shared" ref="M17:M43" si="34">-0.00012+0.29302*J17*J17*K17</f>
        <v>2.8931999448253477E-3</v>
      </c>
      <c r="N17" s="15">
        <f t="shared" si="26"/>
        <v>2.8931999448253477E-3</v>
      </c>
      <c r="O17" s="9"/>
      <c r="P17" s="14">
        <v>4</v>
      </c>
      <c r="Q17" s="14" t="str">
        <f t="shared" si="14"/>
        <v>2022-2023</v>
      </c>
      <c r="R17" s="15">
        <f t="shared" si="15"/>
        <v>2.4736859528256723</v>
      </c>
      <c r="S17" s="15">
        <f t="shared" si="27"/>
        <v>0</v>
      </c>
      <c r="T17" s="15">
        <f t="shared" ref="T17:T43" si="35">(N15*$E$16)</f>
        <v>0</v>
      </c>
      <c r="U17" s="15">
        <f>N14*E$17</f>
        <v>0</v>
      </c>
      <c r="V17" s="43">
        <v>0</v>
      </c>
      <c r="W17" s="43">
        <v>0</v>
      </c>
      <c r="Z17" s="15">
        <f t="shared" si="6"/>
        <v>2.8441204242613165</v>
      </c>
      <c r="AA17" s="15">
        <f t="shared" si="16"/>
        <v>0</v>
      </c>
      <c r="AB17" s="15">
        <f t="shared" si="28"/>
        <v>0</v>
      </c>
      <c r="AC17" s="15">
        <f t="shared" ref="AC17:AC43" si="36">U17*$O$5*$O$6</f>
        <v>0</v>
      </c>
      <c r="AD17" s="43">
        <v>0</v>
      </c>
      <c r="AE17" s="43">
        <v>0</v>
      </c>
      <c r="AG17" s="15">
        <f t="shared" si="7"/>
        <v>0.71103010606532913</v>
      </c>
      <c r="AH17" s="15">
        <f t="shared" si="17"/>
        <v>0</v>
      </c>
      <c r="AI17" s="15">
        <f t="shared" si="29"/>
        <v>0</v>
      </c>
      <c r="AJ17" s="15">
        <f t="shared" ref="AJ17:AJ43" si="37">AC17*$M$4</f>
        <v>0</v>
      </c>
      <c r="AK17" s="43">
        <v>0</v>
      </c>
      <c r="AL17" s="43">
        <v>0</v>
      </c>
      <c r="AN17" s="15">
        <f t="shared" si="18"/>
        <v>3.5551505303266455</v>
      </c>
      <c r="AO17" s="15">
        <f t="shared" si="18"/>
        <v>0</v>
      </c>
      <c r="AP17" s="15">
        <f t="shared" si="18"/>
        <v>0</v>
      </c>
      <c r="AQ17" s="15">
        <f t="shared" si="18"/>
        <v>0</v>
      </c>
      <c r="AR17" s="43">
        <v>0</v>
      </c>
      <c r="AS17" s="43">
        <v>0</v>
      </c>
      <c r="AU17" s="15">
        <f t="shared" si="8"/>
        <v>6.1267094139295857</v>
      </c>
      <c r="AV17" s="15">
        <f t="shared" si="19"/>
        <v>0</v>
      </c>
      <c r="AW17" s="15">
        <f t="shared" si="30"/>
        <v>0</v>
      </c>
      <c r="AX17" s="15">
        <f t="shared" ref="AX17:AX43" si="38">AQ17*$K$7*$O$4</f>
        <v>0</v>
      </c>
      <c r="AY17" s="43">
        <v>0</v>
      </c>
      <c r="AZ17" s="43">
        <v>0</v>
      </c>
      <c r="BA17" s="15">
        <f t="shared" si="9"/>
        <v>6.1267094139295857</v>
      </c>
      <c r="BC17" s="15">
        <f t="shared" si="10"/>
        <v>0</v>
      </c>
      <c r="BD17" s="15">
        <f t="shared" si="20"/>
        <v>0</v>
      </c>
      <c r="BE17" s="15">
        <f t="shared" si="31"/>
        <v>0</v>
      </c>
      <c r="BF17" s="15">
        <f t="shared" ref="BF17:BF43" si="39">AX17*$M$5</f>
        <v>0</v>
      </c>
      <c r="BG17" s="43">
        <v>0</v>
      </c>
      <c r="BH17" s="43">
        <v>0</v>
      </c>
      <c r="BI17" s="15">
        <f t="shared" si="21"/>
        <v>0</v>
      </c>
      <c r="BK17" s="15">
        <f t="shared" si="11"/>
        <v>0</v>
      </c>
      <c r="BL17" s="15">
        <f t="shared" si="22"/>
        <v>0</v>
      </c>
      <c r="BM17" s="15">
        <f t="shared" si="32"/>
        <v>0</v>
      </c>
      <c r="BN17" s="15">
        <f t="shared" ref="BN17:BN43" si="40">AX17*$M$7</f>
        <v>0</v>
      </c>
      <c r="BO17" s="43">
        <v>0</v>
      </c>
      <c r="BP17" s="43">
        <v>0</v>
      </c>
      <c r="BQ17" s="15">
        <f t="shared" si="23"/>
        <v>0</v>
      </c>
      <c r="BS17" s="15">
        <f t="shared" si="12"/>
        <v>6.1267094139295857</v>
      </c>
      <c r="BT17" s="15">
        <f t="shared" si="33"/>
        <v>6.1267094139295857</v>
      </c>
    </row>
    <row r="18" spans="2:72" ht="15" x14ac:dyDescent="0.2">
      <c r="B18" s="47">
        <f>Teak!B18</f>
        <v>2023</v>
      </c>
      <c r="C18" s="13">
        <f>Overview!AE32</f>
        <v>0</v>
      </c>
      <c r="D18" s="13">
        <f t="shared" si="24"/>
        <v>0</v>
      </c>
      <c r="E18" s="13">
        <f t="shared" si="25"/>
        <v>0</v>
      </c>
      <c r="G18" s="14">
        <v>5</v>
      </c>
      <c r="H18" s="14" t="str">
        <f>Teak!H18</f>
        <v>2023-2024</v>
      </c>
      <c r="I18" s="171">
        <v>25.5</v>
      </c>
      <c r="J18" s="1">
        <f t="shared" si="13"/>
        <v>8.1210191082802544E-2</v>
      </c>
      <c r="K18" s="35">
        <v>4</v>
      </c>
      <c r="L18" s="300"/>
      <c r="M18" s="15">
        <f t="shared" si="34"/>
        <v>7.6099791066574695E-3</v>
      </c>
      <c r="N18" s="15">
        <f t="shared" si="26"/>
        <v>4.7167791618321214E-3</v>
      </c>
      <c r="O18" s="9"/>
      <c r="P18" s="14">
        <v>5</v>
      </c>
      <c r="Q18" s="14" t="str">
        <f t="shared" si="14"/>
        <v>2023-2024</v>
      </c>
      <c r="R18" s="15">
        <f t="shared" si="15"/>
        <v>4.0328461833664635</v>
      </c>
      <c r="S18" s="15">
        <f t="shared" si="27"/>
        <v>6.4576222768501763</v>
      </c>
      <c r="T18" s="15">
        <f t="shared" si="35"/>
        <v>0</v>
      </c>
      <c r="U18" s="15">
        <f t="shared" ref="U18:U43" si="41">N15*E$17</f>
        <v>0</v>
      </c>
      <c r="V18" s="15">
        <f>N14*$E$18</f>
        <v>0</v>
      </c>
      <c r="W18" s="43">
        <v>0</v>
      </c>
      <c r="Z18" s="15">
        <f t="shared" si="6"/>
        <v>4.6367648993255912</v>
      </c>
      <c r="AA18" s="15">
        <f t="shared" si="16"/>
        <v>7.4246512128084898</v>
      </c>
      <c r="AB18" s="15">
        <f t="shared" si="28"/>
        <v>0</v>
      </c>
      <c r="AC18" s="15">
        <f t="shared" si="36"/>
        <v>0</v>
      </c>
      <c r="AD18" s="15">
        <f t="shared" ref="AD18:AD43" si="42">V18*$O$5*$O$6</f>
        <v>0</v>
      </c>
      <c r="AE18" s="43">
        <v>0</v>
      </c>
      <c r="AG18" s="15">
        <f t="shared" si="7"/>
        <v>1.1591912248313978</v>
      </c>
      <c r="AH18" s="15">
        <f t="shared" si="17"/>
        <v>1.8561628032021225</v>
      </c>
      <c r="AI18" s="15">
        <f t="shared" si="29"/>
        <v>0</v>
      </c>
      <c r="AJ18" s="15">
        <f t="shared" si="37"/>
        <v>0</v>
      </c>
      <c r="AK18" s="15">
        <f t="shared" ref="AK18:AK43" si="43">AD18*$M$4</f>
        <v>0</v>
      </c>
      <c r="AL18" s="43">
        <v>0</v>
      </c>
      <c r="AN18" s="15">
        <f t="shared" si="18"/>
        <v>5.795956124156989</v>
      </c>
      <c r="AO18" s="15">
        <f t="shared" si="18"/>
        <v>9.2808140160106127</v>
      </c>
      <c r="AP18" s="15">
        <f t="shared" si="18"/>
        <v>0</v>
      </c>
      <c r="AQ18" s="15">
        <f t="shared" si="18"/>
        <v>0</v>
      </c>
      <c r="AR18" s="15">
        <f t="shared" si="18"/>
        <v>0</v>
      </c>
      <c r="AS18" s="43">
        <v>0</v>
      </c>
      <c r="AU18" s="15">
        <f t="shared" si="8"/>
        <v>9.9883643872972101</v>
      </c>
      <c r="AV18" s="15">
        <f t="shared" si="19"/>
        <v>15.993936154258289</v>
      </c>
      <c r="AW18" s="15">
        <f t="shared" si="30"/>
        <v>0</v>
      </c>
      <c r="AX18" s="15">
        <f t="shared" si="38"/>
        <v>0</v>
      </c>
      <c r="AY18" s="15">
        <f t="shared" ref="AY18:AY43" si="44">AR18*$K$7*$O$4</f>
        <v>0</v>
      </c>
      <c r="AZ18" s="43">
        <v>0</v>
      </c>
      <c r="BA18" s="15">
        <f t="shared" si="9"/>
        <v>25.9823005415555</v>
      </c>
      <c r="BC18" s="15">
        <f t="shared" si="10"/>
        <v>0</v>
      </c>
      <c r="BD18" s="15">
        <f t="shared" si="20"/>
        <v>0</v>
      </c>
      <c r="BE18" s="15">
        <f t="shared" si="31"/>
        <v>0</v>
      </c>
      <c r="BF18" s="15">
        <f t="shared" si="39"/>
        <v>0</v>
      </c>
      <c r="BG18" s="15">
        <f t="shared" ref="BG18:BG43" si="45">AY18*$M$5</f>
        <v>0</v>
      </c>
      <c r="BH18" s="43">
        <v>0</v>
      </c>
      <c r="BI18" s="15">
        <f t="shared" si="21"/>
        <v>0</v>
      </c>
      <c r="BK18" s="15">
        <f t="shared" si="11"/>
        <v>0</v>
      </c>
      <c r="BL18" s="15">
        <f t="shared" si="22"/>
        <v>0</v>
      </c>
      <c r="BM18" s="15">
        <f t="shared" si="32"/>
        <v>0</v>
      </c>
      <c r="BN18" s="15">
        <f t="shared" si="40"/>
        <v>0</v>
      </c>
      <c r="BO18" s="15">
        <f t="shared" ref="BO18:BO43" si="46">AY18*$M$7</f>
        <v>0</v>
      </c>
      <c r="BP18" s="43">
        <v>0</v>
      </c>
      <c r="BQ18" s="15">
        <f t="shared" si="23"/>
        <v>0</v>
      </c>
      <c r="BS18" s="15">
        <f t="shared" si="12"/>
        <v>25.9823005415555</v>
      </c>
      <c r="BT18" s="15">
        <f t="shared" si="33"/>
        <v>32.109009955485085</v>
      </c>
    </row>
    <row r="19" spans="2:72" ht="15" x14ac:dyDescent="0.2">
      <c r="B19" s="47">
        <f>Teak!B19</f>
        <v>2024</v>
      </c>
      <c r="C19" s="13">
        <f>Overview!AE33</f>
        <v>0</v>
      </c>
      <c r="D19" s="13">
        <f t="shared" si="24"/>
        <v>0</v>
      </c>
      <c r="E19" s="13">
        <f t="shared" si="25"/>
        <v>0</v>
      </c>
      <c r="G19" s="14">
        <v>6</v>
      </c>
      <c r="H19" s="14" t="str">
        <f>Teak!H19</f>
        <v>2024-2025</v>
      </c>
      <c r="I19" s="172">
        <v>33.199999999999996</v>
      </c>
      <c r="J19" s="1">
        <f t="shared" si="13"/>
        <v>0.10573248407643311</v>
      </c>
      <c r="K19" s="35">
        <v>4.8</v>
      </c>
      <c r="L19" s="300"/>
      <c r="M19" s="15">
        <f t="shared" si="34"/>
        <v>1.5603722575358024E-2</v>
      </c>
      <c r="N19" s="15">
        <f t="shared" si="26"/>
        <v>7.9937434687005551E-3</v>
      </c>
      <c r="O19" s="9"/>
      <c r="P19" s="14">
        <v>6</v>
      </c>
      <c r="Q19" s="14" t="str">
        <f t="shared" si="14"/>
        <v>2024-2025</v>
      </c>
      <c r="R19" s="15">
        <f t="shared" si="15"/>
        <v>6.834650665738975</v>
      </c>
      <c r="S19" s="15">
        <f t="shared" si="27"/>
        <v>10.527851089209294</v>
      </c>
      <c r="T19" s="15">
        <f t="shared" si="35"/>
        <v>0</v>
      </c>
      <c r="U19" s="15">
        <f t="shared" si="41"/>
        <v>0</v>
      </c>
      <c r="V19" s="15">
        <f t="shared" ref="V19:V43" si="47">N15*$E$18</f>
        <v>0</v>
      </c>
      <c r="W19" s="15">
        <f>N14*$E$19</f>
        <v>0</v>
      </c>
      <c r="Z19" s="15">
        <f t="shared" si="6"/>
        <v>7.8581396029333863</v>
      </c>
      <c r="AA19" s="15">
        <f t="shared" si="16"/>
        <v>12.104396789818386</v>
      </c>
      <c r="AB19" s="15">
        <f t="shared" si="28"/>
        <v>0</v>
      </c>
      <c r="AC19" s="15">
        <f t="shared" si="36"/>
        <v>0</v>
      </c>
      <c r="AD19" s="15">
        <f t="shared" si="42"/>
        <v>0</v>
      </c>
      <c r="AE19" s="15">
        <f t="shared" ref="AE19:AE43" si="48">W19*$O$5*$O$6</f>
        <v>0</v>
      </c>
      <c r="AG19" s="15">
        <f t="shared" si="7"/>
        <v>1.9645349007333466</v>
      </c>
      <c r="AH19" s="15">
        <f t="shared" si="17"/>
        <v>3.0260991974545965</v>
      </c>
      <c r="AI19" s="15">
        <f t="shared" si="29"/>
        <v>0</v>
      </c>
      <c r="AJ19" s="15">
        <f t="shared" si="37"/>
        <v>0</v>
      </c>
      <c r="AK19" s="15">
        <f t="shared" si="43"/>
        <v>0</v>
      </c>
      <c r="AL19" s="15">
        <f t="shared" ref="AL19:AL43" si="49">AE19*$M$4</f>
        <v>0</v>
      </c>
      <c r="AN19" s="15">
        <f t="shared" si="18"/>
        <v>9.8226745036667324</v>
      </c>
      <c r="AO19" s="15">
        <f t="shared" si="18"/>
        <v>15.130495987272983</v>
      </c>
      <c r="AP19" s="15">
        <f t="shared" si="18"/>
        <v>0</v>
      </c>
      <c r="AQ19" s="15">
        <f t="shared" si="18"/>
        <v>0</v>
      </c>
      <c r="AR19" s="15">
        <f t="shared" si="18"/>
        <v>0</v>
      </c>
      <c r="AS19" s="15">
        <f>AE19+AL19</f>
        <v>0</v>
      </c>
      <c r="AU19" s="15">
        <f t="shared" si="8"/>
        <v>16.927742394652334</v>
      </c>
      <c r="AV19" s="15">
        <f t="shared" si="19"/>
        <v>26.074888084733772</v>
      </c>
      <c r="AW19" s="15">
        <f t="shared" si="30"/>
        <v>0</v>
      </c>
      <c r="AX19" s="15">
        <f t="shared" si="38"/>
        <v>0</v>
      </c>
      <c r="AY19" s="15">
        <f t="shared" si="44"/>
        <v>0</v>
      </c>
      <c r="AZ19" s="15">
        <f t="shared" ref="AZ19:AZ43" si="50">AS19*$K$7*$O$4</f>
        <v>0</v>
      </c>
      <c r="BA19" s="15">
        <f t="shared" si="9"/>
        <v>43.002630479386106</v>
      </c>
      <c r="BC19" s="15">
        <f t="shared" si="10"/>
        <v>0</v>
      </c>
      <c r="BD19" s="15">
        <f t="shared" si="20"/>
        <v>0</v>
      </c>
      <c r="BE19" s="15">
        <f t="shared" si="31"/>
        <v>0</v>
      </c>
      <c r="BF19" s="15">
        <f t="shared" si="39"/>
        <v>0</v>
      </c>
      <c r="BG19" s="15">
        <f t="shared" si="45"/>
        <v>0</v>
      </c>
      <c r="BH19" s="15">
        <f t="shared" ref="BH19:BH43" si="51">AZ19*$M$5</f>
        <v>0</v>
      </c>
      <c r="BI19" s="15">
        <f t="shared" si="21"/>
        <v>0</v>
      </c>
      <c r="BK19" s="15">
        <f t="shared" si="11"/>
        <v>0</v>
      </c>
      <c r="BL19" s="15">
        <f t="shared" si="22"/>
        <v>0</v>
      </c>
      <c r="BM19" s="15">
        <f t="shared" si="32"/>
        <v>0</v>
      </c>
      <c r="BN19" s="15">
        <f t="shared" si="40"/>
        <v>0</v>
      </c>
      <c r="BO19" s="15">
        <f t="shared" si="46"/>
        <v>0</v>
      </c>
      <c r="BP19" s="15">
        <f t="shared" ref="BP19:BP43" si="52">AZ19*$M$7</f>
        <v>0</v>
      </c>
      <c r="BQ19" s="15">
        <f t="shared" si="23"/>
        <v>0</v>
      </c>
      <c r="BS19" s="15">
        <f t="shared" si="12"/>
        <v>43.002630479386106</v>
      </c>
      <c r="BT19" s="15">
        <f t="shared" si="33"/>
        <v>75.111640434871191</v>
      </c>
    </row>
    <row r="20" spans="2:72" ht="15" x14ac:dyDescent="0.2">
      <c r="B20" s="47">
        <f>Teak!B20</f>
        <v>2025</v>
      </c>
      <c r="C20" s="14">
        <v>0</v>
      </c>
      <c r="D20" s="14">
        <f t="shared" si="24"/>
        <v>0</v>
      </c>
      <c r="E20" s="14">
        <f t="shared" si="25"/>
        <v>0</v>
      </c>
      <c r="G20" s="14">
        <v>7</v>
      </c>
      <c r="H20" s="14" t="str">
        <f>Teak!H20</f>
        <v>2025-2026</v>
      </c>
      <c r="I20" s="171">
        <v>38.875</v>
      </c>
      <c r="J20" s="1">
        <f t="shared" si="13"/>
        <v>0.12380573248407642</v>
      </c>
      <c r="K20" s="35">
        <v>5.6</v>
      </c>
      <c r="L20" s="300"/>
      <c r="M20" s="15">
        <f t="shared" si="34"/>
        <v>2.5031668417075739E-2</v>
      </c>
      <c r="N20" s="15">
        <f t="shared" si="26"/>
        <v>9.4279458417177147E-3</v>
      </c>
      <c r="O20" s="9"/>
      <c r="P20" s="14">
        <v>7</v>
      </c>
      <c r="Q20" s="14" t="str">
        <f t="shared" si="14"/>
        <v>2025-2026</v>
      </c>
      <c r="R20" s="15">
        <f t="shared" si="15"/>
        <v>8.0608936946686462</v>
      </c>
      <c r="S20" s="15">
        <f t="shared" si="27"/>
        <v>17.842035422139638</v>
      </c>
      <c r="T20" s="15">
        <f t="shared" si="35"/>
        <v>0</v>
      </c>
      <c r="U20" s="15">
        <f t="shared" si="41"/>
        <v>0</v>
      </c>
      <c r="V20" s="15">
        <f t="shared" si="47"/>
        <v>0</v>
      </c>
      <c r="W20" s="15">
        <f t="shared" ref="W20:W43" si="53">N15*$E$19</f>
        <v>0</v>
      </c>
      <c r="X20" s="17"/>
      <c r="Z20" s="15">
        <f t="shared" si="6"/>
        <v>9.2680125254452754</v>
      </c>
      <c r="AA20" s="15">
        <f t="shared" si="16"/>
        <v>20.51388022660505</v>
      </c>
      <c r="AB20" s="15">
        <f t="shared" si="28"/>
        <v>0</v>
      </c>
      <c r="AC20" s="15">
        <f t="shared" si="36"/>
        <v>0</v>
      </c>
      <c r="AD20" s="15">
        <f t="shared" si="42"/>
        <v>0</v>
      </c>
      <c r="AE20" s="15">
        <f t="shared" si="48"/>
        <v>0</v>
      </c>
      <c r="AG20" s="15">
        <f t="shared" si="7"/>
        <v>2.3170031313613189</v>
      </c>
      <c r="AH20" s="15">
        <f t="shared" si="17"/>
        <v>5.1284700566512624</v>
      </c>
      <c r="AI20" s="15">
        <f t="shared" si="29"/>
        <v>0</v>
      </c>
      <c r="AJ20" s="15">
        <f t="shared" si="37"/>
        <v>0</v>
      </c>
      <c r="AK20" s="15">
        <f t="shared" si="43"/>
        <v>0</v>
      </c>
      <c r="AL20" s="15">
        <f t="shared" si="49"/>
        <v>0</v>
      </c>
      <c r="AN20" s="15">
        <f t="shared" si="18"/>
        <v>11.585015656806593</v>
      </c>
      <c r="AO20" s="15">
        <f t="shared" si="18"/>
        <v>25.642350283256313</v>
      </c>
      <c r="AP20" s="15">
        <f t="shared" si="18"/>
        <v>0</v>
      </c>
      <c r="AQ20" s="15">
        <f t="shared" si="18"/>
        <v>0</v>
      </c>
      <c r="AR20" s="15">
        <f t="shared" si="18"/>
        <v>0</v>
      </c>
      <c r="AS20" s="15">
        <f t="shared" si="18"/>
        <v>0</v>
      </c>
      <c r="AU20" s="15">
        <f t="shared" si="8"/>
        <v>19.96484364856336</v>
      </c>
      <c r="AV20" s="15">
        <f t="shared" si="19"/>
        <v>44.190316988145042</v>
      </c>
      <c r="AW20" s="15">
        <f t="shared" si="30"/>
        <v>0</v>
      </c>
      <c r="AX20" s="15">
        <f t="shared" si="38"/>
        <v>0</v>
      </c>
      <c r="AY20" s="15">
        <f t="shared" si="44"/>
        <v>0</v>
      </c>
      <c r="AZ20" s="15">
        <f t="shared" si="50"/>
        <v>0</v>
      </c>
      <c r="BA20" s="15">
        <f t="shared" si="9"/>
        <v>64.155160636708402</v>
      </c>
      <c r="BC20" s="15">
        <f t="shared" si="10"/>
        <v>0</v>
      </c>
      <c r="BD20" s="15">
        <f t="shared" si="20"/>
        <v>0</v>
      </c>
      <c r="BE20" s="15">
        <f t="shared" si="31"/>
        <v>0</v>
      </c>
      <c r="BF20" s="15">
        <f t="shared" si="39"/>
        <v>0</v>
      </c>
      <c r="BG20" s="15">
        <f t="shared" si="45"/>
        <v>0</v>
      </c>
      <c r="BH20" s="15">
        <f t="shared" si="51"/>
        <v>0</v>
      </c>
      <c r="BI20" s="15">
        <f t="shared" si="21"/>
        <v>0</v>
      </c>
      <c r="BK20" s="15">
        <f t="shared" si="11"/>
        <v>0</v>
      </c>
      <c r="BL20" s="15">
        <f t="shared" si="22"/>
        <v>0</v>
      </c>
      <c r="BM20" s="15">
        <f t="shared" si="32"/>
        <v>0</v>
      </c>
      <c r="BN20" s="15">
        <f t="shared" si="40"/>
        <v>0</v>
      </c>
      <c r="BO20" s="15">
        <f t="shared" si="46"/>
        <v>0</v>
      </c>
      <c r="BP20" s="15">
        <f t="shared" si="52"/>
        <v>0</v>
      </c>
      <c r="BQ20" s="15">
        <f t="shared" si="23"/>
        <v>0</v>
      </c>
      <c r="BS20" s="15">
        <f t="shared" si="12"/>
        <v>64.155160636708402</v>
      </c>
      <c r="BT20" s="15">
        <f t="shared" si="33"/>
        <v>139.26680107157961</v>
      </c>
    </row>
    <row r="21" spans="2:72" ht="15" x14ac:dyDescent="0.2">
      <c r="B21" s="47">
        <f>Teak!B21</f>
        <v>2026</v>
      </c>
      <c r="C21" s="14">
        <v>0</v>
      </c>
      <c r="D21" s="14">
        <f t="shared" si="24"/>
        <v>0</v>
      </c>
      <c r="E21" s="14">
        <f t="shared" si="25"/>
        <v>0</v>
      </c>
      <c r="G21" s="14">
        <v>8</v>
      </c>
      <c r="H21" s="14" t="str">
        <f>Teak!H21</f>
        <v>2026-2027</v>
      </c>
      <c r="I21" s="171">
        <v>44.55</v>
      </c>
      <c r="J21" s="1">
        <f t="shared" si="13"/>
        <v>0.14187898089171971</v>
      </c>
      <c r="K21" s="35">
        <v>6.3999999999999995</v>
      </c>
      <c r="L21" s="300"/>
      <c r="M21" s="15">
        <f t="shared" si="34"/>
        <v>3.7629687309018597E-2</v>
      </c>
      <c r="N21" s="15">
        <f t="shared" si="26"/>
        <v>1.2598018891942859E-2</v>
      </c>
      <c r="O21" s="9"/>
      <c r="P21" s="14">
        <v>8</v>
      </c>
      <c r="Q21" s="14" t="str">
        <f t="shared" si="14"/>
        <v>2026-2027</v>
      </c>
      <c r="R21" s="15">
        <f t="shared" si="15"/>
        <v>10.771306152611144</v>
      </c>
      <c r="S21" s="15">
        <f t="shared" si="27"/>
        <v>21.04317511871394</v>
      </c>
      <c r="T21" s="15">
        <f t="shared" si="35"/>
        <v>0</v>
      </c>
      <c r="U21" s="15">
        <f t="shared" si="41"/>
        <v>0</v>
      </c>
      <c r="V21" s="15">
        <f t="shared" si="47"/>
        <v>0</v>
      </c>
      <c r="W21" s="15">
        <f t="shared" si="53"/>
        <v>0</v>
      </c>
      <c r="X21" s="17"/>
      <c r="Z21" s="15">
        <f t="shared" si="6"/>
        <v>12.384309248964662</v>
      </c>
      <c r="AA21" s="15">
        <f t="shared" si="16"/>
        <v>24.19439059274135</v>
      </c>
      <c r="AB21" s="15">
        <f t="shared" si="28"/>
        <v>0</v>
      </c>
      <c r="AC21" s="15">
        <f t="shared" si="36"/>
        <v>0</v>
      </c>
      <c r="AD21" s="15">
        <f t="shared" si="42"/>
        <v>0</v>
      </c>
      <c r="AE21" s="15">
        <f t="shared" si="48"/>
        <v>0</v>
      </c>
      <c r="AG21" s="15">
        <f t="shared" si="7"/>
        <v>3.0960773122411656</v>
      </c>
      <c r="AH21" s="15">
        <f t="shared" si="17"/>
        <v>6.0485976481853374</v>
      </c>
      <c r="AI21" s="15">
        <f t="shared" si="29"/>
        <v>0</v>
      </c>
      <c r="AJ21" s="15">
        <f t="shared" si="37"/>
        <v>0</v>
      </c>
      <c r="AK21" s="15">
        <f t="shared" si="43"/>
        <v>0</v>
      </c>
      <c r="AL21" s="15">
        <f t="shared" si="49"/>
        <v>0</v>
      </c>
      <c r="AN21" s="15">
        <f t="shared" si="18"/>
        <v>15.480386561205828</v>
      </c>
      <c r="AO21" s="15">
        <f t="shared" si="18"/>
        <v>30.242988240926685</v>
      </c>
      <c r="AP21" s="15">
        <f t="shared" si="18"/>
        <v>0</v>
      </c>
      <c r="AQ21" s="15">
        <f t="shared" si="18"/>
        <v>0</v>
      </c>
      <c r="AR21" s="15">
        <f t="shared" si="18"/>
        <v>0</v>
      </c>
      <c r="AS21" s="15">
        <f t="shared" si="18"/>
        <v>0</v>
      </c>
      <c r="AU21" s="15">
        <f t="shared" si="8"/>
        <v>26.677866173811374</v>
      </c>
      <c r="AV21" s="15">
        <f t="shared" si="19"/>
        <v>52.118749735196985</v>
      </c>
      <c r="AW21" s="15">
        <f t="shared" si="30"/>
        <v>0</v>
      </c>
      <c r="AX21" s="15">
        <f t="shared" si="38"/>
        <v>0</v>
      </c>
      <c r="AY21" s="15">
        <f t="shared" si="44"/>
        <v>0</v>
      </c>
      <c r="AZ21" s="15">
        <f t="shared" si="50"/>
        <v>0</v>
      </c>
      <c r="BA21" s="15">
        <f t="shared" si="9"/>
        <v>78.796615909008352</v>
      </c>
      <c r="BC21" s="15">
        <f t="shared" si="10"/>
        <v>0</v>
      </c>
      <c r="BD21" s="15">
        <f t="shared" si="20"/>
        <v>0</v>
      </c>
      <c r="BE21" s="15">
        <f t="shared" si="31"/>
        <v>0</v>
      </c>
      <c r="BF21" s="15">
        <f t="shared" si="39"/>
        <v>0</v>
      </c>
      <c r="BG21" s="15">
        <f t="shared" si="45"/>
        <v>0</v>
      </c>
      <c r="BH21" s="15">
        <f t="shared" si="51"/>
        <v>0</v>
      </c>
      <c r="BI21" s="15">
        <f t="shared" si="21"/>
        <v>0</v>
      </c>
      <c r="BK21" s="15">
        <f t="shared" si="11"/>
        <v>0</v>
      </c>
      <c r="BL21" s="15">
        <f t="shared" si="22"/>
        <v>0</v>
      </c>
      <c r="BM21" s="15">
        <f t="shared" si="32"/>
        <v>0</v>
      </c>
      <c r="BN21" s="15">
        <f t="shared" si="40"/>
        <v>0</v>
      </c>
      <c r="BO21" s="15">
        <f t="shared" si="46"/>
        <v>0</v>
      </c>
      <c r="BP21" s="15">
        <f t="shared" si="52"/>
        <v>0</v>
      </c>
      <c r="BQ21" s="15">
        <f t="shared" si="23"/>
        <v>0</v>
      </c>
      <c r="BS21" s="15">
        <f t="shared" si="12"/>
        <v>78.796615909008352</v>
      </c>
      <c r="BT21" s="15">
        <f t="shared" si="33"/>
        <v>218.06341698058796</v>
      </c>
    </row>
    <row r="22" spans="2:72" ht="15" x14ac:dyDescent="0.2">
      <c r="B22" s="47">
        <f>Teak!B22</f>
        <v>2027</v>
      </c>
      <c r="C22" s="14">
        <v>0</v>
      </c>
      <c r="D22" s="14">
        <f t="shared" si="24"/>
        <v>0</v>
      </c>
      <c r="E22" s="14">
        <f t="shared" si="25"/>
        <v>0</v>
      </c>
      <c r="G22" s="14">
        <v>9</v>
      </c>
      <c r="H22" s="14" t="str">
        <f>Teak!H22</f>
        <v>2027-2028</v>
      </c>
      <c r="I22" s="171">
        <v>50.224999999999994</v>
      </c>
      <c r="J22" s="1">
        <f t="shared" si="13"/>
        <v>0.15995222929936304</v>
      </c>
      <c r="K22" s="35">
        <v>7.1999999999999993</v>
      </c>
      <c r="L22" s="300"/>
      <c r="M22" s="15">
        <f t="shared" si="34"/>
        <v>5.3857200350825571E-2</v>
      </c>
      <c r="N22" s="15">
        <f t="shared" si="26"/>
        <v>1.6227513041806974E-2</v>
      </c>
      <c r="O22" s="9"/>
      <c r="P22" s="14">
        <v>9</v>
      </c>
      <c r="Q22" s="14" t="str">
        <f t="shared" si="14"/>
        <v>2027-2028</v>
      </c>
      <c r="R22" s="15">
        <f t="shared" si="15"/>
        <v>13.874523650744962</v>
      </c>
      <c r="S22" s="15">
        <f t="shared" si="27"/>
        <v>28.118778166816462</v>
      </c>
      <c r="T22" s="15">
        <f t="shared" si="35"/>
        <v>0</v>
      </c>
      <c r="U22" s="15">
        <f t="shared" si="41"/>
        <v>0</v>
      </c>
      <c r="V22" s="15">
        <f t="shared" si="47"/>
        <v>0</v>
      </c>
      <c r="W22" s="15">
        <f t="shared" si="53"/>
        <v>0</v>
      </c>
      <c r="X22" s="17"/>
      <c r="Z22" s="15">
        <f t="shared" si="6"/>
        <v>15.95223356744402</v>
      </c>
      <c r="AA22" s="15">
        <f t="shared" si="16"/>
        <v>32.329565197297228</v>
      </c>
      <c r="AB22" s="15">
        <f t="shared" si="28"/>
        <v>0</v>
      </c>
      <c r="AC22" s="15">
        <f t="shared" si="36"/>
        <v>0</v>
      </c>
      <c r="AD22" s="15">
        <f t="shared" si="42"/>
        <v>0</v>
      </c>
      <c r="AE22" s="15">
        <f t="shared" si="48"/>
        <v>0</v>
      </c>
      <c r="AG22" s="15">
        <f t="shared" si="7"/>
        <v>3.9880583918610051</v>
      </c>
      <c r="AH22" s="15">
        <f t="shared" si="17"/>
        <v>8.082391299324307</v>
      </c>
      <c r="AI22" s="15">
        <f t="shared" si="29"/>
        <v>0</v>
      </c>
      <c r="AJ22" s="15">
        <f t="shared" si="37"/>
        <v>0</v>
      </c>
      <c r="AK22" s="15">
        <f t="shared" si="43"/>
        <v>0</v>
      </c>
      <c r="AL22" s="15">
        <f t="shared" si="49"/>
        <v>0</v>
      </c>
      <c r="AN22" s="15">
        <f t="shared" si="18"/>
        <v>19.940291959305025</v>
      </c>
      <c r="AO22" s="15">
        <f t="shared" si="18"/>
        <v>40.411956496621535</v>
      </c>
      <c r="AP22" s="15">
        <f t="shared" si="18"/>
        <v>0</v>
      </c>
      <c r="AQ22" s="15">
        <f t="shared" si="18"/>
        <v>0</v>
      </c>
      <c r="AR22" s="15">
        <f t="shared" si="18"/>
        <v>0</v>
      </c>
      <c r="AS22" s="15">
        <f t="shared" si="18"/>
        <v>0</v>
      </c>
      <c r="AU22" s="15">
        <f t="shared" si="8"/>
        <v>34.363769809868991</v>
      </c>
      <c r="AV22" s="15">
        <f t="shared" si="19"/>
        <v>69.643271695844433</v>
      </c>
      <c r="AW22" s="15">
        <f t="shared" si="30"/>
        <v>0</v>
      </c>
      <c r="AX22" s="15">
        <f t="shared" si="38"/>
        <v>0</v>
      </c>
      <c r="AY22" s="15">
        <f t="shared" si="44"/>
        <v>0</v>
      </c>
      <c r="AZ22" s="15">
        <f t="shared" si="50"/>
        <v>0</v>
      </c>
      <c r="BA22" s="15">
        <f t="shared" si="9"/>
        <v>104.00704150571343</v>
      </c>
      <c r="BC22" s="15">
        <f t="shared" si="10"/>
        <v>0</v>
      </c>
      <c r="BD22" s="15">
        <f t="shared" si="20"/>
        <v>0</v>
      </c>
      <c r="BE22" s="15">
        <f t="shared" si="31"/>
        <v>0</v>
      </c>
      <c r="BF22" s="15">
        <f t="shared" si="39"/>
        <v>0</v>
      </c>
      <c r="BG22" s="15">
        <f t="shared" si="45"/>
        <v>0</v>
      </c>
      <c r="BH22" s="15">
        <f t="shared" si="51"/>
        <v>0</v>
      </c>
      <c r="BI22" s="15">
        <f t="shared" si="21"/>
        <v>0</v>
      </c>
      <c r="BK22" s="15">
        <f t="shared" si="11"/>
        <v>0</v>
      </c>
      <c r="BL22" s="15">
        <f t="shared" si="22"/>
        <v>0</v>
      </c>
      <c r="BM22" s="15">
        <f t="shared" si="32"/>
        <v>0</v>
      </c>
      <c r="BN22" s="15">
        <f t="shared" si="40"/>
        <v>0</v>
      </c>
      <c r="BO22" s="15">
        <f t="shared" si="46"/>
        <v>0</v>
      </c>
      <c r="BP22" s="15">
        <f t="shared" si="52"/>
        <v>0</v>
      </c>
      <c r="BQ22" s="15">
        <f t="shared" si="23"/>
        <v>0</v>
      </c>
      <c r="BS22" s="15">
        <f t="shared" si="12"/>
        <v>104.00704150571343</v>
      </c>
      <c r="BT22" s="15">
        <f t="shared" si="33"/>
        <v>322.07045848630139</v>
      </c>
    </row>
    <row r="23" spans="2:72" ht="15" x14ac:dyDescent="0.2">
      <c r="B23" s="47">
        <f>Teak!B23</f>
        <v>2028</v>
      </c>
      <c r="C23" s="14">
        <v>0</v>
      </c>
      <c r="D23" s="14">
        <f t="shared" si="24"/>
        <v>0</v>
      </c>
      <c r="E23" s="14">
        <f t="shared" si="25"/>
        <v>0</v>
      </c>
      <c r="G23" s="14">
        <v>10</v>
      </c>
      <c r="H23" s="14" t="str">
        <f>Teak!H23</f>
        <v>2028-2029</v>
      </c>
      <c r="I23" s="172">
        <v>55.899999999999984</v>
      </c>
      <c r="J23" s="1">
        <f t="shared" si="13"/>
        <v>0.1780254777070063</v>
      </c>
      <c r="K23" s="36">
        <v>7.9999999999999991</v>
      </c>
      <c r="L23" s="300"/>
      <c r="M23" s="15">
        <f t="shared" si="34"/>
        <v>7.4173628642135517E-2</v>
      </c>
      <c r="N23" s="15">
        <f t="shared" si="26"/>
        <v>2.0316428291309946E-2</v>
      </c>
      <c r="O23" s="9"/>
      <c r="P23" s="14">
        <v>10</v>
      </c>
      <c r="Q23" s="14" t="str">
        <f t="shared" si="14"/>
        <v>2028-2029</v>
      </c>
      <c r="R23" s="15">
        <f t="shared" si="15"/>
        <v>17.370546189070005</v>
      </c>
      <c r="S23" s="15">
        <f t="shared" si="27"/>
        <v>36.219809109313168</v>
      </c>
      <c r="T23" s="15">
        <f t="shared" si="35"/>
        <v>0</v>
      </c>
      <c r="U23" s="15">
        <f t="shared" si="41"/>
        <v>0</v>
      </c>
      <c r="V23" s="15">
        <f t="shared" si="47"/>
        <v>0</v>
      </c>
      <c r="W23" s="15">
        <f t="shared" si="53"/>
        <v>0</v>
      </c>
      <c r="X23" s="17"/>
      <c r="Z23" s="15">
        <f t="shared" si="6"/>
        <v>19.971785480883238</v>
      </c>
      <c r="AA23" s="15">
        <f t="shared" si="16"/>
        <v>41.643725523432813</v>
      </c>
      <c r="AB23" s="15">
        <f t="shared" si="28"/>
        <v>0</v>
      </c>
      <c r="AC23" s="15">
        <f t="shared" si="36"/>
        <v>0</v>
      </c>
      <c r="AD23" s="15">
        <f t="shared" si="42"/>
        <v>0</v>
      </c>
      <c r="AE23" s="15">
        <f t="shared" si="48"/>
        <v>0</v>
      </c>
      <c r="AG23" s="15">
        <f t="shared" si="7"/>
        <v>4.9929463702208094</v>
      </c>
      <c r="AH23" s="15">
        <f t="shared" si="17"/>
        <v>10.410931380858203</v>
      </c>
      <c r="AI23" s="15">
        <f t="shared" si="29"/>
        <v>0</v>
      </c>
      <c r="AJ23" s="15">
        <f t="shared" si="37"/>
        <v>0</v>
      </c>
      <c r="AK23" s="15">
        <f t="shared" si="43"/>
        <v>0</v>
      </c>
      <c r="AL23" s="15">
        <f t="shared" si="49"/>
        <v>0</v>
      </c>
      <c r="AN23" s="15">
        <f t="shared" si="18"/>
        <v>24.964731851104048</v>
      </c>
      <c r="AO23" s="15">
        <f t="shared" si="18"/>
        <v>52.054656904291015</v>
      </c>
      <c r="AP23" s="15">
        <f t="shared" si="18"/>
        <v>0</v>
      </c>
      <c r="AQ23" s="15">
        <f t="shared" si="18"/>
        <v>0</v>
      </c>
      <c r="AR23" s="15">
        <f t="shared" si="18"/>
        <v>0</v>
      </c>
      <c r="AS23" s="15">
        <f t="shared" si="18"/>
        <v>0</v>
      </c>
      <c r="AU23" s="15">
        <f t="shared" si="8"/>
        <v>43.022554556735976</v>
      </c>
      <c r="AV23" s="15">
        <f t="shared" si="19"/>
        <v>89.70752539839485</v>
      </c>
      <c r="AW23" s="15">
        <f t="shared" si="30"/>
        <v>0</v>
      </c>
      <c r="AX23" s="15">
        <f t="shared" si="38"/>
        <v>0</v>
      </c>
      <c r="AY23" s="15">
        <f t="shared" si="44"/>
        <v>0</v>
      </c>
      <c r="AZ23" s="15">
        <f t="shared" si="50"/>
        <v>0</v>
      </c>
      <c r="BA23" s="15">
        <f t="shared" si="9"/>
        <v>132.73007995513083</v>
      </c>
      <c r="BC23" s="15">
        <f t="shared" si="10"/>
        <v>0</v>
      </c>
      <c r="BD23" s="15">
        <f t="shared" si="20"/>
        <v>0</v>
      </c>
      <c r="BE23" s="15">
        <f t="shared" si="31"/>
        <v>0</v>
      </c>
      <c r="BF23" s="15">
        <f t="shared" si="39"/>
        <v>0</v>
      </c>
      <c r="BG23" s="15">
        <f t="shared" si="45"/>
        <v>0</v>
      </c>
      <c r="BH23" s="15">
        <f t="shared" si="51"/>
        <v>0</v>
      </c>
      <c r="BI23" s="15">
        <f t="shared" si="21"/>
        <v>0</v>
      </c>
      <c r="BK23" s="15">
        <f t="shared" si="11"/>
        <v>0</v>
      </c>
      <c r="BL23" s="15">
        <f t="shared" si="22"/>
        <v>0</v>
      </c>
      <c r="BM23" s="15">
        <f t="shared" si="32"/>
        <v>0</v>
      </c>
      <c r="BN23" s="15">
        <f t="shared" si="40"/>
        <v>0</v>
      </c>
      <c r="BO23" s="15">
        <f t="shared" si="46"/>
        <v>0</v>
      </c>
      <c r="BP23" s="15">
        <f t="shared" si="52"/>
        <v>0</v>
      </c>
      <c r="BQ23" s="15">
        <f t="shared" si="23"/>
        <v>0</v>
      </c>
      <c r="BS23" s="15">
        <f t="shared" si="12"/>
        <v>132.73007995513083</v>
      </c>
      <c r="BT23" s="15">
        <f t="shared" si="33"/>
        <v>454.8005384414322</v>
      </c>
    </row>
    <row r="24" spans="2:72" ht="15" x14ac:dyDescent="0.2">
      <c r="B24" s="47">
        <f>Teak!B24</f>
        <v>2029</v>
      </c>
      <c r="C24" s="14">
        <v>0</v>
      </c>
      <c r="D24" s="14">
        <f t="shared" si="24"/>
        <v>0</v>
      </c>
      <c r="E24" s="14">
        <f t="shared" si="25"/>
        <v>0</v>
      </c>
      <c r="F24" s="35"/>
      <c r="G24" s="14">
        <v>11</v>
      </c>
      <c r="H24" s="14" t="str">
        <f>Teak!H24</f>
        <v>2029-2030</v>
      </c>
      <c r="I24" s="171">
        <v>59.616666666666653</v>
      </c>
      <c r="J24" s="1">
        <f t="shared" si="13"/>
        <v>0.18986199575371543</v>
      </c>
      <c r="K24" s="36">
        <v>9.1999999999999993</v>
      </c>
      <c r="L24" s="300"/>
      <c r="M24" s="15">
        <f t="shared" si="34"/>
        <v>9.705648247882484E-2</v>
      </c>
      <c r="N24" s="15">
        <f t="shared" si="26"/>
        <v>2.2882853836689324E-2</v>
      </c>
      <c r="O24" s="9"/>
      <c r="P24" s="14">
        <v>11</v>
      </c>
      <c r="Q24" s="14" t="str">
        <f t="shared" si="14"/>
        <v>2029-2030</v>
      </c>
      <c r="R24" s="15">
        <f t="shared" si="15"/>
        <v>19.564840030369371</v>
      </c>
      <c r="S24" s="15">
        <f t="shared" si="27"/>
        <v>45.346267946203803</v>
      </c>
      <c r="T24" s="15">
        <f t="shared" si="35"/>
        <v>0</v>
      </c>
      <c r="U24" s="15">
        <f t="shared" si="41"/>
        <v>0</v>
      </c>
      <c r="V24" s="15">
        <f t="shared" si="47"/>
        <v>0</v>
      </c>
      <c r="W24" s="15">
        <f t="shared" si="53"/>
        <v>0</v>
      </c>
      <c r="X24" s="17"/>
      <c r="Z24" s="15">
        <f t="shared" si="6"/>
        <v>22.494674824917183</v>
      </c>
      <c r="AA24" s="15">
        <f t="shared" si="16"/>
        <v>52.136871571147822</v>
      </c>
      <c r="AB24" s="15">
        <f t="shared" si="28"/>
        <v>0</v>
      </c>
      <c r="AC24" s="15">
        <f t="shared" si="36"/>
        <v>0</v>
      </c>
      <c r="AD24" s="15">
        <f t="shared" si="42"/>
        <v>0</v>
      </c>
      <c r="AE24" s="15">
        <f t="shared" si="48"/>
        <v>0</v>
      </c>
      <c r="AG24" s="15">
        <f t="shared" si="7"/>
        <v>5.6236687062292958</v>
      </c>
      <c r="AH24" s="15">
        <f t="shared" si="17"/>
        <v>13.034217892786955</v>
      </c>
      <c r="AI24" s="15">
        <f t="shared" si="29"/>
        <v>0</v>
      </c>
      <c r="AJ24" s="15">
        <f t="shared" si="37"/>
        <v>0</v>
      </c>
      <c r="AK24" s="15">
        <f t="shared" si="43"/>
        <v>0</v>
      </c>
      <c r="AL24" s="15">
        <f t="shared" si="49"/>
        <v>0</v>
      </c>
      <c r="AN24" s="15">
        <f t="shared" si="18"/>
        <v>28.118343531146479</v>
      </c>
      <c r="AO24" s="15">
        <f t="shared" si="18"/>
        <v>65.171089463934777</v>
      </c>
      <c r="AP24" s="15">
        <f t="shared" si="18"/>
        <v>0</v>
      </c>
      <c r="AQ24" s="15">
        <f t="shared" si="18"/>
        <v>0</v>
      </c>
      <c r="AR24" s="15">
        <f t="shared" si="18"/>
        <v>0</v>
      </c>
      <c r="AS24" s="15">
        <f t="shared" si="18"/>
        <v>0</v>
      </c>
      <c r="AU24" s="15">
        <f t="shared" si="8"/>
        <v>48.45727868534243</v>
      </c>
      <c r="AV24" s="15">
        <f t="shared" si="19"/>
        <v>112.3115108428476</v>
      </c>
      <c r="AW24" s="15">
        <f t="shared" si="30"/>
        <v>0</v>
      </c>
      <c r="AX24" s="15">
        <f t="shared" si="38"/>
        <v>0</v>
      </c>
      <c r="AY24" s="15">
        <f t="shared" si="44"/>
        <v>0</v>
      </c>
      <c r="AZ24" s="15">
        <f t="shared" si="50"/>
        <v>0</v>
      </c>
      <c r="BA24" s="15">
        <f t="shared" si="9"/>
        <v>160.76878952819004</v>
      </c>
      <c r="BC24" s="15">
        <f t="shared" si="10"/>
        <v>0</v>
      </c>
      <c r="BD24" s="15">
        <f t="shared" si="20"/>
        <v>0</v>
      </c>
      <c r="BE24" s="15">
        <f t="shared" si="31"/>
        <v>0</v>
      </c>
      <c r="BF24" s="15">
        <f t="shared" si="39"/>
        <v>0</v>
      </c>
      <c r="BG24" s="15">
        <f t="shared" si="45"/>
        <v>0</v>
      </c>
      <c r="BH24" s="15">
        <f t="shared" si="51"/>
        <v>0</v>
      </c>
      <c r="BI24" s="15">
        <f t="shared" si="21"/>
        <v>0</v>
      </c>
      <c r="BK24" s="15">
        <f t="shared" si="11"/>
        <v>0</v>
      </c>
      <c r="BL24" s="15">
        <f t="shared" si="22"/>
        <v>0</v>
      </c>
      <c r="BM24" s="15">
        <f t="shared" si="32"/>
        <v>0</v>
      </c>
      <c r="BN24" s="15">
        <f t="shared" si="40"/>
        <v>0</v>
      </c>
      <c r="BO24" s="15">
        <f t="shared" si="46"/>
        <v>0</v>
      </c>
      <c r="BP24" s="15">
        <f t="shared" si="52"/>
        <v>0</v>
      </c>
      <c r="BQ24" s="15">
        <f t="shared" si="23"/>
        <v>0</v>
      </c>
      <c r="BS24" s="15">
        <f t="shared" si="12"/>
        <v>160.76878952819004</v>
      </c>
      <c r="BT24" s="15">
        <f t="shared" si="33"/>
        <v>615.56932796962224</v>
      </c>
    </row>
    <row r="25" spans="2:72" ht="15" x14ac:dyDescent="0.2">
      <c r="B25" s="47">
        <f>Teak!B25</f>
        <v>2030</v>
      </c>
      <c r="C25" s="14">
        <v>0</v>
      </c>
      <c r="D25" s="14">
        <f t="shared" si="24"/>
        <v>0</v>
      </c>
      <c r="E25" s="14">
        <f t="shared" si="25"/>
        <v>0</v>
      </c>
      <c r="F25" s="35"/>
      <c r="G25" s="14">
        <v>12</v>
      </c>
      <c r="H25" s="14" t="str">
        <f>Teak!H25</f>
        <v>2030-2031</v>
      </c>
      <c r="I25" s="171">
        <v>63.333333333333329</v>
      </c>
      <c r="J25" s="1">
        <f t="shared" si="13"/>
        <v>0.20169851380042461</v>
      </c>
      <c r="K25" s="36">
        <v>10.5</v>
      </c>
      <c r="L25" s="300"/>
      <c r="M25" s="15">
        <f t="shared" si="34"/>
        <v>0.12504760990980024</v>
      </c>
      <c r="N25" s="15">
        <f t="shared" si="26"/>
        <v>2.7991127430975399E-2</v>
      </c>
      <c r="O25" s="9"/>
      <c r="P25" s="14">
        <v>12</v>
      </c>
      <c r="Q25" s="14" t="str">
        <f t="shared" si="14"/>
        <v>2030-2031</v>
      </c>
      <c r="R25" s="15">
        <f t="shared" si="15"/>
        <v>23.932413953483966</v>
      </c>
      <c r="S25" s="15">
        <f t="shared" si="27"/>
        <v>51.074529763490567</v>
      </c>
      <c r="T25" s="15">
        <f t="shared" si="35"/>
        <v>0</v>
      </c>
      <c r="U25" s="15">
        <f t="shared" si="41"/>
        <v>0</v>
      </c>
      <c r="V25" s="15">
        <f t="shared" si="47"/>
        <v>0</v>
      </c>
      <c r="W25" s="15">
        <f t="shared" si="53"/>
        <v>0</v>
      </c>
      <c r="X25" s="17"/>
      <c r="Z25" s="15">
        <f t="shared" si="6"/>
        <v>27.51629294301819</v>
      </c>
      <c r="AA25" s="15">
        <f t="shared" si="16"/>
        <v>58.722940595573277</v>
      </c>
      <c r="AB25" s="15">
        <f t="shared" si="28"/>
        <v>0</v>
      </c>
      <c r="AC25" s="15">
        <f t="shared" si="36"/>
        <v>0</v>
      </c>
      <c r="AD25" s="15">
        <f t="shared" si="42"/>
        <v>0</v>
      </c>
      <c r="AE25" s="15">
        <f t="shared" si="48"/>
        <v>0</v>
      </c>
      <c r="AG25" s="15">
        <f t="shared" si="7"/>
        <v>6.8790732357545474</v>
      </c>
      <c r="AH25" s="15">
        <f t="shared" si="17"/>
        <v>14.680735148893319</v>
      </c>
      <c r="AI25" s="15">
        <f t="shared" si="29"/>
        <v>0</v>
      </c>
      <c r="AJ25" s="15">
        <f t="shared" si="37"/>
        <v>0</v>
      </c>
      <c r="AK25" s="15">
        <f t="shared" si="43"/>
        <v>0</v>
      </c>
      <c r="AL25" s="15">
        <f t="shared" si="49"/>
        <v>0</v>
      </c>
      <c r="AN25" s="15">
        <f t="shared" si="18"/>
        <v>34.39536617877274</v>
      </c>
      <c r="AO25" s="15">
        <f t="shared" si="18"/>
        <v>73.403675744466597</v>
      </c>
      <c r="AP25" s="15">
        <f t="shared" si="18"/>
        <v>0</v>
      </c>
      <c r="AQ25" s="15">
        <f t="shared" si="18"/>
        <v>0</v>
      </c>
      <c r="AR25" s="15">
        <f t="shared" si="18"/>
        <v>0</v>
      </c>
      <c r="AS25" s="15">
        <f t="shared" si="18"/>
        <v>0</v>
      </c>
      <c r="AU25" s="15">
        <f t="shared" si="8"/>
        <v>59.274681048085007</v>
      </c>
      <c r="AV25" s="15">
        <f t="shared" si="19"/>
        <v>126.49900119963077</v>
      </c>
      <c r="AW25" s="15">
        <f t="shared" si="30"/>
        <v>0</v>
      </c>
      <c r="AX25" s="15">
        <f t="shared" si="38"/>
        <v>0</v>
      </c>
      <c r="AY25" s="15">
        <f t="shared" si="44"/>
        <v>0</v>
      </c>
      <c r="AZ25" s="15">
        <f t="shared" si="50"/>
        <v>0</v>
      </c>
      <c r="BA25" s="15">
        <f t="shared" si="9"/>
        <v>185.77368224771578</v>
      </c>
      <c r="BC25" s="15">
        <f t="shared" si="10"/>
        <v>0</v>
      </c>
      <c r="BD25" s="15">
        <f t="shared" si="20"/>
        <v>0</v>
      </c>
      <c r="BE25" s="15">
        <f t="shared" si="31"/>
        <v>0</v>
      </c>
      <c r="BF25" s="15">
        <f t="shared" si="39"/>
        <v>0</v>
      </c>
      <c r="BG25" s="15">
        <f t="shared" si="45"/>
        <v>0</v>
      </c>
      <c r="BH25" s="15">
        <f t="shared" si="51"/>
        <v>0</v>
      </c>
      <c r="BI25" s="15">
        <f t="shared" si="21"/>
        <v>0</v>
      </c>
      <c r="BK25" s="15">
        <f t="shared" si="11"/>
        <v>0</v>
      </c>
      <c r="BL25" s="15">
        <f t="shared" si="22"/>
        <v>0</v>
      </c>
      <c r="BM25" s="15">
        <f t="shared" si="32"/>
        <v>0</v>
      </c>
      <c r="BN25" s="15">
        <f t="shared" si="40"/>
        <v>0</v>
      </c>
      <c r="BO25" s="15">
        <f t="shared" si="46"/>
        <v>0</v>
      </c>
      <c r="BP25" s="15">
        <f t="shared" si="52"/>
        <v>0</v>
      </c>
      <c r="BQ25" s="15">
        <f t="shared" si="23"/>
        <v>0</v>
      </c>
      <c r="BS25" s="15">
        <f t="shared" si="12"/>
        <v>185.77368224771578</v>
      </c>
      <c r="BT25" s="15">
        <f t="shared" si="33"/>
        <v>801.34301021733802</v>
      </c>
    </row>
    <row r="26" spans="2:72" ht="15" x14ac:dyDescent="0.2">
      <c r="B26" s="47">
        <f>Teak!B26</f>
        <v>2031</v>
      </c>
      <c r="C26" s="14">
        <v>0</v>
      </c>
      <c r="D26" s="14">
        <f t="shared" si="24"/>
        <v>0</v>
      </c>
      <c r="E26" s="14">
        <f t="shared" si="25"/>
        <v>0</v>
      </c>
      <c r="F26" s="35"/>
      <c r="G26" s="14">
        <v>13</v>
      </c>
      <c r="H26" s="14" t="str">
        <f>Teak!H26</f>
        <v>2031-2032</v>
      </c>
      <c r="I26" s="171">
        <v>67.05</v>
      </c>
      <c r="J26" s="1">
        <f t="shared" si="13"/>
        <v>0.21353503184713374</v>
      </c>
      <c r="K26" s="36">
        <v>12.7</v>
      </c>
      <c r="L26" s="300"/>
      <c r="M26" s="15">
        <f t="shared" si="34"/>
        <v>0.16956335917466223</v>
      </c>
      <c r="N26" s="15">
        <f t="shared" si="26"/>
        <v>4.4515749264861987E-2</v>
      </c>
      <c r="O26" s="9"/>
      <c r="P26" s="14">
        <v>13</v>
      </c>
      <c r="Q26" s="14" t="str">
        <f t="shared" si="14"/>
        <v>2031-2032</v>
      </c>
      <c r="R26" s="15">
        <f t="shared" si="15"/>
        <v>38.060965621457001</v>
      </c>
      <c r="S26" s="15">
        <f t="shared" si="27"/>
        <v>62.47619642593709</v>
      </c>
      <c r="T26" s="15">
        <f t="shared" si="35"/>
        <v>0</v>
      </c>
      <c r="U26" s="15">
        <f t="shared" si="41"/>
        <v>0</v>
      </c>
      <c r="V26" s="15">
        <f t="shared" si="47"/>
        <v>0</v>
      </c>
      <c r="W26" s="15">
        <f t="shared" si="53"/>
        <v>0</v>
      </c>
      <c r="X26" s="17"/>
      <c r="Z26" s="15">
        <f t="shared" si="6"/>
        <v>43.760595223270187</v>
      </c>
      <c r="AA26" s="15">
        <f t="shared" si="16"/>
        <v>71.832006840721164</v>
      </c>
      <c r="AB26" s="15">
        <f t="shared" si="28"/>
        <v>0</v>
      </c>
      <c r="AC26" s="15">
        <f t="shared" si="36"/>
        <v>0</v>
      </c>
      <c r="AD26" s="15">
        <f t="shared" si="42"/>
        <v>0</v>
      </c>
      <c r="AE26" s="15">
        <f t="shared" si="48"/>
        <v>0</v>
      </c>
      <c r="AG26" s="15">
        <f t="shared" si="7"/>
        <v>10.940148805817547</v>
      </c>
      <c r="AH26" s="15">
        <f t="shared" si="17"/>
        <v>17.958001710180291</v>
      </c>
      <c r="AI26" s="15">
        <f t="shared" si="29"/>
        <v>0</v>
      </c>
      <c r="AJ26" s="15">
        <f t="shared" si="37"/>
        <v>0</v>
      </c>
      <c r="AK26" s="15">
        <f t="shared" si="43"/>
        <v>0</v>
      </c>
      <c r="AL26" s="15">
        <f t="shared" si="49"/>
        <v>0</v>
      </c>
      <c r="AN26" s="15">
        <f t="shared" si="18"/>
        <v>54.70074402908773</v>
      </c>
      <c r="AO26" s="15">
        <f t="shared" si="18"/>
        <v>89.790008550901462</v>
      </c>
      <c r="AP26" s="15">
        <f t="shared" si="18"/>
        <v>0</v>
      </c>
      <c r="AQ26" s="15">
        <f t="shared" si="18"/>
        <v>0</v>
      </c>
      <c r="AR26" s="15">
        <f t="shared" si="18"/>
        <v>0</v>
      </c>
      <c r="AS26" s="15">
        <f t="shared" si="18"/>
        <v>0</v>
      </c>
      <c r="AU26" s="15">
        <f t="shared" si="8"/>
        <v>94.267615543461176</v>
      </c>
      <c r="AV26" s="15">
        <f t="shared" si="19"/>
        <v>154.73811473605352</v>
      </c>
      <c r="AW26" s="15">
        <f t="shared" si="30"/>
        <v>0</v>
      </c>
      <c r="AX26" s="15">
        <f t="shared" si="38"/>
        <v>0</v>
      </c>
      <c r="AY26" s="15">
        <f t="shared" si="44"/>
        <v>0</v>
      </c>
      <c r="AZ26" s="15">
        <f t="shared" si="50"/>
        <v>0</v>
      </c>
      <c r="BA26" s="15">
        <f t="shared" si="9"/>
        <v>249.00573027951469</v>
      </c>
      <c r="BC26" s="15">
        <f t="shared" si="10"/>
        <v>0</v>
      </c>
      <c r="BD26" s="15">
        <f t="shared" si="20"/>
        <v>0</v>
      </c>
      <c r="BE26" s="15">
        <f t="shared" si="31"/>
        <v>0</v>
      </c>
      <c r="BF26" s="15">
        <f t="shared" si="39"/>
        <v>0</v>
      </c>
      <c r="BG26" s="15">
        <f t="shared" si="45"/>
        <v>0</v>
      </c>
      <c r="BH26" s="15">
        <f t="shared" si="51"/>
        <v>0</v>
      </c>
      <c r="BI26" s="15">
        <f t="shared" si="21"/>
        <v>0</v>
      </c>
      <c r="BK26" s="15">
        <f t="shared" si="11"/>
        <v>0</v>
      </c>
      <c r="BL26" s="15">
        <f t="shared" si="22"/>
        <v>0</v>
      </c>
      <c r="BM26" s="15">
        <f t="shared" si="32"/>
        <v>0</v>
      </c>
      <c r="BN26" s="15">
        <f t="shared" si="40"/>
        <v>0</v>
      </c>
      <c r="BO26" s="15">
        <f t="shared" si="46"/>
        <v>0</v>
      </c>
      <c r="BP26" s="15">
        <f t="shared" si="52"/>
        <v>0</v>
      </c>
      <c r="BQ26" s="15">
        <f t="shared" si="23"/>
        <v>0</v>
      </c>
      <c r="BS26" s="15">
        <f t="shared" si="12"/>
        <v>249.00573027951469</v>
      </c>
      <c r="BT26" s="15">
        <f t="shared" si="33"/>
        <v>1050.3487404968528</v>
      </c>
    </row>
    <row r="27" spans="2:72" ht="15" x14ac:dyDescent="0.2">
      <c r="B27" s="47">
        <f>Teak!B27</f>
        <v>2032</v>
      </c>
      <c r="C27" s="14">
        <v>0</v>
      </c>
      <c r="D27" s="14">
        <f t="shared" si="24"/>
        <v>0</v>
      </c>
      <c r="E27" s="14">
        <f t="shared" si="25"/>
        <v>0</v>
      </c>
      <c r="F27" s="35"/>
      <c r="G27" s="14">
        <v>14</v>
      </c>
      <c r="H27" s="14" t="str">
        <f>Teak!H27</f>
        <v>2032-2033</v>
      </c>
      <c r="I27" s="171">
        <v>70.766666666666666</v>
      </c>
      <c r="J27" s="1">
        <f t="shared" si="13"/>
        <v>0.22537154989384287</v>
      </c>
      <c r="K27" s="36">
        <v>13.6</v>
      </c>
      <c r="L27" s="300"/>
      <c r="M27" s="15">
        <f>-0.00012+0.29302*J27*J27*K27</f>
        <v>0.20229111402184444</v>
      </c>
      <c r="N27" s="15">
        <f t="shared" si="26"/>
        <v>3.2727754847182211E-2</v>
      </c>
      <c r="O27" s="9"/>
      <c r="P27" s="14">
        <v>14</v>
      </c>
      <c r="Q27" s="14" t="str">
        <f t="shared" si="14"/>
        <v>2032-2033</v>
      </c>
      <c r="R27" s="15">
        <f t="shared" si="15"/>
        <v>27.982230394340789</v>
      </c>
      <c r="S27" s="15">
        <f t="shared" si="27"/>
        <v>99.359152359171958</v>
      </c>
      <c r="T27" s="15">
        <f t="shared" si="35"/>
        <v>0</v>
      </c>
      <c r="U27" s="15">
        <f t="shared" si="41"/>
        <v>0</v>
      </c>
      <c r="V27" s="15">
        <f t="shared" si="47"/>
        <v>0</v>
      </c>
      <c r="W27" s="15">
        <f t="shared" si="53"/>
        <v>0</v>
      </c>
      <c r="X27" s="17"/>
      <c r="Z27" s="15">
        <f t="shared" si="6"/>
        <v>32.172569395893319</v>
      </c>
      <c r="AA27" s="15">
        <f t="shared" si="16"/>
        <v>114.23818542495796</v>
      </c>
      <c r="AB27" s="15">
        <f t="shared" si="28"/>
        <v>0</v>
      </c>
      <c r="AC27" s="15">
        <f t="shared" si="36"/>
        <v>0</v>
      </c>
      <c r="AD27" s="15">
        <f t="shared" si="42"/>
        <v>0</v>
      </c>
      <c r="AE27" s="15">
        <f t="shared" si="48"/>
        <v>0</v>
      </c>
      <c r="AG27" s="15">
        <f t="shared" si="7"/>
        <v>8.0431423489733298</v>
      </c>
      <c r="AH27" s="15">
        <f t="shared" si="17"/>
        <v>28.55954635623949</v>
      </c>
      <c r="AI27" s="15">
        <f t="shared" si="29"/>
        <v>0</v>
      </c>
      <c r="AJ27" s="15">
        <f t="shared" si="37"/>
        <v>0</v>
      </c>
      <c r="AK27" s="15">
        <f t="shared" si="43"/>
        <v>0</v>
      </c>
      <c r="AL27" s="15">
        <f t="shared" si="49"/>
        <v>0</v>
      </c>
      <c r="AN27" s="15">
        <f t="shared" si="18"/>
        <v>40.215711744866653</v>
      </c>
      <c r="AO27" s="15">
        <f t="shared" si="18"/>
        <v>142.79773178119746</v>
      </c>
      <c r="AP27" s="15">
        <f t="shared" si="18"/>
        <v>0</v>
      </c>
      <c r="AQ27" s="15">
        <f t="shared" si="18"/>
        <v>0</v>
      </c>
      <c r="AR27" s="15">
        <f t="shared" si="18"/>
        <v>0</v>
      </c>
      <c r="AS27" s="15">
        <f t="shared" si="18"/>
        <v>0</v>
      </c>
      <c r="AU27" s="15">
        <f t="shared" si="8"/>
        <v>69.305076573653523</v>
      </c>
      <c r="AV27" s="15">
        <f t="shared" si="19"/>
        <v>246.08809110293026</v>
      </c>
      <c r="AW27" s="15">
        <f t="shared" si="30"/>
        <v>0</v>
      </c>
      <c r="AX27" s="15">
        <f t="shared" si="38"/>
        <v>0</v>
      </c>
      <c r="AY27" s="15">
        <f t="shared" si="44"/>
        <v>0</v>
      </c>
      <c r="AZ27" s="15">
        <f t="shared" si="50"/>
        <v>0</v>
      </c>
      <c r="BA27" s="15">
        <f t="shared" si="9"/>
        <v>315.3931676765838</v>
      </c>
      <c r="BC27" s="15">
        <f t="shared" si="10"/>
        <v>0</v>
      </c>
      <c r="BD27" s="15">
        <f t="shared" si="20"/>
        <v>0</v>
      </c>
      <c r="BE27" s="15">
        <f t="shared" si="31"/>
        <v>0</v>
      </c>
      <c r="BF27" s="15">
        <f t="shared" si="39"/>
        <v>0</v>
      </c>
      <c r="BG27" s="15">
        <f t="shared" si="45"/>
        <v>0</v>
      </c>
      <c r="BH27" s="15">
        <f t="shared" si="51"/>
        <v>0</v>
      </c>
      <c r="BI27" s="15">
        <f t="shared" si="21"/>
        <v>0</v>
      </c>
      <c r="BK27" s="15">
        <f t="shared" si="11"/>
        <v>0</v>
      </c>
      <c r="BL27" s="15">
        <f t="shared" si="22"/>
        <v>0</v>
      </c>
      <c r="BM27" s="15">
        <f t="shared" si="32"/>
        <v>0</v>
      </c>
      <c r="BN27" s="15">
        <f t="shared" si="40"/>
        <v>0</v>
      </c>
      <c r="BO27" s="15">
        <f t="shared" si="46"/>
        <v>0</v>
      </c>
      <c r="BP27" s="15">
        <f t="shared" si="52"/>
        <v>0</v>
      </c>
      <c r="BQ27" s="15">
        <f t="shared" si="23"/>
        <v>0</v>
      </c>
      <c r="BS27" s="15">
        <f t="shared" si="12"/>
        <v>315.3931676765838</v>
      </c>
      <c r="BT27" s="15">
        <f t="shared" si="33"/>
        <v>1365.7419081734365</v>
      </c>
    </row>
    <row r="28" spans="2:72" ht="14.25" customHeight="1" x14ac:dyDescent="0.2">
      <c r="B28" s="47">
        <f>Teak!B28</f>
        <v>2033</v>
      </c>
      <c r="C28" s="14">
        <v>0</v>
      </c>
      <c r="D28" s="14">
        <f t="shared" si="24"/>
        <v>0</v>
      </c>
      <c r="E28" s="14">
        <f t="shared" si="25"/>
        <v>0</v>
      </c>
      <c r="F28" s="35"/>
      <c r="G28" s="14">
        <v>15</v>
      </c>
      <c r="H28" s="14" t="str">
        <f>Teak!H28</f>
        <v>2033-2034</v>
      </c>
      <c r="I28" s="171">
        <v>74.483333333333334</v>
      </c>
      <c r="J28" s="1">
        <f t="shared" si="13"/>
        <v>0.23720806794055202</v>
      </c>
      <c r="K28" s="36">
        <v>13.8</v>
      </c>
      <c r="L28" s="300"/>
      <c r="M28" s="15">
        <f t="shared" si="34"/>
        <v>0.22740821662991736</v>
      </c>
      <c r="N28" s="15">
        <f t="shared" si="26"/>
        <v>2.5117102608072928E-2</v>
      </c>
      <c r="O28" s="9"/>
      <c r="P28" s="14">
        <v>15</v>
      </c>
      <c r="Q28" s="14" t="str">
        <f t="shared" si="14"/>
        <v>2033-2034</v>
      </c>
      <c r="R28" s="15">
        <f t="shared" si="15"/>
        <v>21.475122729902353</v>
      </c>
      <c r="S28" s="15">
        <f t="shared" si="27"/>
        <v>73.048348818910696</v>
      </c>
      <c r="T28" s="15">
        <f t="shared" si="35"/>
        <v>0</v>
      </c>
      <c r="U28" s="15">
        <f t="shared" si="41"/>
        <v>0</v>
      </c>
      <c r="V28" s="15">
        <f t="shared" si="47"/>
        <v>0</v>
      </c>
      <c r="W28" s="15">
        <f t="shared" si="53"/>
        <v>0</v>
      </c>
      <c r="X28" s="17"/>
      <c r="Z28" s="15">
        <f t="shared" si="6"/>
        <v>24.691022358705229</v>
      </c>
      <c r="AA28" s="15">
        <f t="shared" si="16"/>
        <v>83.987339054542574</v>
      </c>
      <c r="AB28" s="15">
        <f t="shared" si="28"/>
        <v>0</v>
      </c>
      <c r="AC28" s="15">
        <f t="shared" si="36"/>
        <v>0</v>
      </c>
      <c r="AD28" s="15">
        <f t="shared" si="42"/>
        <v>0</v>
      </c>
      <c r="AE28" s="15">
        <f t="shared" si="48"/>
        <v>0</v>
      </c>
      <c r="AG28" s="15">
        <f t="shared" si="7"/>
        <v>6.1727555896763073</v>
      </c>
      <c r="AH28" s="15">
        <f t="shared" si="17"/>
        <v>20.996834763635643</v>
      </c>
      <c r="AI28" s="15">
        <f t="shared" si="29"/>
        <v>0</v>
      </c>
      <c r="AJ28" s="15">
        <f t="shared" si="37"/>
        <v>0</v>
      </c>
      <c r="AK28" s="15">
        <f t="shared" si="43"/>
        <v>0</v>
      </c>
      <c r="AL28" s="15">
        <f t="shared" si="49"/>
        <v>0</v>
      </c>
      <c r="AN28" s="15">
        <f t="shared" si="18"/>
        <v>30.863777948381536</v>
      </c>
      <c r="AO28" s="15">
        <f t="shared" si="18"/>
        <v>104.98417381817822</v>
      </c>
      <c r="AP28" s="15">
        <f t="shared" si="18"/>
        <v>0</v>
      </c>
      <c r="AQ28" s="15">
        <f t="shared" si="18"/>
        <v>0</v>
      </c>
      <c r="AR28" s="15">
        <f t="shared" si="18"/>
        <v>0</v>
      </c>
      <c r="AS28" s="15">
        <f t="shared" si="18"/>
        <v>0</v>
      </c>
      <c r="AU28" s="15">
        <f t="shared" si="8"/>
        <v>53.188577331044172</v>
      </c>
      <c r="AV28" s="15">
        <f t="shared" si="19"/>
        <v>180.92272621332711</v>
      </c>
      <c r="AW28" s="15">
        <f t="shared" si="30"/>
        <v>0</v>
      </c>
      <c r="AX28" s="15">
        <f t="shared" si="38"/>
        <v>0</v>
      </c>
      <c r="AY28" s="15">
        <f t="shared" si="44"/>
        <v>0</v>
      </c>
      <c r="AZ28" s="15">
        <f t="shared" si="50"/>
        <v>0</v>
      </c>
      <c r="BA28" s="15">
        <f t="shared" si="9"/>
        <v>234.11130354437128</v>
      </c>
      <c r="BC28" s="15">
        <f t="shared" si="10"/>
        <v>0</v>
      </c>
      <c r="BD28" s="15">
        <f t="shared" si="20"/>
        <v>0</v>
      </c>
      <c r="BE28" s="15">
        <f t="shared" si="31"/>
        <v>0</v>
      </c>
      <c r="BF28" s="15">
        <f t="shared" si="39"/>
        <v>0</v>
      </c>
      <c r="BG28" s="15">
        <f t="shared" si="45"/>
        <v>0</v>
      </c>
      <c r="BH28" s="15">
        <f t="shared" si="51"/>
        <v>0</v>
      </c>
      <c r="BI28" s="15">
        <f t="shared" si="21"/>
        <v>0</v>
      </c>
      <c r="BK28" s="15">
        <f t="shared" si="11"/>
        <v>0</v>
      </c>
      <c r="BL28" s="15">
        <f t="shared" si="22"/>
        <v>0</v>
      </c>
      <c r="BM28" s="15">
        <f t="shared" si="32"/>
        <v>0</v>
      </c>
      <c r="BN28" s="15">
        <f t="shared" si="40"/>
        <v>0</v>
      </c>
      <c r="BO28" s="15">
        <f t="shared" si="46"/>
        <v>0</v>
      </c>
      <c r="BP28" s="15">
        <f t="shared" si="52"/>
        <v>0</v>
      </c>
      <c r="BQ28" s="15">
        <f t="shared" si="23"/>
        <v>0</v>
      </c>
      <c r="BS28" s="15">
        <f t="shared" si="12"/>
        <v>234.11130354437128</v>
      </c>
      <c r="BT28" s="15">
        <f t="shared" si="33"/>
        <v>1599.8532117178079</v>
      </c>
    </row>
    <row r="29" spans="2:72" ht="15" x14ac:dyDescent="0.2">
      <c r="B29" s="47">
        <f>Teak!B29</f>
        <v>2034</v>
      </c>
      <c r="C29" s="14">
        <v>0</v>
      </c>
      <c r="D29" s="14">
        <f t="shared" si="24"/>
        <v>0</v>
      </c>
      <c r="E29" s="14">
        <f t="shared" si="25"/>
        <v>0</v>
      </c>
      <c r="F29" s="35"/>
      <c r="G29" s="14">
        <v>16</v>
      </c>
      <c r="H29" s="14" t="str">
        <f>Teak!H29</f>
        <v>2034-2035</v>
      </c>
      <c r="I29" s="172">
        <v>78.2</v>
      </c>
      <c r="J29" s="1">
        <f t="shared" si="13"/>
        <v>0.24904458598726115</v>
      </c>
      <c r="K29" s="36">
        <v>14.1</v>
      </c>
      <c r="L29" s="300"/>
      <c r="M29" s="15">
        <f t="shared" si="34"/>
        <v>0.25613396070509958</v>
      </c>
      <c r="N29" s="15">
        <f t="shared" si="26"/>
        <v>2.8725744075182219E-2</v>
      </c>
      <c r="O29" s="9"/>
      <c r="P29" s="14">
        <v>16</v>
      </c>
      <c r="Q29" s="14" t="str">
        <f t="shared" si="14"/>
        <v>2034-2035</v>
      </c>
      <c r="R29" s="15">
        <f t="shared" si="15"/>
        <v>24.560511184280799</v>
      </c>
      <c r="S29" s="15">
        <f t="shared" si="27"/>
        <v>56.061373021218778</v>
      </c>
      <c r="T29" s="15">
        <f t="shared" si="35"/>
        <v>0</v>
      </c>
      <c r="U29" s="15">
        <f t="shared" si="41"/>
        <v>0</v>
      </c>
      <c r="V29" s="15">
        <f t="shared" si="47"/>
        <v>0</v>
      </c>
      <c r="W29" s="15">
        <f t="shared" si="53"/>
        <v>0</v>
      </c>
      <c r="X29" s="17"/>
      <c r="Z29" s="15">
        <f t="shared" si="6"/>
        <v>28.238447734126847</v>
      </c>
      <c r="AA29" s="15">
        <f t="shared" si="16"/>
        <v>64.456563631146281</v>
      </c>
      <c r="AB29" s="15">
        <f t="shared" si="28"/>
        <v>0</v>
      </c>
      <c r="AC29" s="15">
        <f t="shared" si="36"/>
        <v>0</v>
      </c>
      <c r="AD29" s="15">
        <f t="shared" si="42"/>
        <v>0</v>
      </c>
      <c r="AE29" s="15">
        <f t="shared" si="48"/>
        <v>0</v>
      </c>
      <c r="AG29" s="15">
        <f t="shared" si="7"/>
        <v>7.0596119335317118</v>
      </c>
      <c r="AH29" s="15">
        <f t="shared" si="17"/>
        <v>16.11414090778657</v>
      </c>
      <c r="AI29" s="15">
        <f t="shared" si="29"/>
        <v>0</v>
      </c>
      <c r="AJ29" s="15">
        <f t="shared" si="37"/>
        <v>0</v>
      </c>
      <c r="AK29" s="15">
        <f t="shared" si="43"/>
        <v>0</v>
      </c>
      <c r="AL29" s="15">
        <f t="shared" si="49"/>
        <v>0</v>
      </c>
      <c r="AN29" s="15">
        <f t="shared" si="18"/>
        <v>35.298059667658556</v>
      </c>
      <c r="AO29" s="15">
        <f t="shared" si="18"/>
        <v>80.570704538932858</v>
      </c>
      <c r="AP29" s="15">
        <f t="shared" si="18"/>
        <v>0</v>
      </c>
      <c r="AQ29" s="15">
        <f t="shared" si="18"/>
        <v>0</v>
      </c>
      <c r="AR29" s="15">
        <f t="shared" si="18"/>
        <v>0</v>
      </c>
      <c r="AS29" s="15">
        <f t="shared" si="18"/>
        <v>0</v>
      </c>
      <c r="AU29" s="15">
        <f t="shared" si="8"/>
        <v>60.830322827264908</v>
      </c>
      <c r="AV29" s="15">
        <f t="shared" si="19"/>
        <v>138.8501808220943</v>
      </c>
      <c r="AW29" s="15">
        <f t="shared" si="30"/>
        <v>0</v>
      </c>
      <c r="AX29" s="15">
        <f t="shared" si="38"/>
        <v>0</v>
      </c>
      <c r="AY29" s="15">
        <f t="shared" si="44"/>
        <v>0</v>
      </c>
      <c r="AZ29" s="15">
        <f t="shared" si="50"/>
        <v>0</v>
      </c>
      <c r="BA29" s="15">
        <f t="shared" si="9"/>
        <v>199.6805036493592</v>
      </c>
      <c r="BC29" s="15">
        <f t="shared" si="10"/>
        <v>0</v>
      </c>
      <c r="BD29" s="15">
        <f t="shared" si="20"/>
        <v>0</v>
      </c>
      <c r="BE29" s="15">
        <f t="shared" si="31"/>
        <v>0</v>
      </c>
      <c r="BF29" s="15">
        <f t="shared" si="39"/>
        <v>0</v>
      </c>
      <c r="BG29" s="15">
        <f t="shared" si="45"/>
        <v>0</v>
      </c>
      <c r="BH29" s="15">
        <f t="shared" si="51"/>
        <v>0</v>
      </c>
      <c r="BI29" s="15">
        <f t="shared" si="21"/>
        <v>0</v>
      </c>
      <c r="BK29" s="15">
        <f t="shared" si="11"/>
        <v>0</v>
      </c>
      <c r="BL29" s="15">
        <f t="shared" si="22"/>
        <v>0</v>
      </c>
      <c r="BM29" s="15">
        <f t="shared" si="32"/>
        <v>0</v>
      </c>
      <c r="BN29" s="15">
        <f t="shared" si="40"/>
        <v>0</v>
      </c>
      <c r="BO29" s="15">
        <f t="shared" si="46"/>
        <v>0</v>
      </c>
      <c r="BP29" s="15">
        <f t="shared" si="52"/>
        <v>0</v>
      </c>
      <c r="BQ29" s="15">
        <f t="shared" si="23"/>
        <v>0</v>
      </c>
      <c r="BS29" s="15">
        <f t="shared" si="12"/>
        <v>199.6805036493592</v>
      </c>
      <c r="BT29" s="15">
        <f t="shared" si="33"/>
        <v>1799.5337153671671</v>
      </c>
    </row>
    <row r="30" spans="2:72" ht="15" x14ac:dyDescent="0.2">
      <c r="B30" s="47">
        <f>Teak!B30</f>
        <v>2035</v>
      </c>
      <c r="C30" s="14">
        <v>0</v>
      </c>
      <c r="D30" s="14">
        <f t="shared" si="24"/>
        <v>0</v>
      </c>
      <c r="E30" s="14">
        <f t="shared" si="25"/>
        <v>0</v>
      </c>
      <c r="G30" s="14">
        <v>17</v>
      </c>
      <c r="H30" s="14" t="str">
        <f>Teak!H30</f>
        <v>2035-2036</v>
      </c>
      <c r="I30" s="171">
        <v>81.9166666666667</v>
      </c>
      <c r="J30" s="1">
        <f t="shared" si="13"/>
        <v>0.26088110403397041</v>
      </c>
      <c r="K30" s="35">
        <v>14.4</v>
      </c>
      <c r="L30" s="300"/>
      <c r="M30" s="15">
        <f t="shared" si="34"/>
        <v>0.2870539246825432</v>
      </c>
      <c r="N30" s="15">
        <f t="shared" si="26"/>
        <v>3.0919963977443621E-2</v>
      </c>
      <c r="O30" s="9"/>
      <c r="P30" s="14">
        <v>17</v>
      </c>
      <c r="Q30" s="14" t="str">
        <f t="shared" si="14"/>
        <v>2035-2036</v>
      </c>
      <c r="R30" s="15">
        <f t="shared" si="15"/>
        <v>26.436569200714295</v>
      </c>
      <c r="S30" s="15">
        <f t="shared" si="27"/>
        <v>64.115860775806709</v>
      </c>
      <c r="T30" s="15">
        <f t="shared" si="35"/>
        <v>0</v>
      </c>
      <c r="U30" s="15">
        <f t="shared" si="41"/>
        <v>0</v>
      </c>
      <c r="V30" s="15">
        <f t="shared" si="47"/>
        <v>0</v>
      </c>
      <c r="W30" s="15">
        <f t="shared" si="53"/>
        <v>0</v>
      </c>
      <c r="X30" s="17"/>
      <c r="Z30" s="15">
        <f t="shared" si="6"/>
        <v>30.395445438521257</v>
      </c>
      <c r="AA30" s="15">
        <f t="shared" si="16"/>
        <v>73.717210926983753</v>
      </c>
      <c r="AB30" s="15">
        <f t="shared" si="28"/>
        <v>0</v>
      </c>
      <c r="AC30" s="15">
        <f t="shared" si="36"/>
        <v>0</v>
      </c>
      <c r="AD30" s="15">
        <f t="shared" si="42"/>
        <v>0</v>
      </c>
      <c r="AE30" s="15">
        <f t="shared" si="48"/>
        <v>0</v>
      </c>
      <c r="AG30" s="15">
        <f t="shared" si="7"/>
        <v>7.5988613596303143</v>
      </c>
      <c r="AH30" s="15">
        <f t="shared" si="17"/>
        <v>18.429302731745938</v>
      </c>
      <c r="AI30" s="15">
        <f t="shared" si="29"/>
        <v>0</v>
      </c>
      <c r="AJ30" s="15">
        <f t="shared" si="37"/>
        <v>0</v>
      </c>
      <c r="AK30" s="15">
        <f t="shared" si="43"/>
        <v>0</v>
      </c>
      <c r="AL30" s="15">
        <f t="shared" si="49"/>
        <v>0</v>
      </c>
      <c r="AN30" s="15">
        <f t="shared" si="18"/>
        <v>37.99430679815157</v>
      </c>
      <c r="AO30" s="15">
        <f t="shared" si="18"/>
        <v>92.146513658729688</v>
      </c>
      <c r="AP30" s="15">
        <f t="shared" si="18"/>
        <v>0</v>
      </c>
      <c r="AQ30" s="15">
        <f t="shared" si="18"/>
        <v>0</v>
      </c>
      <c r="AR30" s="15">
        <f t="shared" si="18"/>
        <v>0</v>
      </c>
      <c r="AS30" s="15">
        <f t="shared" si="18"/>
        <v>0</v>
      </c>
      <c r="AU30" s="15">
        <f t="shared" si="8"/>
        <v>65.476855382147875</v>
      </c>
      <c r="AV30" s="15">
        <f t="shared" si="19"/>
        <v>158.79915853854413</v>
      </c>
      <c r="AW30" s="15">
        <f t="shared" si="30"/>
        <v>0</v>
      </c>
      <c r="AX30" s="15">
        <f t="shared" si="38"/>
        <v>0</v>
      </c>
      <c r="AY30" s="15">
        <f t="shared" si="44"/>
        <v>0</v>
      </c>
      <c r="AZ30" s="15">
        <f t="shared" si="50"/>
        <v>0</v>
      </c>
      <c r="BA30" s="15">
        <f t="shared" si="9"/>
        <v>224.27601392069201</v>
      </c>
      <c r="BC30" s="15">
        <f t="shared" si="10"/>
        <v>0</v>
      </c>
      <c r="BD30" s="15">
        <f t="shared" si="20"/>
        <v>0</v>
      </c>
      <c r="BE30" s="15">
        <f t="shared" si="31"/>
        <v>0</v>
      </c>
      <c r="BF30" s="15">
        <f t="shared" si="39"/>
        <v>0</v>
      </c>
      <c r="BG30" s="15">
        <f t="shared" si="45"/>
        <v>0</v>
      </c>
      <c r="BH30" s="15">
        <f t="shared" si="51"/>
        <v>0</v>
      </c>
      <c r="BI30" s="15">
        <f t="shared" si="21"/>
        <v>0</v>
      </c>
      <c r="BK30" s="15">
        <f t="shared" si="11"/>
        <v>0</v>
      </c>
      <c r="BL30" s="15">
        <f t="shared" si="22"/>
        <v>0</v>
      </c>
      <c r="BM30" s="15">
        <f t="shared" si="32"/>
        <v>0</v>
      </c>
      <c r="BN30" s="15">
        <f t="shared" si="40"/>
        <v>0</v>
      </c>
      <c r="BO30" s="15">
        <f t="shared" si="46"/>
        <v>0</v>
      </c>
      <c r="BP30" s="15">
        <f t="shared" si="52"/>
        <v>0</v>
      </c>
      <c r="BQ30" s="15">
        <f t="shared" si="23"/>
        <v>0</v>
      </c>
      <c r="BS30" s="15">
        <f t="shared" si="12"/>
        <v>224.27601392069201</v>
      </c>
      <c r="BT30" s="15">
        <f t="shared" si="33"/>
        <v>2023.8097292878592</v>
      </c>
    </row>
    <row r="31" spans="2:72" ht="15" x14ac:dyDescent="0.2">
      <c r="B31" s="47">
        <f>Teak!B31</f>
        <v>2036</v>
      </c>
      <c r="C31" s="14">
        <v>0</v>
      </c>
      <c r="D31" s="14">
        <f t="shared" si="24"/>
        <v>0</v>
      </c>
      <c r="E31" s="14">
        <f t="shared" si="25"/>
        <v>0</v>
      </c>
      <c r="G31" s="14">
        <v>18</v>
      </c>
      <c r="H31" s="14" t="str">
        <f>Teak!H31</f>
        <v>2036-2037</v>
      </c>
      <c r="I31" s="171">
        <v>85.633333333333297</v>
      </c>
      <c r="J31" s="1">
        <f t="shared" si="13"/>
        <v>0.27271762208067929</v>
      </c>
      <c r="K31" s="35">
        <v>14.7</v>
      </c>
      <c r="L31" s="300"/>
      <c r="M31" s="15">
        <f t="shared" si="34"/>
        <v>0.32024200401226521</v>
      </c>
      <c r="N31" s="15">
        <f t="shared" si="26"/>
        <v>3.3188079329722009E-2</v>
      </c>
      <c r="O31" s="9"/>
      <c r="P31" s="14">
        <v>18</v>
      </c>
      <c r="Q31" s="14" t="str">
        <f t="shared" si="14"/>
        <v>2036-2037</v>
      </c>
      <c r="R31" s="15">
        <f t="shared" si="15"/>
        <v>28.375807826912318</v>
      </c>
      <c r="S31" s="15">
        <f t="shared" si="27"/>
        <v>69.013359597654159</v>
      </c>
      <c r="T31" s="15">
        <f t="shared" si="35"/>
        <v>0</v>
      </c>
      <c r="U31" s="15">
        <f t="shared" si="41"/>
        <v>0</v>
      </c>
      <c r="V31" s="15">
        <f t="shared" si="47"/>
        <v>0</v>
      </c>
      <c r="W31" s="15">
        <f t="shared" si="53"/>
        <v>0</v>
      </c>
      <c r="X31" s="17"/>
      <c r="Z31" s="15">
        <f t="shared" si="6"/>
        <v>32.625085048992432</v>
      </c>
      <c r="AA31" s="15">
        <f t="shared" si="16"/>
        <v>79.348110197402875</v>
      </c>
      <c r="AB31" s="15">
        <f t="shared" si="28"/>
        <v>0</v>
      </c>
      <c r="AC31" s="15">
        <f t="shared" si="36"/>
        <v>0</v>
      </c>
      <c r="AD31" s="15">
        <f t="shared" si="42"/>
        <v>0</v>
      </c>
      <c r="AE31" s="15">
        <f t="shared" si="48"/>
        <v>0</v>
      </c>
      <c r="AG31" s="15">
        <f t="shared" si="7"/>
        <v>8.1562712622481079</v>
      </c>
      <c r="AH31" s="15">
        <f t="shared" si="17"/>
        <v>19.837027549350719</v>
      </c>
      <c r="AI31" s="15">
        <f t="shared" si="29"/>
        <v>0</v>
      </c>
      <c r="AJ31" s="15">
        <f t="shared" si="37"/>
        <v>0</v>
      </c>
      <c r="AK31" s="15">
        <f t="shared" si="43"/>
        <v>0</v>
      </c>
      <c r="AL31" s="15">
        <f t="shared" si="49"/>
        <v>0</v>
      </c>
      <c r="AN31" s="15">
        <f t="shared" si="18"/>
        <v>40.781356311240543</v>
      </c>
      <c r="AO31" s="15">
        <f t="shared" si="18"/>
        <v>99.185137746753597</v>
      </c>
      <c r="AP31" s="15">
        <f t="shared" si="18"/>
        <v>0</v>
      </c>
      <c r="AQ31" s="15">
        <f t="shared" si="18"/>
        <v>0</v>
      </c>
      <c r="AR31" s="15">
        <f t="shared" si="18"/>
        <v>0</v>
      </c>
      <c r="AS31" s="15">
        <f t="shared" si="18"/>
        <v>0</v>
      </c>
      <c r="AU31" s="15">
        <f t="shared" si="8"/>
        <v>70.279870709704525</v>
      </c>
      <c r="AV31" s="15">
        <f t="shared" si="19"/>
        <v>170.92905405023868</v>
      </c>
      <c r="AW31" s="15">
        <f t="shared" si="30"/>
        <v>0</v>
      </c>
      <c r="AX31" s="15">
        <f t="shared" si="38"/>
        <v>0</v>
      </c>
      <c r="AY31" s="15">
        <f t="shared" si="44"/>
        <v>0</v>
      </c>
      <c r="AZ31" s="15">
        <f t="shared" si="50"/>
        <v>0</v>
      </c>
      <c r="BA31" s="15">
        <f t="shared" si="9"/>
        <v>241.20892475994322</v>
      </c>
      <c r="BC31" s="15">
        <f t="shared" si="10"/>
        <v>0</v>
      </c>
      <c r="BD31" s="15">
        <f t="shared" si="20"/>
        <v>0</v>
      </c>
      <c r="BE31" s="15">
        <f t="shared" si="31"/>
        <v>0</v>
      </c>
      <c r="BF31" s="15">
        <f t="shared" si="39"/>
        <v>0</v>
      </c>
      <c r="BG31" s="15">
        <f t="shared" si="45"/>
        <v>0</v>
      </c>
      <c r="BH31" s="15">
        <f t="shared" si="51"/>
        <v>0</v>
      </c>
      <c r="BI31" s="15">
        <f t="shared" si="21"/>
        <v>0</v>
      </c>
      <c r="BK31" s="15">
        <f t="shared" si="11"/>
        <v>0</v>
      </c>
      <c r="BL31" s="15">
        <f t="shared" si="22"/>
        <v>0</v>
      </c>
      <c r="BM31" s="15">
        <f t="shared" si="32"/>
        <v>0</v>
      </c>
      <c r="BN31" s="15">
        <f t="shared" si="40"/>
        <v>0</v>
      </c>
      <c r="BO31" s="15">
        <f t="shared" si="46"/>
        <v>0</v>
      </c>
      <c r="BP31" s="15">
        <f t="shared" si="52"/>
        <v>0</v>
      </c>
      <c r="BQ31" s="15">
        <f t="shared" si="23"/>
        <v>0</v>
      </c>
      <c r="BS31" s="15">
        <f t="shared" si="12"/>
        <v>241.20892475994322</v>
      </c>
      <c r="BT31" s="15">
        <f t="shared" si="33"/>
        <v>2265.0186540478026</v>
      </c>
    </row>
    <row r="32" spans="2:72" ht="15" x14ac:dyDescent="0.2">
      <c r="B32" s="47">
        <f>Teak!B32</f>
        <v>2037</v>
      </c>
      <c r="C32" s="14">
        <v>0</v>
      </c>
      <c r="D32" s="14">
        <f t="shared" si="24"/>
        <v>0</v>
      </c>
      <c r="E32" s="14">
        <f t="shared" si="25"/>
        <v>0</v>
      </c>
      <c r="G32" s="14">
        <v>19</v>
      </c>
      <c r="H32" s="14" t="str">
        <f>Teak!H32</f>
        <v>2037-2038</v>
      </c>
      <c r="I32" s="171">
        <v>89.35</v>
      </c>
      <c r="J32" s="1">
        <f t="shared" si="13"/>
        <v>0.2845541401273885</v>
      </c>
      <c r="K32" s="35">
        <v>15</v>
      </c>
      <c r="L32" s="300"/>
      <c r="M32" s="15">
        <f t="shared" si="34"/>
        <v>0.35577209414428568</v>
      </c>
      <c r="N32" s="15">
        <f t="shared" si="26"/>
        <v>3.5530090132020464E-2</v>
      </c>
      <c r="O32" s="9"/>
      <c r="P32" s="14">
        <v>19</v>
      </c>
      <c r="Q32" s="14" t="str">
        <f t="shared" si="14"/>
        <v>2037-2038</v>
      </c>
      <c r="R32" s="15">
        <f t="shared" si="15"/>
        <v>30.378227062877496</v>
      </c>
      <c r="S32" s="15">
        <f t="shared" si="27"/>
        <v>74.075793063939528</v>
      </c>
      <c r="T32" s="15">
        <f t="shared" si="35"/>
        <v>0</v>
      </c>
      <c r="U32" s="15">
        <f t="shared" si="41"/>
        <v>0</v>
      </c>
      <c r="V32" s="15">
        <f t="shared" si="47"/>
        <v>0</v>
      </c>
      <c r="W32" s="15">
        <f t="shared" si="53"/>
        <v>0</v>
      </c>
      <c r="X32" s="17"/>
      <c r="Z32" s="15">
        <f t="shared" si="6"/>
        <v>34.927366565543402</v>
      </c>
      <c r="AA32" s="15">
        <f t="shared" si="16"/>
        <v>85.16864307526447</v>
      </c>
      <c r="AB32" s="15">
        <f t="shared" si="28"/>
        <v>0</v>
      </c>
      <c r="AC32" s="15">
        <f t="shared" si="36"/>
        <v>0</v>
      </c>
      <c r="AD32" s="15">
        <f t="shared" si="42"/>
        <v>0</v>
      </c>
      <c r="AE32" s="15">
        <f t="shared" si="48"/>
        <v>0</v>
      </c>
      <c r="AG32" s="15">
        <f t="shared" si="7"/>
        <v>8.7318416413858504</v>
      </c>
      <c r="AH32" s="15">
        <f t="shared" si="17"/>
        <v>21.292160768816117</v>
      </c>
      <c r="AI32" s="15">
        <f t="shared" si="29"/>
        <v>0</v>
      </c>
      <c r="AJ32" s="15">
        <f t="shared" si="37"/>
        <v>0</v>
      </c>
      <c r="AK32" s="15">
        <f t="shared" si="43"/>
        <v>0</v>
      </c>
      <c r="AL32" s="15">
        <f t="shared" si="49"/>
        <v>0</v>
      </c>
      <c r="AN32" s="15">
        <f t="shared" si="18"/>
        <v>43.65920820692925</v>
      </c>
      <c r="AO32" s="15">
        <f t="shared" si="18"/>
        <v>106.46080384408059</v>
      </c>
      <c r="AP32" s="15">
        <f t="shared" si="18"/>
        <v>0</v>
      </c>
      <c r="AQ32" s="15">
        <f t="shared" si="18"/>
        <v>0</v>
      </c>
      <c r="AR32" s="15">
        <f t="shared" si="18"/>
        <v>0</v>
      </c>
      <c r="AS32" s="15">
        <f t="shared" si="18"/>
        <v>0</v>
      </c>
      <c r="AU32" s="15">
        <f t="shared" si="8"/>
        <v>75.239368809941396</v>
      </c>
      <c r="AV32" s="15">
        <f t="shared" si="19"/>
        <v>183.46745195796552</v>
      </c>
      <c r="AW32" s="15">
        <f t="shared" si="30"/>
        <v>0</v>
      </c>
      <c r="AX32" s="15">
        <f t="shared" si="38"/>
        <v>0</v>
      </c>
      <c r="AY32" s="15">
        <f t="shared" si="44"/>
        <v>0</v>
      </c>
      <c r="AZ32" s="15">
        <f t="shared" si="50"/>
        <v>0</v>
      </c>
      <c r="BA32" s="15">
        <f t="shared" si="9"/>
        <v>258.70682076790695</v>
      </c>
      <c r="BC32" s="15">
        <f t="shared" si="10"/>
        <v>0</v>
      </c>
      <c r="BD32" s="15">
        <f t="shared" si="20"/>
        <v>0</v>
      </c>
      <c r="BE32" s="15">
        <f t="shared" si="31"/>
        <v>0</v>
      </c>
      <c r="BF32" s="15">
        <f t="shared" si="39"/>
        <v>0</v>
      </c>
      <c r="BG32" s="15">
        <f t="shared" si="45"/>
        <v>0</v>
      </c>
      <c r="BH32" s="15">
        <f t="shared" si="51"/>
        <v>0</v>
      </c>
      <c r="BI32" s="15">
        <f t="shared" si="21"/>
        <v>0</v>
      </c>
      <c r="BK32" s="15">
        <f t="shared" si="11"/>
        <v>0</v>
      </c>
      <c r="BL32" s="15">
        <f t="shared" si="22"/>
        <v>0</v>
      </c>
      <c r="BM32" s="15">
        <f t="shared" si="32"/>
        <v>0</v>
      </c>
      <c r="BN32" s="15">
        <f t="shared" si="40"/>
        <v>0</v>
      </c>
      <c r="BO32" s="15">
        <f t="shared" si="46"/>
        <v>0</v>
      </c>
      <c r="BP32" s="15">
        <f t="shared" si="52"/>
        <v>0</v>
      </c>
      <c r="BQ32" s="15">
        <f t="shared" si="23"/>
        <v>0</v>
      </c>
      <c r="BS32" s="15">
        <f t="shared" si="12"/>
        <v>258.70682076790695</v>
      </c>
      <c r="BT32" s="15">
        <f t="shared" si="33"/>
        <v>2523.7254748157093</v>
      </c>
    </row>
    <row r="33" spans="2:72" ht="15" x14ac:dyDescent="0.2">
      <c r="B33" s="47">
        <f>Teak!B33</f>
        <v>2038</v>
      </c>
      <c r="C33" s="14">
        <v>0</v>
      </c>
      <c r="D33" s="14">
        <f t="shared" si="24"/>
        <v>0</v>
      </c>
      <c r="E33" s="14">
        <f t="shared" si="25"/>
        <v>0</v>
      </c>
      <c r="G33" s="14">
        <v>20</v>
      </c>
      <c r="H33" s="14" t="str">
        <f>Teak!H33</f>
        <v>2038-2039</v>
      </c>
      <c r="I33" s="171">
        <v>93.066666666666606</v>
      </c>
      <c r="J33" s="1">
        <f t="shared" si="13"/>
        <v>0.29639065817409749</v>
      </c>
      <c r="K33" s="35">
        <v>15.3</v>
      </c>
      <c r="L33" s="300"/>
      <c r="M33" s="15">
        <f t="shared" si="34"/>
        <v>0.39371809052862139</v>
      </c>
      <c r="N33" s="15">
        <f t="shared" si="26"/>
        <v>3.7945996384335712E-2</v>
      </c>
      <c r="O33" s="9"/>
      <c r="P33" s="14">
        <v>20</v>
      </c>
      <c r="Q33" s="14" t="str">
        <f t="shared" si="14"/>
        <v>2038-2039</v>
      </c>
      <c r="R33" s="15">
        <f t="shared" si="15"/>
        <v>32.443826908607036</v>
      </c>
      <c r="S33" s="15">
        <f t="shared" si="27"/>
        <v>79.303161174669683</v>
      </c>
      <c r="T33" s="15">
        <f t="shared" si="35"/>
        <v>0</v>
      </c>
      <c r="U33" s="15">
        <f t="shared" si="41"/>
        <v>0</v>
      </c>
      <c r="V33" s="15">
        <f t="shared" si="47"/>
        <v>0</v>
      </c>
      <c r="W33" s="15">
        <f t="shared" si="53"/>
        <v>0</v>
      </c>
      <c r="X33" s="17"/>
      <c r="Z33" s="15">
        <f t="shared" si="6"/>
        <v>37.302289988170934</v>
      </c>
      <c r="AA33" s="15">
        <f t="shared" si="16"/>
        <v>91.178809560576468</v>
      </c>
      <c r="AB33" s="15">
        <f t="shared" si="28"/>
        <v>0</v>
      </c>
      <c r="AC33" s="15">
        <f t="shared" si="36"/>
        <v>0</v>
      </c>
      <c r="AD33" s="15">
        <f t="shared" si="42"/>
        <v>0</v>
      </c>
      <c r="AE33" s="15">
        <f t="shared" si="48"/>
        <v>0</v>
      </c>
      <c r="AG33" s="15">
        <f t="shared" si="7"/>
        <v>9.3255724970427334</v>
      </c>
      <c r="AH33" s="15">
        <f t="shared" si="17"/>
        <v>22.794702390144117</v>
      </c>
      <c r="AI33" s="15">
        <f t="shared" si="29"/>
        <v>0</v>
      </c>
      <c r="AJ33" s="15">
        <f t="shared" si="37"/>
        <v>0</v>
      </c>
      <c r="AK33" s="15">
        <f t="shared" si="43"/>
        <v>0</v>
      </c>
      <c r="AL33" s="15">
        <f t="shared" si="49"/>
        <v>0</v>
      </c>
      <c r="AN33" s="15">
        <f t="shared" si="18"/>
        <v>46.627862485213669</v>
      </c>
      <c r="AO33" s="15">
        <f t="shared" si="18"/>
        <v>113.97351195072059</v>
      </c>
      <c r="AP33" s="15">
        <f t="shared" si="18"/>
        <v>0</v>
      </c>
      <c r="AQ33" s="15">
        <f t="shared" si="18"/>
        <v>0</v>
      </c>
      <c r="AR33" s="15">
        <f t="shared" si="18"/>
        <v>0</v>
      </c>
      <c r="AS33" s="15">
        <f t="shared" si="18"/>
        <v>0</v>
      </c>
      <c r="AU33" s="15">
        <f t="shared" si="8"/>
        <v>80.355349682851553</v>
      </c>
      <c r="AV33" s="15">
        <f t="shared" si="19"/>
        <v>196.41435226174178</v>
      </c>
      <c r="AW33" s="15">
        <f t="shared" si="30"/>
        <v>0</v>
      </c>
      <c r="AX33" s="15">
        <f t="shared" si="38"/>
        <v>0</v>
      </c>
      <c r="AY33" s="15">
        <f t="shared" si="44"/>
        <v>0</v>
      </c>
      <c r="AZ33" s="15">
        <f t="shared" si="50"/>
        <v>0</v>
      </c>
      <c r="BA33" s="15">
        <f t="shared" si="9"/>
        <v>276.76970194459335</v>
      </c>
      <c r="BC33" s="15">
        <f t="shared" si="10"/>
        <v>0</v>
      </c>
      <c r="BD33" s="15">
        <f t="shared" si="20"/>
        <v>0</v>
      </c>
      <c r="BE33" s="15">
        <f t="shared" si="31"/>
        <v>0</v>
      </c>
      <c r="BF33" s="15">
        <f t="shared" si="39"/>
        <v>0</v>
      </c>
      <c r="BG33" s="15">
        <f t="shared" si="45"/>
        <v>0</v>
      </c>
      <c r="BH33" s="15">
        <f t="shared" si="51"/>
        <v>0</v>
      </c>
      <c r="BI33" s="15">
        <f t="shared" si="21"/>
        <v>0</v>
      </c>
      <c r="BK33" s="15">
        <f t="shared" si="11"/>
        <v>0</v>
      </c>
      <c r="BL33" s="15">
        <f t="shared" si="22"/>
        <v>0</v>
      </c>
      <c r="BM33" s="15">
        <f t="shared" si="32"/>
        <v>0</v>
      </c>
      <c r="BN33" s="15">
        <f t="shared" si="40"/>
        <v>0</v>
      </c>
      <c r="BO33" s="15">
        <f t="shared" si="46"/>
        <v>0</v>
      </c>
      <c r="BP33" s="15">
        <f t="shared" si="52"/>
        <v>0</v>
      </c>
      <c r="BQ33" s="15">
        <f t="shared" si="23"/>
        <v>0</v>
      </c>
      <c r="BS33" s="15">
        <f t="shared" si="12"/>
        <v>276.76970194459335</v>
      </c>
      <c r="BT33" s="15">
        <f t="shared" si="33"/>
        <v>2800.4951767603025</v>
      </c>
    </row>
    <row r="34" spans="2:72" ht="15" x14ac:dyDescent="0.2">
      <c r="B34" s="47">
        <f>Teak!B34</f>
        <v>2039</v>
      </c>
      <c r="C34" s="14">
        <v>0</v>
      </c>
      <c r="D34" s="14">
        <f t="shared" si="24"/>
        <v>0</v>
      </c>
      <c r="E34" s="14">
        <f t="shared" si="25"/>
        <v>0</v>
      </c>
      <c r="G34" s="14">
        <v>21</v>
      </c>
      <c r="H34" s="14" t="str">
        <f>Teak!H34</f>
        <v>2039-2040</v>
      </c>
      <c r="I34" s="171">
        <v>96.783333333333303</v>
      </c>
      <c r="J34" s="1">
        <f t="shared" si="13"/>
        <v>0.3082271762208067</v>
      </c>
      <c r="K34" s="35">
        <v>15.6</v>
      </c>
      <c r="L34" s="300"/>
      <c r="M34" s="15">
        <f t="shared" si="34"/>
        <v>0.43415388861529169</v>
      </c>
      <c r="N34" s="15">
        <f t="shared" si="26"/>
        <v>4.0435798086670305E-2</v>
      </c>
      <c r="O34" s="9"/>
      <c r="P34" s="14">
        <v>21</v>
      </c>
      <c r="Q34" s="14" t="str">
        <f t="shared" si="14"/>
        <v>2039-2040</v>
      </c>
      <c r="R34" s="15">
        <f t="shared" si="15"/>
        <v>34.572607364103114</v>
      </c>
      <c r="S34" s="15">
        <f t="shared" si="27"/>
        <v>84.695463929837302</v>
      </c>
      <c r="T34" s="15">
        <f t="shared" si="35"/>
        <v>0</v>
      </c>
      <c r="U34" s="15">
        <f t="shared" si="41"/>
        <v>0</v>
      </c>
      <c r="V34" s="15">
        <f t="shared" si="47"/>
        <v>0</v>
      </c>
      <c r="W34" s="15">
        <f t="shared" si="53"/>
        <v>0</v>
      </c>
      <c r="X34" s="17"/>
      <c r="Z34" s="15">
        <f t="shared" si="6"/>
        <v>39.749855316877557</v>
      </c>
      <c r="AA34" s="15">
        <f t="shared" si="16"/>
        <v>97.378609653330429</v>
      </c>
      <c r="AB34" s="15">
        <f t="shared" si="28"/>
        <v>0</v>
      </c>
      <c r="AC34" s="15">
        <f t="shared" si="36"/>
        <v>0</v>
      </c>
      <c r="AD34" s="15">
        <f t="shared" si="42"/>
        <v>0</v>
      </c>
      <c r="AE34" s="15">
        <f t="shared" si="48"/>
        <v>0</v>
      </c>
      <c r="AG34" s="15">
        <f t="shared" si="7"/>
        <v>9.9374638292193893</v>
      </c>
      <c r="AH34" s="15">
        <f t="shared" si="17"/>
        <v>24.344652413332607</v>
      </c>
      <c r="AI34" s="15">
        <f t="shared" si="29"/>
        <v>0</v>
      </c>
      <c r="AJ34" s="15">
        <f t="shared" si="37"/>
        <v>0</v>
      </c>
      <c r="AK34" s="15">
        <f t="shared" si="43"/>
        <v>0</v>
      </c>
      <c r="AL34" s="15">
        <f t="shared" si="49"/>
        <v>0</v>
      </c>
      <c r="AN34" s="15">
        <f t="shared" si="18"/>
        <v>49.687319146096947</v>
      </c>
      <c r="AO34" s="15">
        <f t="shared" si="18"/>
        <v>121.72326206666304</v>
      </c>
      <c r="AP34" s="15">
        <f t="shared" si="18"/>
        <v>0</v>
      </c>
      <c r="AQ34" s="15">
        <f t="shared" si="18"/>
        <v>0</v>
      </c>
      <c r="AR34" s="15">
        <f t="shared" si="18"/>
        <v>0</v>
      </c>
      <c r="AS34" s="15">
        <f t="shared" si="18"/>
        <v>0</v>
      </c>
      <c r="AU34" s="15">
        <f t="shared" si="8"/>
        <v>85.627813328440396</v>
      </c>
      <c r="AV34" s="15">
        <f t="shared" si="19"/>
        <v>209.7697549615493</v>
      </c>
      <c r="AW34" s="15">
        <f t="shared" si="30"/>
        <v>0</v>
      </c>
      <c r="AX34" s="15">
        <f t="shared" si="38"/>
        <v>0</v>
      </c>
      <c r="AY34" s="15">
        <f t="shared" si="44"/>
        <v>0</v>
      </c>
      <c r="AZ34" s="15">
        <f t="shared" si="50"/>
        <v>0</v>
      </c>
      <c r="BA34" s="15">
        <f t="shared" si="9"/>
        <v>295.39756828998969</v>
      </c>
      <c r="BC34" s="15">
        <f t="shared" si="10"/>
        <v>0</v>
      </c>
      <c r="BD34" s="15">
        <f t="shared" si="20"/>
        <v>0</v>
      </c>
      <c r="BE34" s="15">
        <f t="shared" si="31"/>
        <v>0</v>
      </c>
      <c r="BF34" s="15">
        <f t="shared" si="39"/>
        <v>0</v>
      </c>
      <c r="BG34" s="15">
        <f t="shared" si="45"/>
        <v>0</v>
      </c>
      <c r="BH34" s="15">
        <f t="shared" si="51"/>
        <v>0</v>
      </c>
      <c r="BI34" s="15">
        <f t="shared" si="21"/>
        <v>0</v>
      </c>
      <c r="BK34" s="15">
        <f t="shared" si="11"/>
        <v>0</v>
      </c>
      <c r="BL34" s="15">
        <f t="shared" si="22"/>
        <v>0</v>
      </c>
      <c r="BM34" s="15">
        <f t="shared" si="32"/>
        <v>0</v>
      </c>
      <c r="BN34" s="15">
        <f t="shared" si="40"/>
        <v>0</v>
      </c>
      <c r="BO34" s="15">
        <f t="shared" si="46"/>
        <v>0</v>
      </c>
      <c r="BP34" s="15">
        <f t="shared" si="52"/>
        <v>0</v>
      </c>
      <c r="BQ34" s="15">
        <f t="shared" si="23"/>
        <v>0</v>
      </c>
      <c r="BS34" s="15">
        <f t="shared" si="12"/>
        <v>295.39756828998969</v>
      </c>
      <c r="BT34" s="15">
        <f t="shared" si="33"/>
        <v>3095.892745050292</v>
      </c>
    </row>
    <row r="35" spans="2:72" ht="15" x14ac:dyDescent="0.2">
      <c r="B35" s="47">
        <f>Teak!B35</f>
        <v>2040</v>
      </c>
      <c r="C35" s="14">
        <v>0</v>
      </c>
      <c r="D35" s="14">
        <f t="shared" si="24"/>
        <v>0</v>
      </c>
      <c r="E35" s="14">
        <f t="shared" si="25"/>
        <v>0</v>
      </c>
      <c r="G35" s="14">
        <v>22</v>
      </c>
      <c r="H35" s="14" t="str">
        <f>Teak!H35</f>
        <v>2040-2041</v>
      </c>
      <c r="I35" s="171">
        <v>100.5</v>
      </c>
      <c r="J35" s="1">
        <f t="shared" si="13"/>
        <v>0.32006369426751585</v>
      </c>
      <c r="K35" s="35">
        <v>15.9</v>
      </c>
      <c r="L35" s="300"/>
      <c r="M35" s="15">
        <f t="shared" si="34"/>
        <v>0.47715338385431438</v>
      </c>
      <c r="N35" s="15">
        <f t="shared" si="26"/>
        <v>4.2999495239022689E-2</v>
      </c>
      <c r="O35" s="9"/>
      <c r="P35" s="14">
        <v>22</v>
      </c>
      <c r="Q35" s="14" t="str">
        <f t="shared" si="14"/>
        <v>2040-2041</v>
      </c>
      <c r="R35" s="15">
        <f t="shared" si="15"/>
        <v>36.764568429364402</v>
      </c>
      <c r="S35" s="15">
        <f t="shared" si="27"/>
        <v>90.252701329448115</v>
      </c>
      <c r="T35" s="15">
        <f t="shared" si="35"/>
        <v>0</v>
      </c>
      <c r="U35" s="15">
        <f t="shared" si="41"/>
        <v>0</v>
      </c>
      <c r="V35" s="15">
        <f t="shared" si="47"/>
        <v>0</v>
      </c>
      <c r="W35" s="15">
        <f t="shared" si="53"/>
        <v>0</v>
      </c>
      <c r="X35" s="17"/>
      <c r="Z35" s="15">
        <f t="shared" si="6"/>
        <v>42.270062551661724</v>
      </c>
      <c r="AA35" s="15">
        <f t="shared" si="16"/>
        <v>103.76804335353296</v>
      </c>
      <c r="AB35" s="15">
        <f t="shared" si="28"/>
        <v>0</v>
      </c>
      <c r="AC35" s="15">
        <f t="shared" si="36"/>
        <v>0</v>
      </c>
      <c r="AD35" s="15">
        <f t="shared" si="42"/>
        <v>0</v>
      </c>
      <c r="AE35" s="15">
        <f t="shared" si="48"/>
        <v>0</v>
      </c>
      <c r="AG35" s="15">
        <f t="shared" si="7"/>
        <v>10.567515637915431</v>
      </c>
      <c r="AH35" s="15">
        <f t="shared" si="17"/>
        <v>25.94201083838324</v>
      </c>
      <c r="AI35" s="15">
        <f t="shared" si="29"/>
        <v>0</v>
      </c>
      <c r="AJ35" s="15">
        <f t="shared" si="37"/>
        <v>0</v>
      </c>
      <c r="AK35" s="15">
        <f t="shared" si="43"/>
        <v>0</v>
      </c>
      <c r="AL35" s="15">
        <f t="shared" si="49"/>
        <v>0</v>
      </c>
      <c r="AN35" s="15">
        <f t="shared" si="18"/>
        <v>52.837578189577158</v>
      </c>
      <c r="AO35" s="15">
        <f t="shared" si="18"/>
        <v>129.71005419191619</v>
      </c>
      <c r="AP35" s="15">
        <f t="shared" si="18"/>
        <v>0</v>
      </c>
      <c r="AQ35" s="15">
        <f t="shared" si="18"/>
        <v>0</v>
      </c>
      <c r="AR35" s="15">
        <f t="shared" si="18"/>
        <v>0</v>
      </c>
      <c r="AS35" s="15">
        <f t="shared" si="18"/>
        <v>0</v>
      </c>
      <c r="AU35" s="15">
        <f t="shared" si="8"/>
        <v>91.056759746704628</v>
      </c>
      <c r="AV35" s="15">
        <f t="shared" si="19"/>
        <v>223.53366005740219</v>
      </c>
      <c r="AW35" s="15">
        <f t="shared" si="30"/>
        <v>0</v>
      </c>
      <c r="AX35" s="15">
        <f t="shared" si="38"/>
        <v>0</v>
      </c>
      <c r="AY35" s="15">
        <f t="shared" si="44"/>
        <v>0</v>
      </c>
      <c r="AZ35" s="15">
        <f t="shared" si="50"/>
        <v>0</v>
      </c>
      <c r="BA35" s="15">
        <f t="shared" si="9"/>
        <v>314.59041980410683</v>
      </c>
      <c r="BC35" s="15">
        <f t="shared" si="10"/>
        <v>0</v>
      </c>
      <c r="BD35" s="15">
        <f t="shared" si="20"/>
        <v>0</v>
      </c>
      <c r="BE35" s="15">
        <f t="shared" si="31"/>
        <v>0</v>
      </c>
      <c r="BF35" s="15">
        <f t="shared" si="39"/>
        <v>0</v>
      </c>
      <c r="BG35" s="15">
        <f t="shared" si="45"/>
        <v>0</v>
      </c>
      <c r="BH35" s="15">
        <f t="shared" si="51"/>
        <v>0</v>
      </c>
      <c r="BI35" s="15">
        <f t="shared" si="21"/>
        <v>0</v>
      </c>
      <c r="BK35" s="15">
        <f t="shared" si="11"/>
        <v>0</v>
      </c>
      <c r="BL35" s="15">
        <f t="shared" si="22"/>
        <v>0</v>
      </c>
      <c r="BM35" s="15">
        <f t="shared" si="32"/>
        <v>0</v>
      </c>
      <c r="BN35" s="15">
        <f t="shared" si="40"/>
        <v>0</v>
      </c>
      <c r="BO35" s="15">
        <f t="shared" si="46"/>
        <v>0</v>
      </c>
      <c r="BP35" s="15">
        <f t="shared" si="52"/>
        <v>0</v>
      </c>
      <c r="BQ35" s="15">
        <f t="shared" si="23"/>
        <v>0</v>
      </c>
      <c r="BS35" s="15">
        <f t="shared" si="12"/>
        <v>314.59041980410683</v>
      </c>
      <c r="BT35" s="15">
        <f t="shared" si="33"/>
        <v>3410.4831648543986</v>
      </c>
    </row>
    <row r="36" spans="2:72" ht="15" x14ac:dyDescent="0.2">
      <c r="B36" s="47">
        <f>Teak!B36</f>
        <v>2041</v>
      </c>
      <c r="C36" s="14">
        <v>0</v>
      </c>
      <c r="D36" s="14">
        <f t="shared" si="24"/>
        <v>0</v>
      </c>
      <c r="E36" s="14">
        <f t="shared" si="25"/>
        <v>0</v>
      </c>
      <c r="G36" s="14">
        <v>23</v>
      </c>
      <c r="H36" s="14" t="str">
        <f>Teak!H36</f>
        <v>2041-2042</v>
      </c>
      <c r="I36" s="171">
        <v>104.216666666667</v>
      </c>
      <c r="J36" s="1">
        <f t="shared" si="13"/>
        <v>0.33190021231422612</v>
      </c>
      <c r="K36" s="35">
        <v>16.2</v>
      </c>
      <c r="L36" s="300"/>
      <c r="M36" s="15">
        <f t="shared" si="34"/>
        <v>0.52279047169571113</v>
      </c>
      <c r="N36" s="15">
        <f t="shared" si="26"/>
        <v>4.5637087841396751E-2</v>
      </c>
      <c r="O36" s="9"/>
      <c r="P36" s="14">
        <v>23</v>
      </c>
      <c r="Q36" s="14" t="str">
        <f t="shared" si="14"/>
        <v>2041-2042</v>
      </c>
      <c r="R36" s="15">
        <f t="shared" si="15"/>
        <v>39.019710104394221</v>
      </c>
      <c r="S36" s="15">
        <f t="shared" si="27"/>
        <v>95.974873373498639</v>
      </c>
      <c r="T36" s="15">
        <f t="shared" si="35"/>
        <v>0</v>
      </c>
      <c r="U36" s="15">
        <f t="shared" si="41"/>
        <v>0</v>
      </c>
      <c r="V36" s="15">
        <f t="shared" si="47"/>
        <v>0</v>
      </c>
      <c r="W36" s="15">
        <f t="shared" si="53"/>
        <v>0</v>
      </c>
      <c r="X36" s="17"/>
      <c r="Z36" s="15">
        <f t="shared" si="6"/>
        <v>44.862911692527256</v>
      </c>
      <c r="AA36" s="15">
        <f t="shared" si="16"/>
        <v>110.34711066118005</v>
      </c>
      <c r="AB36" s="15">
        <f t="shared" si="28"/>
        <v>0</v>
      </c>
      <c r="AC36" s="15">
        <f t="shared" si="36"/>
        <v>0</v>
      </c>
      <c r="AD36" s="15">
        <f t="shared" si="42"/>
        <v>0</v>
      </c>
      <c r="AE36" s="15">
        <f t="shared" si="48"/>
        <v>0</v>
      </c>
      <c r="AG36" s="15">
        <f t="shared" si="7"/>
        <v>11.215727923131814</v>
      </c>
      <c r="AH36" s="15">
        <f t="shared" si="17"/>
        <v>27.586777665295013</v>
      </c>
      <c r="AI36" s="15">
        <f t="shared" si="29"/>
        <v>0</v>
      </c>
      <c r="AJ36" s="15">
        <f t="shared" si="37"/>
        <v>0</v>
      </c>
      <c r="AK36" s="15">
        <f t="shared" si="43"/>
        <v>0</v>
      </c>
      <c r="AL36" s="15">
        <f t="shared" si="49"/>
        <v>0</v>
      </c>
      <c r="AN36" s="15">
        <f t="shared" si="18"/>
        <v>56.078639615659071</v>
      </c>
      <c r="AO36" s="15">
        <f t="shared" si="18"/>
        <v>137.93388832647506</v>
      </c>
      <c r="AP36" s="15">
        <f t="shared" si="18"/>
        <v>0</v>
      </c>
      <c r="AQ36" s="15">
        <f t="shared" si="18"/>
        <v>0</v>
      </c>
      <c r="AR36" s="15">
        <f t="shared" si="18"/>
        <v>0</v>
      </c>
      <c r="AS36" s="15">
        <f t="shared" si="18"/>
        <v>0</v>
      </c>
      <c r="AU36" s="15">
        <f t="shared" si="8"/>
        <v>96.642188937652449</v>
      </c>
      <c r="AV36" s="15">
        <f t="shared" si="19"/>
        <v>237.70606754929199</v>
      </c>
      <c r="AW36" s="15">
        <f t="shared" si="30"/>
        <v>0</v>
      </c>
      <c r="AX36" s="15">
        <f t="shared" si="38"/>
        <v>0</v>
      </c>
      <c r="AY36" s="15">
        <f t="shared" si="44"/>
        <v>0</v>
      </c>
      <c r="AZ36" s="15">
        <f t="shared" si="50"/>
        <v>0</v>
      </c>
      <c r="BA36" s="15">
        <f t="shared" si="9"/>
        <v>334.34825648694442</v>
      </c>
      <c r="BC36" s="15">
        <f t="shared" si="10"/>
        <v>0</v>
      </c>
      <c r="BD36" s="15">
        <f t="shared" si="20"/>
        <v>0</v>
      </c>
      <c r="BE36" s="15">
        <f t="shared" si="31"/>
        <v>0</v>
      </c>
      <c r="BF36" s="15">
        <f t="shared" si="39"/>
        <v>0</v>
      </c>
      <c r="BG36" s="15">
        <f t="shared" si="45"/>
        <v>0</v>
      </c>
      <c r="BH36" s="15">
        <f t="shared" si="51"/>
        <v>0</v>
      </c>
      <c r="BI36" s="15">
        <f t="shared" si="21"/>
        <v>0</v>
      </c>
      <c r="BK36" s="15">
        <f t="shared" si="11"/>
        <v>0</v>
      </c>
      <c r="BL36" s="15">
        <f t="shared" si="22"/>
        <v>0</v>
      </c>
      <c r="BM36" s="15">
        <f t="shared" si="32"/>
        <v>0</v>
      </c>
      <c r="BN36" s="15">
        <f t="shared" si="40"/>
        <v>0</v>
      </c>
      <c r="BO36" s="15">
        <f t="shared" si="46"/>
        <v>0</v>
      </c>
      <c r="BP36" s="15">
        <f t="shared" si="52"/>
        <v>0</v>
      </c>
      <c r="BQ36" s="15">
        <f t="shared" si="23"/>
        <v>0</v>
      </c>
      <c r="BS36" s="15">
        <f t="shared" si="12"/>
        <v>334.34825648694442</v>
      </c>
      <c r="BT36" s="15">
        <f t="shared" si="33"/>
        <v>3744.8314213413432</v>
      </c>
    </row>
    <row r="37" spans="2:72" ht="15" x14ac:dyDescent="0.2">
      <c r="B37" s="47">
        <f>Teak!B37</f>
        <v>2042</v>
      </c>
      <c r="C37" s="14">
        <v>0</v>
      </c>
      <c r="D37" s="14">
        <f t="shared" si="24"/>
        <v>0</v>
      </c>
      <c r="E37" s="14">
        <f t="shared" si="25"/>
        <v>0</v>
      </c>
      <c r="G37" s="14">
        <v>24</v>
      </c>
      <c r="H37" s="14" t="str">
        <f>Teak!H37</f>
        <v>2042-2043</v>
      </c>
      <c r="I37" s="171">
        <v>107.933333333333</v>
      </c>
      <c r="J37" s="1">
        <f t="shared" si="13"/>
        <v>0.34373673036093311</v>
      </c>
      <c r="K37" s="35">
        <v>16.5</v>
      </c>
      <c r="L37" s="300"/>
      <c r="M37" s="15">
        <f t="shared" si="34"/>
        <v>0.57113904758948619</v>
      </c>
      <c r="N37" s="15">
        <f t="shared" si="26"/>
        <v>4.8348575893775059E-2</v>
      </c>
      <c r="O37" s="9"/>
      <c r="P37" s="14">
        <v>24</v>
      </c>
      <c r="Q37" s="14" t="str">
        <f t="shared" si="14"/>
        <v>2042-2043</v>
      </c>
      <c r="R37" s="15">
        <f t="shared" si="15"/>
        <v>41.338032389177677</v>
      </c>
      <c r="S37" s="15">
        <f t="shared" si="27"/>
        <v>101.86198006199754</v>
      </c>
      <c r="T37" s="15">
        <f t="shared" si="35"/>
        <v>0</v>
      </c>
      <c r="U37" s="15">
        <f t="shared" si="41"/>
        <v>0</v>
      </c>
      <c r="V37" s="15">
        <f t="shared" si="47"/>
        <v>0</v>
      </c>
      <c r="W37" s="15">
        <f t="shared" si="53"/>
        <v>0</v>
      </c>
      <c r="X37" s="17"/>
      <c r="Z37" s="15">
        <f t="shared" si="6"/>
        <v>47.528402739457036</v>
      </c>
      <c r="AA37" s="15">
        <f t="shared" si="16"/>
        <v>117.11581157628167</v>
      </c>
      <c r="AB37" s="15">
        <f t="shared" si="28"/>
        <v>0</v>
      </c>
      <c r="AC37" s="15">
        <f t="shared" si="36"/>
        <v>0</v>
      </c>
      <c r="AD37" s="15">
        <f t="shared" si="42"/>
        <v>0</v>
      </c>
      <c r="AE37" s="15">
        <f t="shared" si="48"/>
        <v>0</v>
      </c>
      <c r="AG37" s="15">
        <f t="shared" si="7"/>
        <v>11.882100684864259</v>
      </c>
      <c r="AH37" s="15">
        <f t="shared" si="17"/>
        <v>29.278952894070418</v>
      </c>
      <c r="AI37" s="15">
        <f t="shared" si="29"/>
        <v>0</v>
      </c>
      <c r="AJ37" s="15">
        <f t="shared" si="37"/>
        <v>0</v>
      </c>
      <c r="AK37" s="15">
        <f t="shared" si="43"/>
        <v>0</v>
      </c>
      <c r="AL37" s="15">
        <f t="shared" si="49"/>
        <v>0</v>
      </c>
      <c r="AN37" s="15">
        <f t="shared" si="18"/>
        <v>59.410503424321291</v>
      </c>
      <c r="AO37" s="15">
        <f t="shared" si="18"/>
        <v>146.3947644703521</v>
      </c>
      <c r="AP37" s="15">
        <f t="shared" si="18"/>
        <v>0</v>
      </c>
      <c r="AQ37" s="15">
        <f t="shared" si="18"/>
        <v>0</v>
      </c>
      <c r="AR37" s="15">
        <f t="shared" si="18"/>
        <v>0</v>
      </c>
      <c r="AS37" s="15">
        <f t="shared" si="18"/>
        <v>0</v>
      </c>
      <c r="AU37" s="15">
        <f t="shared" si="8"/>
        <v>102.38410090124701</v>
      </c>
      <c r="AV37" s="15">
        <f t="shared" si="19"/>
        <v>252.28697743724007</v>
      </c>
      <c r="AW37" s="15">
        <f t="shared" si="30"/>
        <v>0</v>
      </c>
      <c r="AX37" s="15">
        <f t="shared" si="38"/>
        <v>0</v>
      </c>
      <c r="AY37" s="15">
        <f t="shared" si="44"/>
        <v>0</v>
      </c>
      <c r="AZ37" s="15">
        <f t="shared" si="50"/>
        <v>0</v>
      </c>
      <c r="BA37" s="15">
        <f t="shared" si="9"/>
        <v>354.67107833848706</v>
      </c>
      <c r="BC37" s="15">
        <f t="shared" si="10"/>
        <v>0</v>
      </c>
      <c r="BD37" s="15">
        <f t="shared" si="20"/>
        <v>0</v>
      </c>
      <c r="BE37" s="15">
        <f t="shared" si="31"/>
        <v>0</v>
      </c>
      <c r="BF37" s="15">
        <f t="shared" si="39"/>
        <v>0</v>
      </c>
      <c r="BG37" s="15">
        <f t="shared" si="45"/>
        <v>0</v>
      </c>
      <c r="BH37" s="15">
        <f t="shared" si="51"/>
        <v>0</v>
      </c>
      <c r="BI37" s="15">
        <f t="shared" si="21"/>
        <v>0</v>
      </c>
      <c r="BK37" s="15">
        <f t="shared" si="11"/>
        <v>0</v>
      </c>
      <c r="BL37" s="15">
        <f t="shared" si="22"/>
        <v>0</v>
      </c>
      <c r="BM37" s="15">
        <f t="shared" si="32"/>
        <v>0</v>
      </c>
      <c r="BN37" s="15">
        <f t="shared" si="40"/>
        <v>0</v>
      </c>
      <c r="BO37" s="15">
        <f t="shared" si="46"/>
        <v>0</v>
      </c>
      <c r="BP37" s="15">
        <f t="shared" si="52"/>
        <v>0</v>
      </c>
      <c r="BQ37" s="15">
        <f t="shared" si="23"/>
        <v>0</v>
      </c>
      <c r="BS37" s="15">
        <f t="shared" si="12"/>
        <v>354.67107833848706</v>
      </c>
      <c r="BT37" s="15">
        <f t="shared" si="33"/>
        <v>4099.5024996798302</v>
      </c>
    </row>
    <row r="38" spans="2:72" ht="15" x14ac:dyDescent="0.2">
      <c r="B38" s="47">
        <f>Teak!B38</f>
        <v>2043</v>
      </c>
      <c r="C38" s="14">
        <v>0</v>
      </c>
      <c r="D38" s="14">
        <f t="shared" si="24"/>
        <v>0</v>
      </c>
      <c r="E38" s="14">
        <f t="shared" si="25"/>
        <v>0</v>
      </c>
      <c r="G38" s="14">
        <v>25</v>
      </c>
      <c r="H38" s="14" t="str">
        <f>Teak!H38</f>
        <v>2043-2044</v>
      </c>
      <c r="I38" s="171">
        <v>111.65</v>
      </c>
      <c r="J38" s="1">
        <f t="shared" si="13"/>
        <v>0.35557324840764332</v>
      </c>
      <c r="K38" s="35">
        <v>16.8</v>
      </c>
      <c r="L38" s="300"/>
      <c r="M38" s="15">
        <f t="shared" si="34"/>
        <v>0.622273006985679</v>
      </c>
      <c r="N38" s="15">
        <f t="shared" si="26"/>
        <v>5.1133959396192807E-2</v>
      </c>
      <c r="O38" s="9"/>
      <c r="P38" s="14">
        <v>25</v>
      </c>
      <c r="Q38" s="14" t="str">
        <f t="shared" si="14"/>
        <v>2043-2044</v>
      </c>
      <c r="R38" s="15">
        <f t="shared" si="15"/>
        <v>43.719535283744847</v>
      </c>
      <c r="S38" s="15">
        <f t="shared" si="27"/>
        <v>107.91402139490593</v>
      </c>
      <c r="T38" s="15">
        <f t="shared" si="35"/>
        <v>0</v>
      </c>
      <c r="U38" s="15">
        <f t="shared" si="41"/>
        <v>0</v>
      </c>
      <c r="V38" s="15">
        <f t="shared" si="47"/>
        <v>0</v>
      </c>
      <c r="W38" s="15">
        <f t="shared" si="53"/>
        <v>0</v>
      </c>
      <c r="X38" s="17"/>
      <c r="Z38" s="15">
        <f t="shared" si="6"/>
        <v>50.266535692485633</v>
      </c>
      <c r="AA38" s="15">
        <f t="shared" si="16"/>
        <v>124.07414609879308</v>
      </c>
      <c r="AB38" s="15">
        <f t="shared" si="28"/>
        <v>0</v>
      </c>
      <c r="AC38" s="15">
        <f t="shared" si="36"/>
        <v>0</v>
      </c>
      <c r="AD38" s="15">
        <f t="shared" si="42"/>
        <v>0</v>
      </c>
      <c r="AE38" s="15">
        <f t="shared" si="48"/>
        <v>0</v>
      </c>
      <c r="AG38" s="15">
        <f t="shared" si="7"/>
        <v>12.566633923121408</v>
      </c>
      <c r="AH38" s="15">
        <f t="shared" si="17"/>
        <v>31.01853652469827</v>
      </c>
      <c r="AI38" s="15">
        <f t="shared" si="29"/>
        <v>0</v>
      </c>
      <c r="AJ38" s="15">
        <f t="shared" si="37"/>
        <v>0</v>
      </c>
      <c r="AK38" s="15">
        <f t="shared" si="43"/>
        <v>0</v>
      </c>
      <c r="AL38" s="15">
        <f t="shared" si="49"/>
        <v>0</v>
      </c>
      <c r="AN38" s="15">
        <f t="shared" si="18"/>
        <v>62.833169615607041</v>
      </c>
      <c r="AO38" s="15">
        <f t="shared" si="18"/>
        <v>155.09268262349136</v>
      </c>
      <c r="AP38" s="15">
        <f t="shared" si="18"/>
        <v>0</v>
      </c>
      <c r="AQ38" s="15">
        <f t="shared" si="18"/>
        <v>0</v>
      </c>
      <c r="AR38" s="15">
        <f t="shared" si="18"/>
        <v>0</v>
      </c>
      <c r="AS38" s="15">
        <f t="shared" si="18"/>
        <v>0</v>
      </c>
      <c r="AU38" s="15">
        <f t="shared" si="8"/>
        <v>108.28249563756279</v>
      </c>
      <c r="AV38" s="15">
        <f t="shared" si="19"/>
        <v>267.27638972115011</v>
      </c>
      <c r="AW38" s="15">
        <f t="shared" si="30"/>
        <v>0</v>
      </c>
      <c r="AX38" s="15">
        <f t="shared" si="38"/>
        <v>0</v>
      </c>
      <c r="AY38" s="15">
        <f t="shared" si="44"/>
        <v>0</v>
      </c>
      <c r="AZ38" s="15">
        <f t="shared" si="50"/>
        <v>0</v>
      </c>
      <c r="BA38" s="15">
        <f t="shared" si="9"/>
        <v>375.55888535871293</v>
      </c>
      <c r="BC38" s="15">
        <f t="shared" si="10"/>
        <v>0</v>
      </c>
      <c r="BD38" s="15">
        <f t="shared" si="20"/>
        <v>0</v>
      </c>
      <c r="BE38" s="15">
        <f t="shared" si="31"/>
        <v>0</v>
      </c>
      <c r="BF38" s="15">
        <f t="shared" si="39"/>
        <v>0</v>
      </c>
      <c r="BG38" s="15">
        <f t="shared" si="45"/>
        <v>0</v>
      </c>
      <c r="BH38" s="15">
        <f t="shared" si="51"/>
        <v>0</v>
      </c>
      <c r="BI38" s="15">
        <f t="shared" si="21"/>
        <v>0</v>
      </c>
      <c r="BK38" s="15">
        <f t="shared" si="11"/>
        <v>0</v>
      </c>
      <c r="BL38" s="15">
        <f t="shared" si="22"/>
        <v>0</v>
      </c>
      <c r="BM38" s="15">
        <f t="shared" si="32"/>
        <v>0</v>
      </c>
      <c r="BN38" s="15">
        <f t="shared" si="40"/>
        <v>0</v>
      </c>
      <c r="BO38" s="15">
        <f t="shared" si="46"/>
        <v>0</v>
      </c>
      <c r="BP38" s="15">
        <f t="shared" si="52"/>
        <v>0</v>
      </c>
      <c r="BQ38" s="15">
        <f t="shared" si="23"/>
        <v>0</v>
      </c>
      <c r="BS38" s="15">
        <f t="shared" si="12"/>
        <v>375.55888535871293</v>
      </c>
      <c r="BT38" s="15">
        <f t="shared" si="33"/>
        <v>4475.0613850385434</v>
      </c>
    </row>
    <row r="39" spans="2:72" ht="15" x14ac:dyDescent="0.2">
      <c r="B39" s="47">
        <f>Teak!B39</f>
        <v>2044</v>
      </c>
      <c r="C39" s="14">
        <v>0</v>
      </c>
      <c r="D39" s="14">
        <f t="shared" si="24"/>
        <v>0</v>
      </c>
      <c r="E39" s="14">
        <f t="shared" si="25"/>
        <v>0</v>
      </c>
      <c r="G39" s="14">
        <v>26</v>
      </c>
      <c r="H39" s="14" t="str">
        <f>Teak!H39</f>
        <v>2044-2045</v>
      </c>
      <c r="I39" s="171">
        <v>115.366666666667</v>
      </c>
      <c r="J39" s="1">
        <f t="shared" si="13"/>
        <v>0.36740976645435347</v>
      </c>
      <c r="K39" s="35">
        <v>17.100000000000001</v>
      </c>
      <c r="L39" s="300"/>
      <c r="M39" s="15">
        <f t="shared" si="34"/>
        <v>0.67626624533429736</v>
      </c>
      <c r="N39" s="15">
        <f t="shared" si="26"/>
        <v>5.3993238348618355E-2</v>
      </c>
      <c r="O39" s="9"/>
      <c r="P39" s="14">
        <v>26</v>
      </c>
      <c r="Q39" s="14" t="str">
        <f t="shared" si="14"/>
        <v>2044-2045</v>
      </c>
      <c r="R39" s="15">
        <f t="shared" si="15"/>
        <v>46.164218788068695</v>
      </c>
      <c r="S39" s="15">
        <f t="shared" si="27"/>
        <v>114.13099737230235</v>
      </c>
      <c r="T39" s="15">
        <f t="shared" si="35"/>
        <v>0</v>
      </c>
      <c r="U39" s="15">
        <f t="shared" si="41"/>
        <v>0</v>
      </c>
      <c r="V39" s="15">
        <f t="shared" si="47"/>
        <v>0</v>
      </c>
      <c r="W39" s="15">
        <f t="shared" si="53"/>
        <v>0</v>
      </c>
      <c r="X39" s="17"/>
      <c r="Z39" s="15">
        <f t="shared" si="6"/>
        <v>53.077310551581974</v>
      </c>
      <c r="AA39" s="15">
        <f t="shared" si="16"/>
        <v>131.22211422880463</v>
      </c>
      <c r="AB39" s="15">
        <f t="shared" si="28"/>
        <v>0</v>
      </c>
      <c r="AC39" s="15">
        <f t="shared" si="36"/>
        <v>0</v>
      </c>
      <c r="AD39" s="15">
        <f t="shared" si="42"/>
        <v>0</v>
      </c>
      <c r="AE39" s="15">
        <f t="shared" si="48"/>
        <v>0</v>
      </c>
      <c r="AG39" s="15">
        <f t="shared" si="7"/>
        <v>13.269327637895493</v>
      </c>
      <c r="AH39" s="15">
        <f t="shared" si="17"/>
        <v>32.805528557201157</v>
      </c>
      <c r="AI39" s="15">
        <f t="shared" si="29"/>
        <v>0</v>
      </c>
      <c r="AJ39" s="15">
        <f t="shared" si="37"/>
        <v>0</v>
      </c>
      <c r="AK39" s="15">
        <f t="shared" si="43"/>
        <v>0</v>
      </c>
      <c r="AL39" s="15">
        <f t="shared" si="49"/>
        <v>0</v>
      </c>
      <c r="AN39" s="15">
        <f t="shared" si="18"/>
        <v>66.34663818947746</v>
      </c>
      <c r="AO39" s="15">
        <f t="shared" si="18"/>
        <v>164.0276427860058</v>
      </c>
      <c r="AP39" s="15">
        <f t="shared" si="18"/>
        <v>0</v>
      </c>
      <c r="AQ39" s="15">
        <f t="shared" si="18"/>
        <v>0</v>
      </c>
      <c r="AR39" s="15">
        <f t="shared" si="18"/>
        <v>0</v>
      </c>
      <c r="AS39" s="15">
        <f t="shared" si="18"/>
        <v>0</v>
      </c>
      <c r="AU39" s="15">
        <f t="shared" si="8"/>
        <v>114.33737314653281</v>
      </c>
      <c r="AV39" s="15">
        <f t="shared" si="19"/>
        <v>282.67430440121666</v>
      </c>
      <c r="AW39" s="15">
        <f t="shared" si="30"/>
        <v>0</v>
      </c>
      <c r="AX39" s="15">
        <f t="shared" si="38"/>
        <v>0</v>
      </c>
      <c r="AY39" s="15">
        <f t="shared" si="44"/>
        <v>0</v>
      </c>
      <c r="AZ39" s="15">
        <f t="shared" si="50"/>
        <v>0</v>
      </c>
      <c r="BA39" s="15">
        <f t="shared" si="9"/>
        <v>397.01167754774946</v>
      </c>
      <c r="BC39" s="15">
        <f t="shared" si="10"/>
        <v>0</v>
      </c>
      <c r="BD39" s="15">
        <f t="shared" si="20"/>
        <v>0</v>
      </c>
      <c r="BE39" s="15">
        <f t="shared" si="31"/>
        <v>0</v>
      </c>
      <c r="BF39" s="15">
        <f t="shared" si="39"/>
        <v>0</v>
      </c>
      <c r="BG39" s="15">
        <f t="shared" si="45"/>
        <v>0</v>
      </c>
      <c r="BH39" s="15">
        <f t="shared" si="51"/>
        <v>0</v>
      </c>
      <c r="BI39" s="15">
        <f t="shared" si="21"/>
        <v>0</v>
      </c>
      <c r="BK39" s="15">
        <f t="shared" si="11"/>
        <v>0</v>
      </c>
      <c r="BL39" s="15">
        <f t="shared" si="22"/>
        <v>0</v>
      </c>
      <c r="BM39" s="15">
        <f t="shared" si="32"/>
        <v>0</v>
      </c>
      <c r="BN39" s="15">
        <f t="shared" si="40"/>
        <v>0</v>
      </c>
      <c r="BO39" s="15">
        <f t="shared" si="46"/>
        <v>0</v>
      </c>
      <c r="BP39" s="15">
        <f t="shared" si="52"/>
        <v>0</v>
      </c>
      <c r="BQ39" s="15">
        <f t="shared" si="23"/>
        <v>0</v>
      </c>
      <c r="BS39" s="15">
        <f t="shared" si="12"/>
        <v>397.01167754774946</v>
      </c>
      <c r="BT39" s="15">
        <f t="shared" si="33"/>
        <v>4872.0730625862925</v>
      </c>
    </row>
    <row r="40" spans="2:72" ht="15" x14ac:dyDescent="0.2">
      <c r="B40" s="47">
        <f>Teak!B40</f>
        <v>2045</v>
      </c>
      <c r="C40" s="14">
        <v>0</v>
      </c>
      <c r="D40" s="14">
        <f t="shared" si="24"/>
        <v>0</v>
      </c>
      <c r="E40" s="14">
        <f t="shared" si="25"/>
        <v>0</v>
      </c>
      <c r="G40" s="14">
        <v>27</v>
      </c>
      <c r="H40" s="14" t="str">
        <f>Teak!H40</f>
        <v>2045-2046</v>
      </c>
      <c r="I40" s="171">
        <v>119.083333333333</v>
      </c>
      <c r="J40" s="1">
        <f t="shared" si="13"/>
        <v>0.37924628450106052</v>
      </c>
      <c r="K40" s="35">
        <v>17.399999999999999</v>
      </c>
      <c r="L40" s="300"/>
      <c r="M40" s="15">
        <f t="shared" si="34"/>
        <v>0.7331926580853475</v>
      </c>
      <c r="N40" s="15">
        <f t="shared" si="26"/>
        <v>5.6926412751050148E-2</v>
      </c>
      <c r="O40" s="9"/>
      <c r="P40" s="14">
        <v>27</v>
      </c>
      <c r="Q40" s="14" t="str">
        <f t="shared" si="14"/>
        <v>2045-2046</v>
      </c>
      <c r="R40" s="15">
        <f t="shared" si="15"/>
        <v>48.672082902147878</v>
      </c>
      <c r="S40" s="15">
        <f t="shared" si="27"/>
        <v>120.51290799411618</v>
      </c>
      <c r="T40" s="15">
        <f t="shared" si="35"/>
        <v>0</v>
      </c>
      <c r="U40" s="15">
        <f t="shared" si="41"/>
        <v>0</v>
      </c>
      <c r="V40" s="15">
        <f t="shared" si="47"/>
        <v>0</v>
      </c>
      <c r="W40" s="15">
        <f t="shared" si="53"/>
        <v>0</v>
      </c>
      <c r="X40" s="17"/>
      <c r="Z40" s="15">
        <f t="shared" si="6"/>
        <v>55.960727316744517</v>
      </c>
      <c r="AA40" s="15">
        <f t="shared" si="16"/>
        <v>138.55971596623505</v>
      </c>
      <c r="AB40" s="15">
        <f t="shared" si="28"/>
        <v>0</v>
      </c>
      <c r="AC40" s="15">
        <f t="shared" si="36"/>
        <v>0</v>
      </c>
      <c r="AD40" s="15">
        <f t="shared" si="42"/>
        <v>0</v>
      </c>
      <c r="AE40" s="15">
        <f t="shared" si="48"/>
        <v>0</v>
      </c>
      <c r="AG40" s="15">
        <f t="shared" si="7"/>
        <v>13.990181829186129</v>
      </c>
      <c r="AH40" s="15">
        <f t="shared" si="17"/>
        <v>34.639928991558762</v>
      </c>
      <c r="AI40" s="15">
        <f t="shared" si="29"/>
        <v>0</v>
      </c>
      <c r="AJ40" s="15">
        <f t="shared" si="37"/>
        <v>0</v>
      </c>
      <c r="AK40" s="15">
        <f t="shared" si="43"/>
        <v>0</v>
      </c>
      <c r="AL40" s="15">
        <f t="shared" si="49"/>
        <v>0</v>
      </c>
      <c r="AN40" s="15">
        <f t="shared" si="18"/>
        <v>69.950909145930652</v>
      </c>
      <c r="AO40" s="15">
        <f t="shared" si="18"/>
        <v>173.19964495779379</v>
      </c>
      <c r="AP40" s="15">
        <f t="shared" si="18"/>
        <v>0</v>
      </c>
      <c r="AQ40" s="15">
        <f t="shared" si="18"/>
        <v>0</v>
      </c>
      <c r="AR40" s="15">
        <f t="shared" si="18"/>
        <v>0</v>
      </c>
      <c r="AS40" s="15">
        <f t="shared" si="18"/>
        <v>0</v>
      </c>
      <c r="AU40" s="15">
        <f t="shared" si="8"/>
        <v>120.54873342815381</v>
      </c>
      <c r="AV40" s="15">
        <f t="shared" si="19"/>
        <v>298.48072147726464</v>
      </c>
      <c r="AW40" s="15">
        <f t="shared" si="30"/>
        <v>0</v>
      </c>
      <c r="AX40" s="15">
        <f t="shared" si="38"/>
        <v>0</v>
      </c>
      <c r="AY40" s="15">
        <f t="shared" si="44"/>
        <v>0</v>
      </c>
      <c r="AZ40" s="15">
        <f t="shared" si="50"/>
        <v>0</v>
      </c>
      <c r="BA40" s="15">
        <f t="shared" si="9"/>
        <v>419.02945490541845</v>
      </c>
      <c r="BC40" s="15">
        <f t="shared" si="10"/>
        <v>0</v>
      </c>
      <c r="BD40" s="15">
        <f t="shared" si="20"/>
        <v>0</v>
      </c>
      <c r="BE40" s="15">
        <f t="shared" si="31"/>
        <v>0</v>
      </c>
      <c r="BF40" s="15">
        <f t="shared" si="39"/>
        <v>0</v>
      </c>
      <c r="BG40" s="15">
        <f t="shared" si="45"/>
        <v>0</v>
      </c>
      <c r="BH40" s="15">
        <f t="shared" si="51"/>
        <v>0</v>
      </c>
      <c r="BI40" s="15">
        <f t="shared" si="21"/>
        <v>0</v>
      </c>
      <c r="BK40" s="15">
        <f t="shared" si="11"/>
        <v>0</v>
      </c>
      <c r="BL40" s="15">
        <f t="shared" si="22"/>
        <v>0</v>
      </c>
      <c r="BM40" s="15">
        <f t="shared" si="32"/>
        <v>0</v>
      </c>
      <c r="BN40" s="15">
        <f t="shared" si="40"/>
        <v>0</v>
      </c>
      <c r="BO40" s="15">
        <f t="shared" si="46"/>
        <v>0</v>
      </c>
      <c r="BP40" s="15">
        <f t="shared" si="52"/>
        <v>0</v>
      </c>
      <c r="BQ40" s="15">
        <f t="shared" si="23"/>
        <v>0</v>
      </c>
      <c r="BS40" s="15">
        <f t="shared" si="12"/>
        <v>419.02945490541845</v>
      </c>
      <c r="BT40" s="15">
        <f t="shared" si="33"/>
        <v>5291.1025174917113</v>
      </c>
    </row>
    <row r="41" spans="2:72" ht="15" x14ac:dyDescent="0.2">
      <c r="B41" s="47">
        <f>Teak!B41</f>
        <v>2046</v>
      </c>
      <c r="C41" s="14">
        <v>0</v>
      </c>
      <c r="D41" s="14">
        <f t="shared" si="24"/>
        <v>0</v>
      </c>
      <c r="E41" s="14">
        <f t="shared" si="25"/>
        <v>0</v>
      </c>
      <c r="G41" s="14">
        <v>28</v>
      </c>
      <c r="H41" s="14" t="str">
        <f>Teak!H41</f>
        <v>2046-2047</v>
      </c>
      <c r="I41" s="171">
        <v>122.8</v>
      </c>
      <c r="J41" s="1">
        <f t="shared" si="13"/>
        <v>0.39108280254777067</v>
      </c>
      <c r="K41" s="35">
        <v>17.7</v>
      </c>
      <c r="L41" s="300"/>
      <c r="M41" s="15">
        <f t="shared" si="34"/>
        <v>0.79312614068887166</v>
      </c>
      <c r="N41" s="15">
        <f t="shared" si="26"/>
        <v>5.9933482603524157E-2</v>
      </c>
      <c r="O41" s="9"/>
      <c r="P41" s="14">
        <v>28</v>
      </c>
      <c r="Q41" s="14" t="str">
        <f t="shared" si="14"/>
        <v>2046-2047</v>
      </c>
      <c r="R41" s="15">
        <f t="shared" si="15"/>
        <v>51.243127626013155</v>
      </c>
      <c r="S41" s="15">
        <f t="shared" si="27"/>
        <v>127.05975326034392</v>
      </c>
      <c r="T41" s="15">
        <f t="shared" si="35"/>
        <v>0</v>
      </c>
      <c r="U41" s="15">
        <f t="shared" si="41"/>
        <v>0</v>
      </c>
      <c r="V41" s="15">
        <f t="shared" si="47"/>
        <v>0</v>
      </c>
      <c r="W41" s="15">
        <f t="shared" si="53"/>
        <v>0</v>
      </c>
      <c r="X41" s="17"/>
      <c r="Z41" s="15">
        <f t="shared" si="6"/>
        <v>58.91678598800862</v>
      </c>
      <c r="AA41" s="15">
        <f t="shared" si="16"/>
        <v>146.08695131108041</v>
      </c>
      <c r="AB41" s="15">
        <f t="shared" si="28"/>
        <v>0</v>
      </c>
      <c r="AC41" s="15">
        <f t="shared" si="36"/>
        <v>0</v>
      </c>
      <c r="AD41" s="15">
        <f t="shared" si="42"/>
        <v>0</v>
      </c>
      <c r="AE41" s="15">
        <f t="shared" si="48"/>
        <v>0</v>
      </c>
      <c r="AG41" s="15">
        <f t="shared" si="7"/>
        <v>14.729196497002155</v>
      </c>
      <c r="AH41" s="15">
        <f t="shared" si="17"/>
        <v>36.521737827770103</v>
      </c>
      <c r="AI41" s="15">
        <f t="shared" si="29"/>
        <v>0</v>
      </c>
      <c r="AJ41" s="15">
        <f t="shared" si="37"/>
        <v>0</v>
      </c>
      <c r="AK41" s="15">
        <f t="shared" si="43"/>
        <v>0</v>
      </c>
      <c r="AL41" s="15">
        <f t="shared" si="49"/>
        <v>0</v>
      </c>
      <c r="AN41" s="15">
        <f t="shared" si="18"/>
        <v>73.645982485010776</v>
      </c>
      <c r="AO41" s="15">
        <f t="shared" si="18"/>
        <v>182.60868913885051</v>
      </c>
      <c r="AP41" s="15">
        <f t="shared" si="18"/>
        <v>0</v>
      </c>
      <c r="AQ41" s="15">
        <f t="shared" si="18"/>
        <v>0</v>
      </c>
      <c r="AR41" s="15">
        <f t="shared" si="18"/>
        <v>0</v>
      </c>
      <c r="AS41" s="15">
        <f t="shared" si="18"/>
        <v>0</v>
      </c>
      <c r="AU41" s="15">
        <f t="shared" si="8"/>
        <v>126.9165764825019</v>
      </c>
      <c r="AV41" s="15">
        <f t="shared" si="19"/>
        <v>314.69564094928563</v>
      </c>
      <c r="AW41" s="15">
        <f t="shared" si="30"/>
        <v>0</v>
      </c>
      <c r="AX41" s="15">
        <f t="shared" si="38"/>
        <v>0</v>
      </c>
      <c r="AY41" s="15">
        <f t="shared" si="44"/>
        <v>0</v>
      </c>
      <c r="AZ41" s="15">
        <f t="shared" si="50"/>
        <v>0</v>
      </c>
      <c r="BA41" s="15">
        <f t="shared" si="9"/>
        <v>441.61221743178754</v>
      </c>
      <c r="BC41" s="15">
        <f t="shared" si="10"/>
        <v>0</v>
      </c>
      <c r="BD41" s="15">
        <f t="shared" si="20"/>
        <v>0</v>
      </c>
      <c r="BE41" s="15">
        <f t="shared" si="31"/>
        <v>0</v>
      </c>
      <c r="BF41" s="15">
        <f t="shared" si="39"/>
        <v>0</v>
      </c>
      <c r="BG41" s="15">
        <f t="shared" si="45"/>
        <v>0</v>
      </c>
      <c r="BH41" s="15">
        <f t="shared" si="51"/>
        <v>0</v>
      </c>
      <c r="BI41" s="15">
        <f t="shared" si="21"/>
        <v>0</v>
      </c>
      <c r="BK41" s="15">
        <f t="shared" si="11"/>
        <v>0</v>
      </c>
      <c r="BL41" s="15">
        <f t="shared" si="22"/>
        <v>0</v>
      </c>
      <c r="BM41" s="15">
        <f t="shared" si="32"/>
        <v>0</v>
      </c>
      <c r="BN41" s="15">
        <f t="shared" si="40"/>
        <v>0</v>
      </c>
      <c r="BO41" s="15">
        <f t="shared" si="46"/>
        <v>0</v>
      </c>
      <c r="BP41" s="15">
        <f t="shared" si="52"/>
        <v>0</v>
      </c>
      <c r="BQ41" s="15">
        <f t="shared" si="23"/>
        <v>0</v>
      </c>
      <c r="BS41" s="15">
        <f t="shared" si="12"/>
        <v>441.61221743178754</v>
      </c>
      <c r="BT41" s="15">
        <f t="shared" si="33"/>
        <v>5732.7147349234992</v>
      </c>
    </row>
    <row r="42" spans="2:72" ht="15" x14ac:dyDescent="0.2">
      <c r="B42" s="47">
        <f>Teak!B42</f>
        <v>2047</v>
      </c>
      <c r="C42" s="14">
        <v>0</v>
      </c>
      <c r="D42" s="14">
        <f t="shared" si="24"/>
        <v>0</v>
      </c>
      <c r="E42" s="14">
        <f t="shared" si="25"/>
        <v>0</v>
      </c>
      <c r="G42" s="14">
        <v>29</v>
      </c>
      <c r="H42" s="14" t="str">
        <f>Teak!H42</f>
        <v>2047-2048</v>
      </c>
      <c r="I42" s="171">
        <v>126.51666666666701</v>
      </c>
      <c r="J42" s="1">
        <f t="shared" si="13"/>
        <v>0.40291932059448093</v>
      </c>
      <c r="K42" s="35">
        <v>18</v>
      </c>
      <c r="L42" s="300"/>
      <c r="M42" s="15">
        <f t="shared" si="34"/>
        <v>0.85614058859487674</v>
      </c>
      <c r="N42" s="15">
        <f t="shared" si="26"/>
        <v>6.3014447906005078E-2</v>
      </c>
      <c r="O42" s="9"/>
      <c r="P42" s="14">
        <v>29</v>
      </c>
      <c r="Q42" s="14" t="str">
        <f t="shared" si="14"/>
        <v>2047-2048</v>
      </c>
      <c r="R42" s="15">
        <f t="shared" si="15"/>
        <v>53.877352959634344</v>
      </c>
      <c r="S42" s="15">
        <f t="shared" si="27"/>
        <v>133.77153317106593</v>
      </c>
      <c r="T42" s="15">
        <f t="shared" si="35"/>
        <v>0</v>
      </c>
      <c r="U42" s="15">
        <f t="shared" si="41"/>
        <v>0</v>
      </c>
      <c r="V42" s="15">
        <f t="shared" si="47"/>
        <v>0</v>
      </c>
      <c r="W42" s="15">
        <f t="shared" si="53"/>
        <v>0</v>
      </c>
      <c r="X42" s="17"/>
      <c r="Z42" s="15">
        <f t="shared" si="6"/>
        <v>61.945486565339579</v>
      </c>
      <c r="AA42" s="15">
        <f t="shared" si="16"/>
        <v>153.80382026343304</v>
      </c>
      <c r="AB42" s="15">
        <f t="shared" si="28"/>
        <v>0</v>
      </c>
      <c r="AC42" s="15">
        <f t="shared" si="36"/>
        <v>0</v>
      </c>
      <c r="AD42" s="15">
        <f t="shared" si="42"/>
        <v>0</v>
      </c>
      <c r="AE42" s="15">
        <f t="shared" si="48"/>
        <v>0</v>
      </c>
      <c r="AG42" s="15">
        <f t="shared" si="7"/>
        <v>15.486371641334895</v>
      </c>
      <c r="AH42" s="15">
        <f t="shared" si="17"/>
        <v>38.45095506585826</v>
      </c>
      <c r="AI42" s="15">
        <f t="shared" si="29"/>
        <v>0</v>
      </c>
      <c r="AJ42" s="15">
        <f t="shared" si="37"/>
        <v>0</v>
      </c>
      <c r="AK42" s="15">
        <f t="shared" si="43"/>
        <v>0</v>
      </c>
      <c r="AL42" s="15">
        <f t="shared" si="49"/>
        <v>0</v>
      </c>
      <c r="AN42" s="15">
        <f t="shared" si="18"/>
        <v>77.431858206674477</v>
      </c>
      <c r="AO42" s="15">
        <f t="shared" si="18"/>
        <v>192.25477532929131</v>
      </c>
      <c r="AP42" s="15">
        <f t="shared" si="18"/>
        <v>0</v>
      </c>
      <c r="AQ42" s="15">
        <f t="shared" si="18"/>
        <v>0</v>
      </c>
      <c r="AR42" s="15">
        <f t="shared" si="18"/>
        <v>0</v>
      </c>
      <c r="AS42" s="15">
        <f t="shared" si="18"/>
        <v>0</v>
      </c>
      <c r="AU42" s="15">
        <f t="shared" si="8"/>
        <v>133.44090230950235</v>
      </c>
      <c r="AV42" s="15">
        <f t="shared" si="19"/>
        <v>331.31906281747865</v>
      </c>
      <c r="AW42" s="15">
        <f t="shared" si="30"/>
        <v>0</v>
      </c>
      <c r="AX42" s="15">
        <f t="shared" si="38"/>
        <v>0</v>
      </c>
      <c r="AY42" s="15">
        <f t="shared" si="44"/>
        <v>0</v>
      </c>
      <c r="AZ42" s="15">
        <f t="shared" si="50"/>
        <v>0</v>
      </c>
      <c r="BA42" s="15">
        <f t="shared" si="9"/>
        <v>464.759965126981</v>
      </c>
      <c r="BC42" s="15">
        <f t="shared" si="10"/>
        <v>0</v>
      </c>
      <c r="BD42" s="15">
        <f t="shared" si="20"/>
        <v>0</v>
      </c>
      <c r="BE42" s="15">
        <f t="shared" si="31"/>
        <v>0</v>
      </c>
      <c r="BF42" s="15">
        <f t="shared" si="39"/>
        <v>0</v>
      </c>
      <c r="BG42" s="15">
        <f t="shared" si="45"/>
        <v>0</v>
      </c>
      <c r="BH42" s="15">
        <f t="shared" si="51"/>
        <v>0</v>
      </c>
      <c r="BI42" s="15">
        <f t="shared" si="21"/>
        <v>0</v>
      </c>
      <c r="BK42" s="15">
        <f t="shared" si="11"/>
        <v>0</v>
      </c>
      <c r="BL42" s="15">
        <f t="shared" si="22"/>
        <v>0</v>
      </c>
      <c r="BM42" s="15">
        <f t="shared" si="32"/>
        <v>0</v>
      </c>
      <c r="BN42" s="15">
        <f t="shared" si="40"/>
        <v>0</v>
      </c>
      <c r="BO42" s="15">
        <f t="shared" si="46"/>
        <v>0</v>
      </c>
      <c r="BP42" s="15">
        <f t="shared" si="52"/>
        <v>0</v>
      </c>
      <c r="BQ42" s="15">
        <f t="shared" si="23"/>
        <v>0</v>
      </c>
      <c r="BS42" s="15">
        <f t="shared" si="12"/>
        <v>464.759965126981</v>
      </c>
      <c r="BT42" s="15">
        <f t="shared" si="33"/>
        <v>6197.4747000504804</v>
      </c>
    </row>
    <row r="43" spans="2:72" ht="15" x14ac:dyDescent="0.2">
      <c r="B43" s="47">
        <f>Teak!B43</f>
        <v>2048</v>
      </c>
      <c r="C43" s="14">
        <v>0</v>
      </c>
      <c r="D43" s="14">
        <f t="shared" si="24"/>
        <v>0</v>
      </c>
      <c r="E43" s="14">
        <f t="shared" si="25"/>
        <v>0</v>
      </c>
      <c r="G43" s="14">
        <v>30</v>
      </c>
      <c r="H43" s="14" t="str">
        <f>Teak!H43</f>
        <v>2048-2049</v>
      </c>
      <c r="I43" s="171">
        <v>130.23333333333301</v>
      </c>
      <c r="J43" s="1">
        <f t="shared" si="13"/>
        <v>0.41475583864118787</v>
      </c>
      <c r="K43" s="35">
        <v>18.3</v>
      </c>
      <c r="L43" s="301"/>
      <c r="M43" s="15">
        <f t="shared" si="34"/>
        <v>0.92230989725336576</v>
      </c>
      <c r="N43" s="15">
        <f t="shared" si="26"/>
        <v>6.6169308658489023E-2</v>
      </c>
      <c r="O43" s="9"/>
      <c r="P43" s="14">
        <v>30</v>
      </c>
      <c r="Q43" s="14" t="str">
        <f t="shared" si="14"/>
        <v>2048-2049</v>
      </c>
      <c r="R43" s="15">
        <f>(N43*$E$14)</f>
        <v>56.574758903008117</v>
      </c>
      <c r="S43" s="15">
        <f>N42*$E$15</f>
        <v>140.64824772620332</v>
      </c>
      <c r="T43" s="15">
        <f t="shared" si="35"/>
        <v>0</v>
      </c>
      <c r="U43" s="15">
        <f t="shared" si="41"/>
        <v>0</v>
      </c>
      <c r="V43" s="15">
        <f t="shared" si="47"/>
        <v>0</v>
      </c>
      <c r="W43" s="15">
        <f t="shared" si="53"/>
        <v>0</v>
      </c>
      <c r="X43" s="17"/>
      <c r="Z43" s="15">
        <f t="shared" si="6"/>
        <v>65.046829048733571</v>
      </c>
      <c r="AA43" s="15">
        <f t="shared" si="16"/>
        <v>161.71032282320226</v>
      </c>
      <c r="AB43" s="15">
        <f t="shared" si="28"/>
        <v>0</v>
      </c>
      <c r="AC43" s="15">
        <f t="shared" si="36"/>
        <v>0</v>
      </c>
      <c r="AD43" s="15">
        <f t="shared" si="42"/>
        <v>0</v>
      </c>
      <c r="AE43" s="15">
        <f t="shared" si="48"/>
        <v>0</v>
      </c>
      <c r="AG43" s="15">
        <f t="shared" si="7"/>
        <v>16.261707262183393</v>
      </c>
      <c r="AH43" s="15">
        <f t="shared" si="17"/>
        <v>40.427580705800565</v>
      </c>
      <c r="AI43" s="15">
        <f t="shared" si="29"/>
        <v>0</v>
      </c>
      <c r="AJ43" s="15">
        <f t="shared" si="37"/>
        <v>0</v>
      </c>
      <c r="AK43" s="15">
        <f t="shared" si="43"/>
        <v>0</v>
      </c>
      <c r="AL43" s="15">
        <f t="shared" si="49"/>
        <v>0</v>
      </c>
      <c r="AN43" s="15">
        <f t="shared" si="18"/>
        <v>81.308536310916963</v>
      </c>
      <c r="AO43" s="15">
        <f t="shared" si="18"/>
        <v>202.13790352900281</v>
      </c>
      <c r="AP43" s="15">
        <f t="shared" si="18"/>
        <v>0</v>
      </c>
      <c r="AQ43" s="15">
        <f t="shared" si="18"/>
        <v>0</v>
      </c>
      <c r="AR43" s="15">
        <f t="shared" si="18"/>
        <v>0</v>
      </c>
      <c r="AS43" s="15">
        <f t="shared" si="18"/>
        <v>0</v>
      </c>
      <c r="AU43" s="15">
        <f t="shared" si="8"/>
        <v>140.12171090914688</v>
      </c>
      <c r="AV43" s="15">
        <f t="shared" si="19"/>
        <v>348.35098708164816</v>
      </c>
      <c r="AW43" s="15">
        <f t="shared" si="30"/>
        <v>0</v>
      </c>
      <c r="AX43" s="15">
        <f t="shared" si="38"/>
        <v>0</v>
      </c>
      <c r="AY43" s="15">
        <f t="shared" si="44"/>
        <v>0</v>
      </c>
      <c r="AZ43" s="15">
        <f t="shared" si="50"/>
        <v>0</v>
      </c>
      <c r="BA43" s="15">
        <f t="shared" si="9"/>
        <v>488.47269799079504</v>
      </c>
      <c r="BC43" s="15">
        <f t="shared" si="10"/>
        <v>0</v>
      </c>
      <c r="BD43" s="15">
        <f t="shared" si="20"/>
        <v>0</v>
      </c>
      <c r="BE43" s="15">
        <f t="shared" si="31"/>
        <v>0</v>
      </c>
      <c r="BF43" s="15">
        <f t="shared" si="39"/>
        <v>0</v>
      </c>
      <c r="BG43" s="15">
        <f t="shared" si="45"/>
        <v>0</v>
      </c>
      <c r="BH43" s="15">
        <f t="shared" si="51"/>
        <v>0</v>
      </c>
      <c r="BI43" s="15">
        <f t="shared" si="21"/>
        <v>0</v>
      </c>
      <c r="BK43" s="15">
        <f t="shared" si="11"/>
        <v>0</v>
      </c>
      <c r="BL43" s="15">
        <f t="shared" si="22"/>
        <v>0</v>
      </c>
      <c r="BM43" s="15">
        <f t="shared" si="32"/>
        <v>0</v>
      </c>
      <c r="BN43" s="15">
        <f t="shared" si="40"/>
        <v>0</v>
      </c>
      <c r="BO43" s="15">
        <f t="shared" si="46"/>
        <v>0</v>
      </c>
      <c r="BP43" s="15">
        <f t="shared" si="52"/>
        <v>0</v>
      </c>
      <c r="BQ43" s="15">
        <f t="shared" si="23"/>
        <v>0</v>
      </c>
      <c r="BS43" s="15">
        <f t="shared" si="12"/>
        <v>488.47269799079504</v>
      </c>
      <c r="BT43" s="15">
        <f t="shared" si="33"/>
        <v>6685.9473980412749</v>
      </c>
    </row>
  </sheetData>
  <mergeCells count="72">
    <mergeCell ref="AI12:AI13"/>
    <mergeCell ref="J3:O3"/>
    <mergeCell ref="G10:N10"/>
    <mergeCell ref="B11:B13"/>
    <mergeCell ref="C11:C13"/>
    <mergeCell ref="D11:D13"/>
    <mergeCell ref="E11:E13"/>
    <mergeCell ref="G11:G13"/>
    <mergeCell ref="H11:H13"/>
    <mergeCell ref="J11:J13"/>
    <mergeCell ref="L11:L13"/>
    <mergeCell ref="M11:M13"/>
    <mergeCell ref="N11:N13"/>
    <mergeCell ref="K11:K13"/>
    <mergeCell ref="I11:I13"/>
    <mergeCell ref="X12:X13"/>
    <mergeCell ref="Z12:Z13"/>
    <mergeCell ref="AA12:AA13"/>
    <mergeCell ref="AB12:AB13"/>
    <mergeCell ref="R12:R13"/>
    <mergeCell ref="S12:S13"/>
    <mergeCell ref="T12:T13"/>
    <mergeCell ref="U12:U13"/>
    <mergeCell ref="V12:V13"/>
    <mergeCell ref="AN11:AS11"/>
    <mergeCell ref="AU11:AZ11"/>
    <mergeCell ref="BA11:BA13"/>
    <mergeCell ref="AJ12:AJ13"/>
    <mergeCell ref="AK12:AK13"/>
    <mergeCell ref="AL12:AL13"/>
    <mergeCell ref="AN12:AN13"/>
    <mergeCell ref="AV12:AV13"/>
    <mergeCell ref="AW12:AW13"/>
    <mergeCell ref="AX12:AX13"/>
    <mergeCell ref="AY12:AY13"/>
    <mergeCell ref="AZ12:AZ13"/>
    <mergeCell ref="AO12:AO13"/>
    <mergeCell ref="AP12:AP13"/>
    <mergeCell ref="AQ12:AQ13"/>
    <mergeCell ref="AR12:AR13"/>
    <mergeCell ref="BK11:BP11"/>
    <mergeCell ref="BQ11:BQ13"/>
    <mergeCell ref="BS11:BS13"/>
    <mergeCell ref="BT11:BT13"/>
    <mergeCell ref="BC11:BH11"/>
    <mergeCell ref="BI11:BI13"/>
    <mergeCell ref="BH12:BH13"/>
    <mergeCell ref="BK12:BK13"/>
    <mergeCell ref="BC12:BC13"/>
    <mergeCell ref="BD12:BD13"/>
    <mergeCell ref="BE12:BE13"/>
    <mergeCell ref="BF12:BF13"/>
    <mergeCell ref="BG12:BG13"/>
    <mergeCell ref="BL12:BL13"/>
    <mergeCell ref="BM12:BM13"/>
    <mergeCell ref="BN12:BN13"/>
    <mergeCell ref="L14:L43"/>
    <mergeCell ref="BO12:BO13"/>
    <mergeCell ref="BP12:BP13"/>
    <mergeCell ref="AS12:AS13"/>
    <mergeCell ref="AU12:AU13"/>
    <mergeCell ref="AC12:AC13"/>
    <mergeCell ref="AD12:AD13"/>
    <mergeCell ref="AE12:AE13"/>
    <mergeCell ref="AG12:AG13"/>
    <mergeCell ref="AH12:AH13"/>
    <mergeCell ref="P11:P13"/>
    <mergeCell ref="Q11:Q13"/>
    <mergeCell ref="R11:W11"/>
    <mergeCell ref="W12:W13"/>
    <mergeCell ref="AG11:AL11"/>
    <mergeCell ref="Z11:AE11"/>
  </mergeCells>
  <hyperlinks>
    <hyperlink ref="L14" r:id="rId1" xr:uid="{CFABFF10-E955-4115-AD1F-E738C9045BA8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4682F-56F7-4C46-88AB-C4A4F3B7E512}">
  <dimension ref="B3:S46"/>
  <sheetViews>
    <sheetView workbookViewId="0">
      <selection activeCell="F3" sqref="F3"/>
    </sheetView>
  </sheetViews>
  <sheetFormatPr baseColWidth="10" defaultColWidth="9.1640625" defaultRowHeight="14" x14ac:dyDescent="0.15"/>
  <cols>
    <col min="1" max="1" width="9.1640625" style="82"/>
    <col min="2" max="2" width="11.5" style="82" customWidth="1"/>
    <col min="3" max="3" width="25.5" style="82" customWidth="1"/>
    <col min="4" max="4" width="14.33203125" style="82" customWidth="1"/>
    <col min="5" max="5" width="19.5" style="82" customWidth="1"/>
    <col min="6" max="6" width="13.5" style="82" customWidth="1"/>
    <col min="7" max="7" width="12.5" style="82" customWidth="1"/>
    <col min="8" max="8" width="19.83203125" style="82" customWidth="1"/>
    <col min="9" max="14" width="9.1640625" style="82"/>
    <col min="15" max="15" width="22.5" style="82" customWidth="1"/>
    <col min="16" max="16" width="22.83203125" style="82" customWidth="1"/>
    <col min="17" max="17" width="16.83203125" style="82" bestFit="1" customWidth="1"/>
    <col min="18" max="18" width="14.5" style="82" bestFit="1" customWidth="1"/>
    <col min="19" max="19" width="14.83203125" style="82" bestFit="1" customWidth="1"/>
    <col min="20" max="16384" width="9.1640625" style="82"/>
  </cols>
  <sheetData>
    <row r="3" spans="2:19" ht="17" x14ac:dyDescent="0.25">
      <c r="C3" s="196" t="s">
        <v>199</v>
      </c>
      <c r="D3" s="196" t="s">
        <v>316</v>
      </c>
      <c r="E3" s="196" t="s">
        <v>317</v>
      </c>
      <c r="F3" s="196" t="s">
        <v>318</v>
      </c>
      <c r="G3" s="196" t="s">
        <v>319</v>
      </c>
      <c r="H3" s="196" t="s">
        <v>320</v>
      </c>
      <c r="I3" s="196" t="s">
        <v>321</v>
      </c>
      <c r="J3" s="196" t="s">
        <v>322</v>
      </c>
      <c r="K3" s="196" t="s">
        <v>323</v>
      </c>
      <c r="L3" s="196" t="s">
        <v>324</v>
      </c>
    </row>
    <row r="4" spans="2:19" ht="15" x14ac:dyDescent="0.2">
      <c r="C4" s="177" t="s">
        <v>325</v>
      </c>
      <c r="D4" s="83">
        <v>38</v>
      </c>
      <c r="E4" s="197" t="s">
        <v>326</v>
      </c>
      <c r="F4" s="198" t="s">
        <v>200</v>
      </c>
      <c r="G4" s="195">
        <v>0.48</v>
      </c>
      <c r="H4" s="85">
        <v>1</v>
      </c>
      <c r="I4" s="84">
        <v>1</v>
      </c>
      <c r="J4" s="54">
        <f>D4*G4*H4*I4</f>
        <v>18.239999999999998</v>
      </c>
      <c r="K4" s="54">
        <v>0</v>
      </c>
      <c r="L4" s="177">
        <f xml:space="preserve"> IF(((D4-(J4-K4))/20)&gt;0.8,0.8,((D4-(J4-K4))/20))</f>
        <v>0.8</v>
      </c>
    </row>
    <row r="5" spans="2:19" ht="15" x14ac:dyDescent="0.2">
      <c r="C5" s="177" t="s">
        <v>327</v>
      </c>
      <c r="D5" s="83">
        <v>38</v>
      </c>
      <c r="E5" s="197" t="s">
        <v>326</v>
      </c>
      <c r="F5" s="199"/>
      <c r="G5" s="195">
        <v>0.48</v>
      </c>
      <c r="H5" s="85">
        <v>1</v>
      </c>
      <c r="I5" s="84">
        <v>1</v>
      </c>
      <c r="J5" s="54">
        <f>D5*G5*H5*I5</f>
        <v>18.239999999999998</v>
      </c>
      <c r="K5" s="54">
        <v>0</v>
      </c>
      <c r="L5" s="177">
        <f xml:space="preserve"> IF(((D5-(J5-K5))/20)&gt;0.8,0.8,((D5-(J5-K5))/20))</f>
        <v>0.8</v>
      </c>
    </row>
    <row r="6" spans="2:19" ht="15" x14ac:dyDescent="0.2">
      <c r="C6" s="177" t="s">
        <v>328</v>
      </c>
      <c r="D6" s="83">
        <v>65</v>
      </c>
      <c r="E6" s="197" t="s">
        <v>329</v>
      </c>
      <c r="F6" s="199"/>
      <c r="G6" s="195">
        <v>0.48</v>
      </c>
      <c r="H6" s="85">
        <v>1</v>
      </c>
      <c r="I6" s="84">
        <v>1</v>
      </c>
      <c r="J6" s="54">
        <f>D6*G6*H6*I6</f>
        <v>31.2</v>
      </c>
      <c r="K6" s="54">
        <v>0</v>
      </c>
      <c r="L6" s="177">
        <f xml:space="preserve"> IF(((D6-(J6-K6))/20)&gt;0.8,0.8,((D6-(J6-K6))/20))</f>
        <v>0.8</v>
      </c>
    </row>
    <row r="7" spans="2:19" ht="15" x14ac:dyDescent="0.2">
      <c r="C7" s="177" t="s">
        <v>330</v>
      </c>
      <c r="D7" s="83">
        <v>65</v>
      </c>
      <c r="E7" s="197" t="s">
        <v>329</v>
      </c>
      <c r="F7" s="200"/>
      <c r="G7" s="195">
        <v>0.48</v>
      </c>
      <c r="H7" s="85">
        <v>1</v>
      </c>
      <c r="I7" s="84">
        <v>1</v>
      </c>
      <c r="J7" s="54">
        <f>D7*G7*H7*I7</f>
        <v>31.2</v>
      </c>
      <c r="K7" s="54">
        <v>0</v>
      </c>
      <c r="L7" s="177">
        <f xml:space="preserve"> IF(((D7-(J7-K7))/20)&gt;0.8,0.8,((D7-(J7-K7))/20))</f>
        <v>0.8</v>
      </c>
    </row>
    <row r="9" spans="2:19" x14ac:dyDescent="0.15">
      <c r="N9" s="304" t="s">
        <v>337</v>
      </c>
      <c r="O9" s="304"/>
      <c r="P9" s="304"/>
      <c r="Q9" s="304"/>
      <c r="R9" s="304"/>
      <c r="S9" s="304"/>
    </row>
    <row r="10" spans="2:19" s="89" customFormat="1" ht="28.5" customHeight="1" x14ac:dyDescent="0.2">
      <c r="B10" s="86" t="s">
        <v>85</v>
      </c>
      <c r="C10" s="87" t="s">
        <v>13</v>
      </c>
      <c r="D10" s="88" t="s">
        <v>201</v>
      </c>
      <c r="E10" s="88" t="s">
        <v>202</v>
      </c>
      <c r="G10" s="201" t="s">
        <v>331</v>
      </c>
      <c r="H10" s="201" t="s">
        <v>332</v>
      </c>
      <c r="I10" s="201" t="s">
        <v>330</v>
      </c>
      <c r="J10" s="201" t="s">
        <v>328</v>
      </c>
      <c r="K10" s="201" t="s">
        <v>327</v>
      </c>
      <c r="L10" s="201" t="s">
        <v>77</v>
      </c>
      <c r="N10" s="86" t="s">
        <v>85</v>
      </c>
      <c r="O10" s="87" t="s">
        <v>13</v>
      </c>
      <c r="P10" s="88" t="s">
        <v>333</v>
      </c>
      <c r="Q10" s="88" t="s">
        <v>334</v>
      </c>
      <c r="R10" s="88" t="s">
        <v>335</v>
      </c>
      <c r="S10" s="88" t="s">
        <v>336</v>
      </c>
    </row>
    <row r="11" spans="2:19" ht="15" x14ac:dyDescent="0.15">
      <c r="B11" s="90">
        <f>Guava!G14</f>
        <v>1</v>
      </c>
      <c r="C11" s="91" t="str">
        <f>Guava!H14</f>
        <v>2019-2020</v>
      </c>
      <c r="D11" s="90">
        <f>(SUM(P11:S11))*44/12</f>
        <v>779.76800000000003</v>
      </c>
      <c r="E11" s="90">
        <f>D11</f>
        <v>779.76800000000003</v>
      </c>
      <c r="G11" s="165">
        <f>Overview!B40</f>
        <v>2019</v>
      </c>
      <c r="H11" s="165">
        <f>Overview!C40</f>
        <v>120.36</v>
      </c>
      <c r="I11" s="165">
        <f>Overview!D40</f>
        <v>15.159999999999998</v>
      </c>
      <c r="J11" s="165">
        <f>Overview!E40</f>
        <v>9.1999999999999993</v>
      </c>
      <c r="K11" s="165">
        <f>Overview!F40</f>
        <v>121.11</v>
      </c>
      <c r="L11" s="165">
        <f t="shared" ref="L11:L16" si="0">SUM(H11:K11)</f>
        <v>265.83</v>
      </c>
      <c r="N11" s="203">
        <f>B11</f>
        <v>1</v>
      </c>
      <c r="O11" s="203" t="str">
        <f>C11</f>
        <v>2019-2020</v>
      </c>
      <c r="P11" s="190">
        <f>$L$4*(SUM(H11))</f>
        <v>96.288000000000011</v>
      </c>
      <c r="Q11" s="190">
        <f>$L$5*(SUM(K11))</f>
        <v>96.888000000000005</v>
      </c>
      <c r="R11" s="190">
        <f>$L$6*(SUM(J11))</f>
        <v>7.3599999999999994</v>
      </c>
      <c r="S11" s="190">
        <f>$L$7*(SUM(I11))</f>
        <v>12.128</v>
      </c>
    </row>
    <row r="12" spans="2:19" ht="15" x14ac:dyDescent="0.15">
      <c r="B12" s="90">
        <f>Guava!G15</f>
        <v>2</v>
      </c>
      <c r="C12" s="91" t="str">
        <f>Guava!H15</f>
        <v>2020-2021</v>
      </c>
      <c r="D12" s="90">
        <f t="shared" ref="D12:D46" si="1">(SUM(P12:S12))*44/12</f>
        <v>1832.8933333333334</v>
      </c>
      <c r="E12" s="90">
        <f>D12+E11</f>
        <v>2612.6613333333335</v>
      </c>
      <c r="G12" s="165">
        <f>Overview!B41</f>
        <v>2020</v>
      </c>
      <c r="H12" s="165">
        <f>Overview!C41</f>
        <v>156.94999999999999</v>
      </c>
      <c r="I12" s="165">
        <f>Overview!D41</f>
        <v>21.15</v>
      </c>
      <c r="J12" s="165">
        <f>Overview!E41</f>
        <v>26.84</v>
      </c>
      <c r="K12" s="165">
        <f>Overview!F41</f>
        <v>154.08000000000001</v>
      </c>
      <c r="L12" s="165">
        <f t="shared" si="0"/>
        <v>359.02</v>
      </c>
      <c r="N12" s="203">
        <f t="shared" ref="N12:N46" si="2">B12</f>
        <v>2</v>
      </c>
      <c r="O12" s="203" t="str">
        <f t="shared" ref="O12:O46" si="3">C12</f>
        <v>2020-2021</v>
      </c>
      <c r="P12" s="190">
        <f>$L$4*(SUM(H11:H12))</f>
        <v>221.84800000000001</v>
      </c>
      <c r="Q12" s="190">
        <f>$L$5*(SUM(K11:K12))</f>
        <v>220.15200000000002</v>
      </c>
      <c r="R12" s="190">
        <f>$L$6*(SUM(J11:J12))</f>
        <v>28.832000000000001</v>
      </c>
      <c r="S12" s="190">
        <f>$L$7*(SUM(I11:I12))</f>
        <v>29.047999999999998</v>
      </c>
    </row>
    <row r="13" spans="2:19" ht="15" x14ac:dyDescent="0.15">
      <c r="B13" s="90">
        <f>Guava!G16</f>
        <v>3</v>
      </c>
      <c r="C13" s="91" t="str">
        <f>Guava!H16</f>
        <v>2021-2022</v>
      </c>
      <c r="D13" s="90">
        <f t="shared" si="1"/>
        <v>3126.7573333333335</v>
      </c>
      <c r="E13" s="90">
        <f t="shared" ref="E13:E46" si="4">D13+E12</f>
        <v>5739.4186666666665</v>
      </c>
      <c r="G13" s="165">
        <f>Overview!B42</f>
        <v>2021</v>
      </c>
      <c r="H13" s="165">
        <f>Overview!C42</f>
        <v>152.35</v>
      </c>
      <c r="I13" s="165">
        <f>Overview!D42</f>
        <v>31.239999999999995</v>
      </c>
      <c r="J13" s="165">
        <f>Overview!E42</f>
        <v>4.24</v>
      </c>
      <c r="K13" s="165">
        <f>Overview!F42</f>
        <v>253.26</v>
      </c>
      <c r="L13" s="165">
        <f t="shared" si="0"/>
        <v>441.09</v>
      </c>
      <c r="N13" s="203">
        <f t="shared" si="2"/>
        <v>3</v>
      </c>
      <c r="O13" s="203" t="str">
        <f t="shared" si="3"/>
        <v>2021-2022</v>
      </c>
      <c r="P13" s="190">
        <f>$L$4*(SUM(H11:H13))</f>
        <v>343.72800000000001</v>
      </c>
      <c r="Q13" s="190">
        <f>$L$5*(SUM(K11:K13))</f>
        <v>422.76000000000005</v>
      </c>
      <c r="R13" s="190">
        <f>$L$6*(SUM(J11:J13))</f>
        <v>32.224000000000004</v>
      </c>
      <c r="S13" s="190">
        <f>$L$7*(SUM(I11:I13))</f>
        <v>54.039999999999992</v>
      </c>
    </row>
    <row r="14" spans="2:19" ht="15" x14ac:dyDescent="0.15">
      <c r="B14" s="90">
        <f>Guava!G17</f>
        <v>4</v>
      </c>
      <c r="C14" s="91" t="str">
        <f>Guava!H17</f>
        <v>2022-2023</v>
      </c>
      <c r="D14" s="90">
        <f t="shared" si="1"/>
        <v>4849.2693333333336</v>
      </c>
      <c r="E14" s="90">
        <f t="shared" si="4"/>
        <v>10588.688</v>
      </c>
      <c r="G14" s="165">
        <f>Overview!B43</f>
        <v>2022</v>
      </c>
      <c r="H14" s="165">
        <f>Overview!C43</f>
        <v>312.92</v>
      </c>
      <c r="I14" s="165">
        <f>Overview!D43</f>
        <v>39.700000000000003</v>
      </c>
      <c r="J14" s="165">
        <f>Overview!E43</f>
        <v>27.85</v>
      </c>
      <c r="K14" s="165">
        <f>Overview!F43</f>
        <v>206.75</v>
      </c>
      <c r="L14" s="165">
        <f t="shared" si="0"/>
        <v>587.22</v>
      </c>
      <c r="N14" s="203">
        <f t="shared" si="2"/>
        <v>4</v>
      </c>
      <c r="O14" s="203" t="str">
        <f t="shared" si="3"/>
        <v>2022-2023</v>
      </c>
      <c r="P14" s="190">
        <f>$L$4*(SUM(H11:H14))</f>
        <v>594.06399999999996</v>
      </c>
      <c r="Q14" s="190">
        <f>$L$5*(SUM(K11:K14))</f>
        <v>588.16000000000008</v>
      </c>
      <c r="R14" s="190">
        <f>$L$6*(SUM(J11:J14))</f>
        <v>54.503999999999998</v>
      </c>
      <c r="S14" s="190">
        <f>$L$7*(SUM(I11:I14))</f>
        <v>85.8</v>
      </c>
    </row>
    <row r="15" spans="2:19" ht="15" x14ac:dyDescent="0.15">
      <c r="B15" s="90">
        <f>Guava!G18</f>
        <v>5</v>
      </c>
      <c r="C15" s="91" t="str">
        <f>Guava!H18</f>
        <v>2023-2024</v>
      </c>
      <c r="D15" s="90">
        <f t="shared" si="1"/>
        <v>5527.0746666666673</v>
      </c>
      <c r="E15" s="90">
        <f t="shared" si="4"/>
        <v>16115.762666666667</v>
      </c>
      <c r="G15" s="165">
        <f>Overview!B44</f>
        <v>2023</v>
      </c>
      <c r="H15" s="165">
        <f>Overview!C44</f>
        <v>184.41</v>
      </c>
      <c r="I15" s="165">
        <f>Overview!D44</f>
        <v>22.68</v>
      </c>
      <c r="J15" s="165">
        <f>Overview!E44</f>
        <v>0.1</v>
      </c>
      <c r="K15" s="165">
        <f>Overview!F44</f>
        <v>23.88</v>
      </c>
      <c r="L15" s="165">
        <f t="shared" si="0"/>
        <v>231.07</v>
      </c>
      <c r="N15" s="203">
        <f t="shared" si="2"/>
        <v>5</v>
      </c>
      <c r="O15" s="203" t="str">
        <f t="shared" si="3"/>
        <v>2023-2024</v>
      </c>
      <c r="P15" s="190">
        <f>$L$4*(SUM(H11:H15))</f>
        <v>741.59199999999998</v>
      </c>
      <c r="Q15" s="190">
        <f>$L$5*(SUM(K11:K15))</f>
        <v>607.26400000000001</v>
      </c>
      <c r="R15" s="190">
        <f>$L$6*(SUM(J11:J15))</f>
        <v>54.583999999999996</v>
      </c>
      <c r="S15" s="190">
        <f>$L$7*(SUM(I11:I15))</f>
        <v>103.94399999999999</v>
      </c>
    </row>
    <row r="16" spans="2:19" ht="15" x14ac:dyDescent="0.15">
      <c r="B16" s="90">
        <f>Guava!G19</f>
        <v>6</v>
      </c>
      <c r="C16" s="91" t="str">
        <f>Guava!H19</f>
        <v>2024-2025</v>
      </c>
      <c r="D16" s="90">
        <f t="shared" si="1"/>
        <v>5715.3359999999993</v>
      </c>
      <c r="E16" s="90">
        <f t="shared" si="4"/>
        <v>21831.098666666665</v>
      </c>
      <c r="G16" s="165">
        <f>Overview!B45</f>
        <v>2024</v>
      </c>
      <c r="H16" s="165">
        <f>Overview!C45</f>
        <v>37.04</v>
      </c>
      <c r="I16" s="165">
        <f>Overview!D45</f>
        <v>5.8199999999999994</v>
      </c>
      <c r="J16" s="165">
        <f>Overview!E45</f>
        <v>12.06</v>
      </c>
      <c r="K16" s="165">
        <f>Overview!F45</f>
        <v>9.26</v>
      </c>
      <c r="L16" s="165">
        <f t="shared" si="0"/>
        <v>64.180000000000007</v>
      </c>
      <c r="N16" s="203">
        <f t="shared" si="2"/>
        <v>6</v>
      </c>
      <c r="O16" s="203" t="str">
        <f t="shared" si="3"/>
        <v>2024-2025</v>
      </c>
      <c r="P16" s="190">
        <f>$L$4*(SUM(H11:H16))</f>
        <v>771.22399999999993</v>
      </c>
      <c r="Q16" s="190">
        <f>$L$5*(SUM(K11:K16))</f>
        <v>614.67200000000003</v>
      </c>
      <c r="R16" s="190">
        <f>$L$6*(SUM(J11:J16))</f>
        <v>64.231999999999999</v>
      </c>
      <c r="S16" s="190">
        <f>$L$7*(SUM(I11:I16))</f>
        <v>108.59999999999998</v>
      </c>
    </row>
    <row r="17" spans="2:19" ht="15" x14ac:dyDescent="0.15">
      <c r="B17" s="90">
        <f>Guava!G20</f>
        <v>7</v>
      </c>
      <c r="C17" s="91" t="str">
        <f>Guava!H20</f>
        <v>2025-2026</v>
      </c>
      <c r="D17" s="90">
        <f t="shared" si="1"/>
        <v>5715.3359999999993</v>
      </c>
      <c r="E17" s="90">
        <f t="shared" si="4"/>
        <v>27546.434666666664</v>
      </c>
      <c r="G17" s="175" t="str">
        <f>Overview!B46</f>
        <v>Grand Total</v>
      </c>
      <c r="H17" s="202">
        <f>SUM(H11:H16)</f>
        <v>964.02999999999986</v>
      </c>
      <c r="I17" s="202">
        <f>SUM(I11:I16)</f>
        <v>135.74999999999997</v>
      </c>
      <c r="J17" s="202">
        <f>SUM(J11:J16)</f>
        <v>80.289999999999992</v>
      </c>
      <c r="K17" s="202">
        <f t="shared" ref="K17:L17" si="5">SUM(K11:K16)</f>
        <v>768.34</v>
      </c>
      <c r="L17" s="202">
        <f t="shared" si="5"/>
        <v>1948.4099999999999</v>
      </c>
      <c r="N17" s="203">
        <f t="shared" si="2"/>
        <v>7</v>
      </c>
      <c r="O17" s="203" t="str">
        <f t="shared" si="3"/>
        <v>2025-2026</v>
      </c>
      <c r="P17" s="190">
        <f>$P$16</f>
        <v>771.22399999999993</v>
      </c>
      <c r="Q17" s="190">
        <f>$Q$16</f>
        <v>614.67200000000003</v>
      </c>
      <c r="R17" s="190">
        <f>$R$16</f>
        <v>64.231999999999999</v>
      </c>
      <c r="S17" s="190">
        <f>$S$16</f>
        <v>108.59999999999998</v>
      </c>
    </row>
    <row r="18" spans="2:19" ht="15" x14ac:dyDescent="0.15">
      <c r="B18" s="90">
        <f>Guava!G21</f>
        <v>8</v>
      </c>
      <c r="C18" s="91" t="str">
        <f>Guava!H21</f>
        <v>2026-2027</v>
      </c>
      <c r="D18" s="90">
        <f t="shared" si="1"/>
        <v>5715.3359999999993</v>
      </c>
      <c r="E18" s="90">
        <f t="shared" si="4"/>
        <v>33261.770666666664</v>
      </c>
      <c r="H18" s="89"/>
      <c r="N18" s="203">
        <f t="shared" si="2"/>
        <v>8</v>
      </c>
      <c r="O18" s="203" t="str">
        <f t="shared" si="3"/>
        <v>2026-2027</v>
      </c>
      <c r="P18" s="190">
        <f t="shared" ref="P18:P30" si="6">$P$16</f>
        <v>771.22399999999993</v>
      </c>
      <c r="Q18" s="190">
        <f t="shared" ref="Q18:Q30" si="7">$Q$16</f>
        <v>614.67200000000003</v>
      </c>
      <c r="R18" s="190">
        <f t="shared" ref="R18:R30" si="8">$R$16</f>
        <v>64.231999999999999</v>
      </c>
      <c r="S18" s="190">
        <f t="shared" ref="S18:S30" si="9">$S$16</f>
        <v>108.59999999999998</v>
      </c>
    </row>
    <row r="19" spans="2:19" ht="15" x14ac:dyDescent="0.15">
      <c r="B19" s="90">
        <f>Guava!G22</f>
        <v>9</v>
      </c>
      <c r="C19" s="91" t="str">
        <f>Guava!H22</f>
        <v>2027-2028</v>
      </c>
      <c r="D19" s="90">
        <f t="shared" si="1"/>
        <v>5715.3359999999993</v>
      </c>
      <c r="E19" s="90">
        <f t="shared" si="4"/>
        <v>38977.106666666659</v>
      </c>
      <c r="H19" s="89"/>
      <c r="N19" s="203">
        <f t="shared" si="2"/>
        <v>9</v>
      </c>
      <c r="O19" s="203" t="str">
        <f t="shared" si="3"/>
        <v>2027-2028</v>
      </c>
      <c r="P19" s="190">
        <f t="shared" si="6"/>
        <v>771.22399999999993</v>
      </c>
      <c r="Q19" s="190">
        <f t="shared" si="7"/>
        <v>614.67200000000003</v>
      </c>
      <c r="R19" s="190">
        <f t="shared" si="8"/>
        <v>64.231999999999999</v>
      </c>
      <c r="S19" s="190">
        <f t="shared" si="9"/>
        <v>108.59999999999998</v>
      </c>
    </row>
    <row r="20" spans="2:19" ht="15" x14ac:dyDescent="0.15">
      <c r="B20" s="90">
        <f>Guava!G23</f>
        <v>10</v>
      </c>
      <c r="C20" s="91" t="str">
        <f>Guava!H23</f>
        <v>2028-2029</v>
      </c>
      <c r="D20" s="90">
        <f t="shared" si="1"/>
        <v>5715.3359999999993</v>
      </c>
      <c r="E20" s="90">
        <f t="shared" si="4"/>
        <v>44692.442666666655</v>
      </c>
      <c r="H20" s="89"/>
      <c r="N20" s="203">
        <f t="shared" si="2"/>
        <v>10</v>
      </c>
      <c r="O20" s="203" t="str">
        <f t="shared" si="3"/>
        <v>2028-2029</v>
      </c>
      <c r="P20" s="190">
        <f t="shared" si="6"/>
        <v>771.22399999999993</v>
      </c>
      <c r="Q20" s="190">
        <f t="shared" si="7"/>
        <v>614.67200000000003</v>
      </c>
      <c r="R20" s="190">
        <f t="shared" si="8"/>
        <v>64.231999999999999</v>
      </c>
      <c r="S20" s="190">
        <f t="shared" si="9"/>
        <v>108.59999999999998</v>
      </c>
    </row>
    <row r="21" spans="2:19" ht="16.75" customHeight="1" x14ac:dyDescent="0.15">
      <c r="B21" s="90">
        <f>Guava!G24</f>
        <v>11</v>
      </c>
      <c r="C21" s="91" t="str">
        <f>Guava!H24</f>
        <v>2029-2030</v>
      </c>
      <c r="D21" s="90">
        <f t="shared" si="1"/>
        <v>5715.3359999999993</v>
      </c>
      <c r="E21" s="90">
        <f t="shared" si="4"/>
        <v>50407.778666666651</v>
      </c>
      <c r="H21" s="89"/>
      <c r="N21" s="203">
        <f t="shared" si="2"/>
        <v>11</v>
      </c>
      <c r="O21" s="203" t="str">
        <f t="shared" si="3"/>
        <v>2029-2030</v>
      </c>
      <c r="P21" s="190">
        <f t="shared" si="6"/>
        <v>771.22399999999993</v>
      </c>
      <c r="Q21" s="190">
        <f t="shared" si="7"/>
        <v>614.67200000000003</v>
      </c>
      <c r="R21" s="190">
        <f t="shared" si="8"/>
        <v>64.231999999999999</v>
      </c>
      <c r="S21" s="190">
        <f t="shared" si="9"/>
        <v>108.59999999999998</v>
      </c>
    </row>
    <row r="22" spans="2:19" ht="15" x14ac:dyDescent="0.15">
      <c r="B22" s="90">
        <f>Guava!G25</f>
        <v>12</v>
      </c>
      <c r="C22" s="91" t="str">
        <f>Guava!H25</f>
        <v>2030-2031</v>
      </c>
      <c r="D22" s="90">
        <f t="shared" si="1"/>
        <v>5715.3359999999993</v>
      </c>
      <c r="E22" s="90">
        <f t="shared" si="4"/>
        <v>56123.114666666646</v>
      </c>
      <c r="H22" s="89"/>
      <c r="N22" s="203">
        <f t="shared" si="2"/>
        <v>12</v>
      </c>
      <c r="O22" s="203" t="str">
        <f t="shared" si="3"/>
        <v>2030-2031</v>
      </c>
      <c r="P22" s="190">
        <f t="shared" si="6"/>
        <v>771.22399999999993</v>
      </c>
      <c r="Q22" s="190">
        <f t="shared" si="7"/>
        <v>614.67200000000003</v>
      </c>
      <c r="R22" s="190">
        <f t="shared" si="8"/>
        <v>64.231999999999999</v>
      </c>
      <c r="S22" s="190">
        <f t="shared" si="9"/>
        <v>108.59999999999998</v>
      </c>
    </row>
    <row r="23" spans="2:19" ht="15" x14ac:dyDescent="0.15">
      <c r="B23" s="90">
        <f>Guava!G26</f>
        <v>13</v>
      </c>
      <c r="C23" s="91" t="str">
        <f>Guava!H26</f>
        <v>2031-2032</v>
      </c>
      <c r="D23" s="90">
        <f t="shared" si="1"/>
        <v>5715.3359999999993</v>
      </c>
      <c r="E23" s="90">
        <f>D23+E22</f>
        <v>61838.450666666642</v>
      </c>
      <c r="H23" s="89"/>
      <c r="N23" s="203">
        <f t="shared" si="2"/>
        <v>13</v>
      </c>
      <c r="O23" s="203" t="str">
        <f t="shared" si="3"/>
        <v>2031-2032</v>
      </c>
      <c r="P23" s="190">
        <f t="shared" si="6"/>
        <v>771.22399999999993</v>
      </c>
      <c r="Q23" s="190">
        <f t="shared" si="7"/>
        <v>614.67200000000003</v>
      </c>
      <c r="R23" s="190">
        <f t="shared" si="8"/>
        <v>64.231999999999999</v>
      </c>
      <c r="S23" s="190">
        <f t="shared" si="9"/>
        <v>108.59999999999998</v>
      </c>
    </row>
    <row r="24" spans="2:19" ht="15" x14ac:dyDescent="0.15">
      <c r="B24" s="90">
        <f>Guava!G27</f>
        <v>14</v>
      </c>
      <c r="C24" s="91" t="str">
        <f>Guava!H27</f>
        <v>2032-2033</v>
      </c>
      <c r="D24" s="90">
        <f t="shared" si="1"/>
        <v>5715.3359999999993</v>
      </c>
      <c r="E24" s="90">
        <f t="shared" si="4"/>
        <v>67553.786666666638</v>
      </c>
      <c r="H24" s="89"/>
      <c r="N24" s="203">
        <f t="shared" si="2"/>
        <v>14</v>
      </c>
      <c r="O24" s="203" t="str">
        <f t="shared" si="3"/>
        <v>2032-2033</v>
      </c>
      <c r="P24" s="190">
        <f t="shared" si="6"/>
        <v>771.22399999999993</v>
      </c>
      <c r="Q24" s="190">
        <f t="shared" si="7"/>
        <v>614.67200000000003</v>
      </c>
      <c r="R24" s="190">
        <f t="shared" si="8"/>
        <v>64.231999999999999</v>
      </c>
      <c r="S24" s="190">
        <f t="shared" si="9"/>
        <v>108.59999999999998</v>
      </c>
    </row>
    <row r="25" spans="2:19" ht="15" x14ac:dyDescent="0.15">
      <c r="B25" s="90">
        <f>Guava!G28</f>
        <v>15</v>
      </c>
      <c r="C25" s="91" t="str">
        <f>Guava!H28</f>
        <v>2033-2034</v>
      </c>
      <c r="D25" s="90">
        <f t="shared" si="1"/>
        <v>5715.3359999999993</v>
      </c>
      <c r="E25" s="90">
        <f t="shared" si="4"/>
        <v>73269.122666666633</v>
      </c>
      <c r="H25" s="89"/>
      <c r="N25" s="203">
        <f t="shared" si="2"/>
        <v>15</v>
      </c>
      <c r="O25" s="203" t="str">
        <f t="shared" si="3"/>
        <v>2033-2034</v>
      </c>
      <c r="P25" s="190">
        <f t="shared" si="6"/>
        <v>771.22399999999993</v>
      </c>
      <c r="Q25" s="190">
        <f t="shared" si="7"/>
        <v>614.67200000000003</v>
      </c>
      <c r="R25" s="190">
        <f t="shared" si="8"/>
        <v>64.231999999999999</v>
      </c>
      <c r="S25" s="190">
        <f t="shared" si="9"/>
        <v>108.59999999999998</v>
      </c>
    </row>
    <row r="26" spans="2:19" ht="15" x14ac:dyDescent="0.15">
      <c r="B26" s="90">
        <f>Guava!G29</f>
        <v>16</v>
      </c>
      <c r="C26" s="91" t="str">
        <f>Guava!H29</f>
        <v>2034-2035</v>
      </c>
      <c r="D26" s="90">
        <f t="shared" si="1"/>
        <v>5715.3359999999993</v>
      </c>
      <c r="E26" s="90">
        <f t="shared" si="4"/>
        <v>78984.458666666629</v>
      </c>
      <c r="H26" s="89"/>
      <c r="N26" s="203">
        <f t="shared" si="2"/>
        <v>16</v>
      </c>
      <c r="O26" s="203" t="str">
        <f t="shared" si="3"/>
        <v>2034-2035</v>
      </c>
      <c r="P26" s="190">
        <f t="shared" si="6"/>
        <v>771.22399999999993</v>
      </c>
      <c r="Q26" s="190">
        <f t="shared" si="7"/>
        <v>614.67200000000003</v>
      </c>
      <c r="R26" s="190">
        <f t="shared" si="8"/>
        <v>64.231999999999999</v>
      </c>
      <c r="S26" s="190">
        <f t="shared" si="9"/>
        <v>108.59999999999998</v>
      </c>
    </row>
    <row r="27" spans="2:19" ht="15" x14ac:dyDescent="0.15">
      <c r="B27" s="90">
        <f>Guava!G30</f>
        <v>17</v>
      </c>
      <c r="C27" s="91" t="str">
        <f>Guava!H30</f>
        <v>2035-2036</v>
      </c>
      <c r="D27" s="90">
        <f t="shared" si="1"/>
        <v>5715.3359999999993</v>
      </c>
      <c r="E27" s="90">
        <f t="shared" si="4"/>
        <v>84699.794666666625</v>
      </c>
      <c r="H27" s="89"/>
      <c r="N27" s="203">
        <f t="shared" si="2"/>
        <v>17</v>
      </c>
      <c r="O27" s="203" t="str">
        <f t="shared" si="3"/>
        <v>2035-2036</v>
      </c>
      <c r="P27" s="190">
        <f t="shared" si="6"/>
        <v>771.22399999999993</v>
      </c>
      <c r="Q27" s="190">
        <f t="shared" si="7"/>
        <v>614.67200000000003</v>
      </c>
      <c r="R27" s="190">
        <f t="shared" si="8"/>
        <v>64.231999999999999</v>
      </c>
      <c r="S27" s="190">
        <f t="shared" si="9"/>
        <v>108.59999999999998</v>
      </c>
    </row>
    <row r="28" spans="2:19" ht="15" x14ac:dyDescent="0.15">
      <c r="B28" s="90">
        <f>Guava!G31</f>
        <v>18</v>
      </c>
      <c r="C28" s="91" t="str">
        <f>Guava!H31</f>
        <v>2036-2037</v>
      </c>
      <c r="D28" s="90">
        <f t="shared" si="1"/>
        <v>5715.3359999999993</v>
      </c>
      <c r="E28" s="90">
        <f t="shared" si="4"/>
        <v>90415.130666666621</v>
      </c>
      <c r="H28" s="89"/>
      <c r="N28" s="203">
        <f t="shared" si="2"/>
        <v>18</v>
      </c>
      <c r="O28" s="203" t="str">
        <f t="shared" si="3"/>
        <v>2036-2037</v>
      </c>
      <c r="P28" s="190">
        <f t="shared" si="6"/>
        <v>771.22399999999993</v>
      </c>
      <c r="Q28" s="190">
        <f t="shared" si="7"/>
        <v>614.67200000000003</v>
      </c>
      <c r="R28" s="190">
        <f t="shared" si="8"/>
        <v>64.231999999999999</v>
      </c>
      <c r="S28" s="190">
        <f t="shared" si="9"/>
        <v>108.59999999999998</v>
      </c>
    </row>
    <row r="29" spans="2:19" ht="15" x14ac:dyDescent="0.15">
      <c r="B29" s="90">
        <f>Guava!G32</f>
        <v>19</v>
      </c>
      <c r="C29" s="91" t="str">
        <f>Guava!H32</f>
        <v>2037-2038</v>
      </c>
      <c r="D29" s="90">
        <f t="shared" si="1"/>
        <v>5715.3359999999993</v>
      </c>
      <c r="E29" s="90">
        <f t="shared" si="4"/>
        <v>96130.466666666616</v>
      </c>
      <c r="H29" s="89"/>
      <c r="N29" s="203">
        <f t="shared" si="2"/>
        <v>19</v>
      </c>
      <c r="O29" s="203" t="str">
        <f t="shared" si="3"/>
        <v>2037-2038</v>
      </c>
      <c r="P29" s="190">
        <f t="shared" si="6"/>
        <v>771.22399999999993</v>
      </c>
      <c r="Q29" s="190">
        <f t="shared" si="7"/>
        <v>614.67200000000003</v>
      </c>
      <c r="R29" s="190">
        <f t="shared" si="8"/>
        <v>64.231999999999999</v>
      </c>
      <c r="S29" s="190">
        <f t="shared" si="9"/>
        <v>108.59999999999998</v>
      </c>
    </row>
    <row r="30" spans="2:19" ht="15" x14ac:dyDescent="0.15">
      <c r="B30" s="90">
        <f>Guava!G33</f>
        <v>20</v>
      </c>
      <c r="C30" s="91" t="str">
        <f>Guava!H33</f>
        <v>2038-2039</v>
      </c>
      <c r="D30" s="90">
        <f t="shared" si="1"/>
        <v>5715.3359999999993</v>
      </c>
      <c r="E30" s="90">
        <f t="shared" si="4"/>
        <v>101845.80266666661</v>
      </c>
      <c r="H30" s="89"/>
      <c r="N30" s="203">
        <f t="shared" si="2"/>
        <v>20</v>
      </c>
      <c r="O30" s="203" t="str">
        <f t="shared" si="3"/>
        <v>2038-2039</v>
      </c>
      <c r="P30" s="190">
        <f t="shared" si="6"/>
        <v>771.22399999999993</v>
      </c>
      <c r="Q30" s="190">
        <f t="shared" si="7"/>
        <v>614.67200000000003</v>
      </c>
      <c r="R30" s="190">
        <f t="shared" si="8"/>
        <v>64.231999999999999</v>
      </c>
      <c r="S30" s="190">
        <f t="shared" si="9"/>
        <v>108.59999999999998</v>
      </c>
    </row>
    <row r="31" spans="2:19" ht="15" x14ac:dyDescent="0.15">
      <c r="B31" s="90">
        <f>Guava!G34</f>
        <v>21</v>
      </c>
      <c r="C31" s="91" t="str">
        <f>Guava!H34</f>
        <v>2039-2040</v>
      </c>
      <c r="D31" s="90">
        <f t="shared" si="1"/>
        <v>4935.5679999999993</v>
      </c>
      <c r="E31" s="90">
        <f t="shared" si="4"/>
        <v>106781.37066666661</v>
      </c>
      <c r="H31" s="89"/>
      <c r="N31" s="203">
        <f t="shared" si="2"/>
        <v>21</v>
      </c>
      <c r="O31" s="203" t="str">
        <f t="shared" si="3"/>
        <v>2039-2040</v>
      </c>
      <c r="P31" s="190">
        <f>$P$30-P11</f>
        <v>674.93599999999992</v>
      </c>
      <c r="Q31" s="190">
        <f>$Q$30-Q11</f>
        <v>517.78399999999999</v>
      </c>
      <c r="R31" s="190">
        <f>$R$30-R11</f>
        <v>56.872</v>
      </c>
      <c r="S31" s="190">
        <f>$S$30-S11</f>
        <v>96.47199999999998</v>
      </c>
    </row>
    <row r="32" spans="2:19" ht="15" x14ac:dyDescent="0.15">
      <c r="B32" s="90">
        <f>Guava!G35</f>
        <v>22</v>
      </c>
      <c r="C32" s="91" t="str">
        <f>Guava!H35</f>
        <v>2040-2041</v>
      </c>
      <c r="D32" s="90">
        <f t="shared" si="1"/>
        <v>3882.4426666666664</v>
      </c>
      <c r="E32" s="90">
        <f t="shared" si="4"/>
        <v>110663.81333333328</v>
      </c>
      <c r="H32" s="89"/>
      <c r="N32" s="203">
        <f t="shared" si="2"/>
        <v>22</v>
      </c>
      <c r="O32" s="203" t="str">
        <f t="shared" si="3"/>
        <v>2040-2041</v>
      </c>
      <c r="P32" s="190">
        <f t="shared" ref="P32:P46" si="10">$P$30-P12</f>
        <v>549.37599999999998</v>
      </c>
      <c r="Q32" s="190">
        <f t="shared" ref="Q32:Q46" si="11">$Q$30-Q12</f>
        <v>394.52</v>
      </c>
      <c r="R32" s="190">
        <f t="shared" ref="R32:R46" si="12">$R$30-R12</f>
        <v>35.4</v>
      </c>
      <c r="S32" s="190">
        <f t="shared" ref="S32:S46" si="13">$S$30-S12</f>
        <v>79.551999999999978</v>
      </c>
    </row>
    <row r="33" spans="2:19" ht="15" x14ac:dyDescent="0.15">
      <c r="B33" s="90">
        <f>Guava!G36</f>
        <v>23</v>
      </c>
      <c r="C33" s="91" t="str">
        <f>Guava!H36</f>
        <v>2041-2042</v>
      </c>
      <c r="D33" s="90">
        <f t="shared" si="1"/>
        <v>2588.5786666666663</v>
      </c>
      <c r="E33" s="90">
        <f t="shared" si="4"/>
        <v>113252.39199999995</v>
      </c>
      <c r="H33" s="89"/>
      <c r="N33" s="203">
        <f t="shared" si="2"/>
        <v>23</v>
      </c>
      <c r="O33" s="203" t="str">
        <f t="shared" si="3"/>
        <v>2041-2042</v>
      </c>
      <c r="P33" s="190">
        <f t="shared" si="10"/>
        <v>427.49599999999992</v>
      </c>
      <c r="Q33" s="190">
        <f t="shared" si="11"/>
        <v>191.91199999999998</v>
      </c>
      <c r="R33" s="190">
        <f t="shared" si="12"/>
        <v>32.007999999999996</v>
      </c>
      <c r="S33" s="190">
        <f t="shared" si="13"/>
        <v>54.559999999999988</v>
      </c>
    </row>
    <row r="34" spans="2:19" ht="15" x14ac:dyDescent="0.15">
      <c r="B34" s="90">
        <f>Guava!G37</f>
        <v>24</v>
      </c>
      <c r="C34" s="91" t="str">
        <f>Guava!H37</f>
        <v>2042-2043</v>
      </c>
      <c r="D34" s="90">
        <f t="shared" si="1"/>
        <v>866.06666666666626</v>
      </c>
      <c r="E34" s="90">
        <f t="shared" si="4"/>
        <v>114118.45866666661</v>
      </c>
      <c r="H34" s="89"/>
      <c r="N34" s="203">
        <f t="shared" si="2"/>
        <v>24</v>
      </c>
      <c r="O34" s="203" t="str">
        <f t="shared" si="3"/>
        <v>2042-2043</v>
      </c>
      <c r="P34" s="190">
        <f t="shared" si="10"/>
        <v>177.15999999999997</v>
      </c>
      <c r="Q34" s="190">
        <f t="shared" si="11"/>
        <v>26.511999999999944</v>
      </c>
      <c r="R34" s="190">
        <f t="shared" si="12"/>
        <v>9.7280000000000015</v>
      </c>
      <c r="S34" s="190">
        <f t="shared" si="13"/>
        <v>22.799999999999983</v>
      </c>
    </row>
    <row r="35" spans="2:19" ht="15" x14ac:dyDescent="0.15">
      <c r="B35" s="90">
        <f>Guava!G38</f>
        <v>25</v>
      </c>
      <c r="C35" s="91" t="str">
        <f>Guava!H38</f>
        <v>2043-2044</v>
      </c>
      <c r="D35" s="90">
        <f t="shared" si="1"/>
        <v>188.26133333333317</v>
      </c>
      <c r="E35" s="90">
        <f t="shared" si="4"/>
        <v>114306.71999999994</v>
      </c>
      <c r="H35" s="89"/>
      <c r="N35" s="203">
        <f t="shared" si="2"/>
        <v>25</v>
      </c>
      <c r="O35" s="203" t="str">
        <f t="shared" si="3"/>
        <v>2043-2044</v>
      </c>
      <c r="P35" s="190">
        <f t="shared" si="10"/>
        <v>29.631999999999948</v>
      </c>
      <c r="Q35" s="190">
        <f t="shared" si="11"/>
        <v>7.4080000000000155</v>
      </c>
      <c r="R35" s="190">
        <f t="shared" si="12"/>
        <v>9.6480000000000032</v>
      </c>
      <c r="S35" s="190">
        <f t="shared" si="13"/>
        <v>4.6559999999999917</v>
      </c>
    </row>
    <row r="36" spans="2:19" ht="15" x14ac:dyDescent="0.15">
      <c r="B36" s="90">
        <f>Guava!G39</f>
        <v>26</v>
      </c>
      <c r="C36" s="91" t="str">
        <f>Guava!H39</f>
        <v>2044-2045</v>
      </c>
      <c r="D36" s="90">
        <f t="shared" si="1"/>
        <v>0</v>
      </c>
      <c r="E36" s="90">
        <f t="shared" si="4"/>
        <v>114306.71999999994</v>
      </c>
      <c r="H36" s="89"/>
      <c r="N36" s="203">
        <f t="shared" si="2"/>
        <v>26</v>
      </c>
      <c r="O36" s="203" t="str">
        <f t="shared" si="3"/>
        <v>2044-2045</v>
      </c>
      <c r="P36" s="190">
        <f t="shared" si="10"/>
        <v>0</v>
      </c>
      <c r="Q36" s="190">
        <f t="shared" si="11"/>
        <v>0</v>
      </c>
      <c r="R36" s="190">
        <f t="shared" si="12"/>
        <v>0</v>
      </c>
      <c r="S36" s="190">
        <f t="shared" si="13"/>
        <v>0</v>
      </c>
    </row>
    <row r="37" spans="2:19" ht="15" x14ac:dyDescent="0.15">
      <c r="B37" s="90">
        <f>Guava!G40</f>
        <v>27</v>
      </c>
      <c r="C37" s="91" t="str">
        <f>Guava!H40</f>
        <v>2045-2046</v>
      </c>
      <c r="D37" s="90">
        <f t="shared" si="1"/>
        <v>0</v>
      </c>
      <c r="E37" s="90">
        <f t="shared" si="4"/>
        <v>114306.71999999994</v>
      </c>
      <c r="H37" s="89"/>
      <c r="N37" s="203">
        <f t="shared" si="2"/>
        <v>27</v>
      </c>
      <c r="O37" s="203" t="str">
        <f t="shared" si="3"/>
        <v>2045-2046</v>
      </c>
      <c r="P37" s="190">
        <f t="shared" si="10"/>
        <v>0</v>
      </c>
      <c r="Q37" s="190">
        <f t="shared" si="11"/>
        <v>0</v>
      </c>
      <c r="R37" s="190">
        <f t="shared" si="12"/>
        <v>0</v>
      </c>
      <c r="S37" s="190">
        <f t="shared" si="13"/>
        <v>0</v>
      </c>
    </row>
    <row r="38" spans="2:19" ht="15" x14ac:dyDescent="0.15">
      <c r="B38" s="90">
        <f>Guava!G41</f>
        <v>28</v>
      </c>
      <c r="C38" s="91" t="str">
        <f>Guava!H41</f>
        <v>2046-2047</v>
      </c>
      <c r="D38" s="90">
        <f t="shared" si="1"/>
        <v>0</v>
      </c>
      <c r="E38" s="90">
        <f t="shared" si="4"/>
        <v>114306.71999999994</v>
      </c>
      <c r="H38" s="89"/>
      <c r="N38" s="203">
        <f t="shared" si="2"/>
        <v>28</v>
      </c>
      <c r="O38" s="203" t="str">
        <f t="shared" si="3"/>
        <v>2046-2047</v>
      </c>
      <c r="P38" s="190">
        <f t="shared" si="10"/>
        <v>0</v>
      </c>
      <c r="Q38" s="190">
        <f t="shared" si="11"/>
        <v>0</v>
      </c>
      <c r="R38" s="190">
        <f t="shared" si="12"/>
        <v>0</v>
      </c>
      <c r="S38" s="190">
        <f t="shared" si="13"/>
        <v>0</v>
      </c>
    </row>
    <row r="39" spans="2:19" ht="15" x14ac:dyDescent="0.15">
      <c r="B39" s="90">
        <f>Guava!G42</f>
        <v>29</v>
      </c>
      <c r="C39" s="91" t="str">
        <f>Guava!H42</f>
        <v>2047-2048</v>
      </c>
      <c r="D39" s="90">
        <f t="shared" si="1"/>
        <v>0</v>
      </c>
      <c r="E39" s="90">
        <f t="shared" si="4"/>
        <v>114306.71999999994</v>
      </c>
      <c r="H39" s="89"/>
      <c r="N39" s="203">
        <f t="shared" si="2"/>
        <v>29</v>
      </c>
      <c r="O39" s="203" t="str">
        <f t="shared" si="3"/>
        <v>2047-2048</v>
      </c>
      <c r="P39" s="190">
        <f t="shared" si="10"/>
        <v>0</v>
      </c>
      <c r="Q39" s="190">
        <f t="shared" si="11"/>
        <v>0</v>
      </c>
      <c r="R39" s="190">
        <f t="shared" si="12"/>
        <v>0</v>
      </c>
      <c r="S39" s="190">
        <f t="shared" si="13"/>
        <v>0</v>
      </c>
    </row>
    <row r="40" spans="2:19" ht="15" x14ac:dyDescent="0.15">
      <c r="B40" s="90">
        <f>Guava!G43</f>
        <v>30</v>
      </c>
      <c r="C40" s="91" t="str">
        <f>Guava!H43</f>
        <v>2048-2049</v>
      </c>
      <c r="D40" s="90">
        <f t="shared" si="1"/>
        <v>0</v>
      </c>
      <c r="E40" s="90">
        <f t="shared" si="4"/>
        <v>114306.71999999994</v>
      </c>
      <c r="H40" s="89"/>
      <c r="N40" s="203">
        <f t="shared" si="2"/>
        <v>30</v>
      </c>
      <c r="O40" s="203" t="str">
        <f t="shared" si="3"/>
        <v>2048-2049</v>
      </c>
      <c r="P40" s="190">
        <f t="shared" si="10"/>
        <v>0</v>
      </c>
      <c r="Q40" s="190">
        <f t="shared" si="11"/>
        <v>0</v>
      </c>
      <c r="R40" s="190">
        <f t="shared" si="12"/>
        <v>0</v>
      </c>
      <c r="S40" s="190">
        <f t="shared" si="13"/>
        <v>0</v>
      </c>
    </row>
    <row r="41" spans="2:19" ht="15" x14ac:dyDescent="0.15">
      <c r="B41" s="90">
        <f>Guava!G44</f>
        <v>31</v>
      </c>
      <c r="C41" s="91" t="str">
        <f>Guava!H44</f>
        <v>2049-2050</v>
      </c>
      <c r="D41" s="90">
        <f t="shared" si="1"/>
        <v>0</v>
      </c>
      <c r="E41" s="90">
        <f t="shared" si="4"/>
        <v>114306.71999999994</v>
      </c>
      <c r="N41" s="203">
        <f t="shared" si="2"/>
        <v>31</v>
      </c>
      <c r="O41" s="203" t="str">
        <f t="shared" si="3"/>
        <v>2049-2050</v>
      </c>
      <c r="P41" s="190">
        <f t="shared" si="10"/>
        <v>0</v>
      </c>
      <c r="Q41" s="190">
        <f t="shared" si="11"/>
        <v>0</v>
      </c>
      <c r="R41" s="190">
        <f t="shared" si="12"/>
        <v>0</v>
      </c>
      <c r="S41" s="190">
        <f t="shared" si="13"/>
        <v>0</v>
      </c>
    </row>
    <row r="42" spans="2:19" ht="15" x14ac:dyDescent="0.15">
      <c r="B42" s="90">
        <f>Guava!G45</f>
        <v>32</v>
      </c>
      <c r="C42" s="91" t="str">
        <f>Guava!H45</f>
        <v>2050-2051</v>
      </c>
      <c r="D42" s="90">
        <f t="shared" si="1"/>
        <v>0</v>
      </c>
      <c r="E42" s="90">
        <f t="shared" si="4"/>
        <v>114306.71999999994</v>
      </c>
      <c r="N42" s="203">
        <f t="shared" si="2"/>
        <v>32</v>
      </c>
      <c r="O42" s="203" t="str">
        <f t="shared" si="3"/>
        <v>2050-2051</v>
      </c>
      <c r="P42" s="190">
        <f t="shared" si="10"/>
        <v>0</v>
      </c>
      <c r="Q42" s="190">
        <f t="shared" si="11"/>
        <v>0</v>
      </c>
      <c r="R42" s="190">
        <f t="shared" si="12"/>
        <v>0</v>
      </c>
      <c r="S42" s="190">
        <f t="shared" si="13"/>
        <v>0</v>
      </c>
    </row>
    <row r="43" spans="2:19" ht="15" x14ac:dyDescent="0.15">
      <c r="B43" s="90">
        <f>Guava!G46</f>
        <v>33</v>
      </c>
      <c r="C43" s="91" t="str">
        <f>Guava!H46</f>
        <v>2051-2052</v>
      </c>
      <c r="D43" s="90">
        <f t="shared" si="1"/>
        <v>0</v>
      </c>
      <c r="E43" s="90">
        <f t="shared" si="4"/>
        <v>114306.71999999994</v>
      </c>
      <c r="N43" s="203">
        <f t="shared" si="2"/>
        <v>33</v>
      </c>
      <c r="O43" s="203" t="str">
        <f t="shared" si="3"/>
        <v>2051-2052</v>
      </c>
      <c r="P43" s="190">
        <f t="shared" si="10"/>
        <v>0</v>
      </c>
      <c r="Q43" s="190">
        <f t="shared" si="11"/>
        <v>0</v>
      </c>
      <c r="R43" s="190">
        <f t="shared" si="12"/>
        <v>0</v>
      </c>
      <c r="S43" s="190">
        <f t="shared" si="13"/>
        <v>0</v>
      </c>
    </row>
    <row r="44" spans="2:19" ht="15" x14ac:dyDescent="0.15">
      <c r="B44" s="90">
        <f>Guava!G47</f>
        <v>34</v>
      </c>
      <c r="C44" s="91" t="str">
        <f>Guava!H47</f>
        <v>2052-2053</v>
      </c>
      <c r="D44" s="90">
        <f t="shared" si="1"/>
        <v>0</v>
      </c>
      <c r="E44" s="90">
        <f t="shared" si="4"/>
        <v>114306.71999999994</v>
      </c>
      <c r="N44" s="203">
        <f t="shared" si="2"/>
        <v>34</v>
      </c>
      <c r="O44" s="203" t="str">
        <f t="shared" si="3"/>
        <v>2052-2053</v>
      </c>
      <c r="P44" s="190">
        <f t="shared" si="10"/>
        <v>0</v>
      </c>
      <c r="Q44" s="190">
        <f t="shared" si="11"/>
        <v>0</v>
      </c>
      <c r="R44" s="190">
        <f t="shared" si="12"/>
        <v>0</v>
      </c>
      <c r="S44" s="190">
        <f t="shared" si="13"/>
        <v>0</v>
      </c>
    </row>
    <row r="45" spans="2:19" ht="15" x14ac:dyDescent="0.15">
      <c r="B45" s="90">
        <f>Guava!G48</f>
        <v>35</v>
      </c>
      <c r="C45" s="91" t="str">
        <f>Guava!H48</f>
        <v>2053-2054</v>
      </c>
      <c r="D45" s="90">
        <f t="shared" si="1"/>
        <v>0</v>
      </c>
      <c r="E45" s="90">
        <f t="shared" si="4"/>
        <v>114306.71999999994</v>
      </c>
      <c r="N45" s="203">
        <f t="shared" si="2"/>
        <v>35</v>
      </c>
      <c r="O45" s="203" t="str">
        <f t="shared" si="3"/>
        <v>2053-2054</v>
      </c>
      <c r="P45" s="190">
        <f t="shared" si="10"/>
        <v>0</v>
      </c>
      <c r="Q45" s="190">
        <f t="shared" si="11"/>
        <v>0</v>
      </c>
      <c r="R45" s="190">
        <f t="shared" si="12"/>
        <v>0</v>
      </c>
      <c r="S45" s="190">
        <f t="shared" si="13"/>
        <v>0</v>
      </c>
    </row>
    <row r="46" spans="2:19" ht="15" x14ac:dyDescent="0.15">
      <c r="B46" s="90">
        <f>Guava!G49</f>
        <v>36</v>
      </c>
      <c r="C46" s="91" t="str">
        <f>Guava!H49</f>
        <v>2054-2055</v>
      </c>
      <c r="D46" s="90">
        <f t="shared" si="1"/>
        <v>0</v>
      </c>
      <c r="E46" s="90">
        <f t="shared" si="4"/>
        <v>114306.71999999994</v>
      </c>
      <c r="N46" s="203">
        <f t="shared" si="2"/>
        <v>36</v>
      </c>
      <c r="O46" s="203" t="str">
        <f t="shared" si="3"/>
        <v>2054-2055</v>
      </c>
      <c r="P46" s="190">
        <f t="shared" si="10"/>
        <v>0</v>
      </c>
      <c r="Q46" s="190">
        <f t="shared" si="11"/>
        <v>0</v>
      </c>
      <c r="R46" s="190">
        <f t="shared" si="12"/>
        <v>0</v>
      </c>
      <c r="S46" s="190">
        <f t="shared" si="13"/>
        <v>0</v>
      </c>
    </row>
  </sheetData>
  <mergeCells count="1">
    <mergeCell ref="N9:S9"/>
  </mergeCells>
  <hyperlinks>
    <hyperlink ref="F4" r:id="rId1" xr:uid="{02C5CA0A-50D5-48ED-81E3-E32146C4DE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B1AAC-2470-439E-ADDB-6B07CE91DA69}">
  <dimension ref="B3:BJ43"/>
  <sheetViews>
    <sheetView topLeftCell="AI1" zoomScale="91" zoomScaleNormal="91" workbookViewId="0">
      <selection activeCell="AK14" sqref="AK14:AK43"/>
    </sheetView>
  </sheetViews>
  <sheetFormatPr baseColWidth="10" defaultColWidth="9.1640625" defaultRowHeight="13" x14ac:dyDescent="0.15"/>
  <cols>
    <col min="1" max="1" width="9.1640625" style="3"/>
    <col min="2" max="2" width="9.1640625" style="2"/>
    <col min="3" max="3" width="16.33203125" style="3" customWidth="1"/>
    <col min="4" max="4" width="10.6640625" style="3" customWidth="1"/>
    <col min="5" max="5" width="20.6640625" style="3" customWidth="1"/>
    <col min="6" max="6" width="9.1640625" style="3"/>
    <col min="7" max="7" width="24.5" style="3" customWidth="1"/>
    <col min="8" max="8" width="19.6640625" style="3" customWidth="1"/>
    <col min="9" max="10" width="19" style="3" customWidth="1"/>
    <col min="11" max="11" width="23.6640625" style="3" customWidth="1"/>
    <col min="12" max="12" width="10.6640625" style="3" customWidth="1"/>
    <col min="13" max="13" width="30.5" style="3" customWidth="1"/>
    <col min="14" max="14" width="5.1640625" style="3" bestFit="1" customWidth="1"/>
    <col min="15" max="15" width="14.1640625" style="3" customWidth="1"/>
    <col min="16" max="16" width="16.83203125" style="3" customWidth="1"/>
    <col min="17" max="17" width="13.33203125" style="3" customWidth="1"/>
    <col min="18" max="21" width="9.33203125" style="3" customWidth="1"/>
    <col min="22" max="22" width="9.1640625" style="3"/>
    <col min="23" max="23" width="12.5" style="3" customWidth="1"/>
    <col min="24" max="24" width="13.5" style="3" customWidth="1"/>
    <col min="25" max="28" width="17.33203125" style="3" customWidth="1"/>
    <col min="29" max="29" width="9.1640625" style="3"/>
    <col min="30" max="30" width="11.6640625" style="3" bestFit="1" customWidth="1"/>
    <col min="31" max="31" width="10.5" style="3" bestFit="1" customWidth="1"/>
    <col min="32" max="32" width="11.6640625" style="3" bestFit="1" customWidth="1"/>
    <col min="33" max="35" width="11.6640625" style="3" customWidth="1"/>
    <col min="36" max="36" width="9.1640625" style="3"/>
    <col min="37" max="37" width="11" style="3" bestFit="1" customWidth="1"/>
    <col min="38" max="38" width="10.6640625" style="3" bestFit="1" customWidth="1"/>
    <col min="39" max="39" width="11" style="3" bestFit="1" customWidth="1"/>
    <col min="40" max="42" width="11" style="3" customWidth="1"/>
    <col min="43" max="43" width="17" style="3" customWidth="1"/>
    <col min="44" max="46" width="9.1640625" style="3"/>
    <col min="47" max="50" width="12.6640625" style="3" customWidth="1"/>
    <col min="51" max="51" width="18" style="4" customWidth="1"/>
    <col min="52" max="54" width="9.1640625" style="3"/>
    <col min="55" max="58" width="18.33203125" style="3" customWidth="1"/>
    <col min="59" max="59" width="12.5" style="4" customWidth="1"/>
    <col min="60" max="60" width="9.1640625" style="3"/>
    <col min="61" max="61" width="14.5" style="3" customWidth="1"/>
    <col min="62" max="62" width="14.1640625" style="3" customWidth="1"/>
    <col min="63" max="16384" width="9.1640625" style="3"/>
  </cols>
  <sheetData>
    <row r="3" spans="2:62" ht="15" customHeight="1" x14ac:dyDescent="0.15">
      <c r="H3" s="244" t="s">
        <v>78</v>
      </c>
      <c r="I3" s="245"/>
      <c r="J3" s="245"/>
      <c r="K3" s="246"/>
    </row>
    <row r="4" spans="2:62" ht="14" x14ac:dyDescent="0.15">
      <c r="H4" s="64" t="s">
        <v>79</v>
      </c>
      <c r="I4" s="59" t="str">
        <f>Overview!C3</f>
        <v xml:space="preserve">Mango </v>
      </c>
      <c r="J4" s="64" t="s">
        <v>80</v>
      </c>
      <c r="K4" s="60">
        <f>Overview!G3</f>
        <v>0.25</v>
      </c>
    </row>
    <row r="5" spans="2:62" ht="14" x14ac:dyDescent="0.15">
      <c r="H5" s="64" t="s">
        <v>81</v>
      </c>
      <c r="I5" s="59" t="str">
        <f>Overview!D3</f>
        <v>Mangifera indica</v>
      </c>
      <c r="J5" s="64" t="s">
        <v>7</v>
      </c>
      <c r="K5" s="61">
        <f>Overview!I3</f>
        <v>0</v>
      </c>
    </row>
    <row r="6" spans="2:62" ht="28" x14ac:dyDescent="0.15">
      <c r="H6" s="64" t="s">
        <v>82</v>
      </c>
      <c r="I6" s="60" t="str">
        <f>Overview!E3</f>
        <v>Y=0.20*Collar Diameter^1.85</v>
      </c>
      <c r="J6" s="64" t="s">
        <v>8</v>
      </c>
      <c r="K6" s="61">
        <f>Overview!J3</f>
        <v>0</v>
      </c>
    </row>
    <row r="7" spans="2:62" ht="18" x14ac:dyDescent="0.25">
      <c r="H7" s="64" t="s">
        <v>55</v>
      </c>
      <c r="I7" s="60">
        <f>Overview!H3</f>
        <v>0.47</v>
      </c>
      <c r="J7" s="64" t="s">
        <v>83</v>
      </c>
      <c r="K7" s="62">
        <f>Overview!K3</f>
        <v>3.6666666666666665</v>
      </c>
    </row>
    <row r="10" spans="2:62" ht="15.75" customHeight="1" x14ac:dyDescent="0.15">
      <c r="G10" s="243" t="s">
        <v>134</v>
      </c>
      <c r="H10" s="243"/>
      <c r="I10" s="243"/>
      <c r="J10" s="243"/>
      <c r="K10" s="243"/>
      <c r="L10" s="243"/>
      <c r="N10" s="9"/>
    </row>
    <row r="11" spans="2:62" ht="15.75" customHeight="1" x14ac:dyDescent="0.15">
      <c r="G11" s="243" t="s">
        <v>85</v>
      </c>
      <c r="H11" s="243" t="s">
        <v>13</v>
      </c>
      <c r="I11" s="239" t="s">
        <v>135</v>
      </c>
      <c r="J11" s="243" t="s">
        <v>4</v>
      </c>
      <c r="K11" s="239" t="s">
        <v>136</v>
      </c>
      <c r="L11" s="239" t="s">
        <v>137</v>
      </c>
      <c r="N11" s="243" t="str">
        <f>G11</f>
        <v>Age</v>
      </c>
      <c r="O11" s="243" t="str">
        <f>H11</f>
        <v>Year</v>
      </c>
      <c r="P11" s="237" t="s">
        <v>89</v>
      </c>
      <c r="Q11" s="237"/>
      <c r="R11" s="237"/>
      <c r="S11" s="237"/>
      <c r="T11" s="237"/>
      <c r="U11" s="237"/>
      <c r="W11" s="237" t="s">
        <v>90</v>
      </c>
      <c r="X11" s="237"/>
      <c r="Y11" s="237"/>
      <c r="Z11" s="237"/>
      <c r="AA11" s="237"/>
      <c r="AB11" s="237"/>
      <c r="AD11" s="237" t="s">
        <v>91</v>
      </c>
      <c r="AE11" s="237"/>
      <c r="AF11" s="237"/>
      <c r="AG11" s="237"/>
      <c r="AH11" s="237"/>
      <c r="AI11" s="237"/>
      <c r="AK11" s="237" t="s">
        <v>92</v>
      </c>
      <c r="AL11" s="237"/>
      <c r="AM11" s="237"/>
      <c r="AN11" s="237"/>
      <c r="AO11" s="237"/>
      <c r="AP11" s="237"/>
      <c r="AQ11" s="237"/>
      <c r="AS11" s="240" t="s">
        <v>93</v>
      </c>
      <c r="AT11" s="241"/>
      <c r="AU11" s="241"/>
      <c r="AV11" s="241"/>
      <c r="AW11" s="241"/>
      <c r="AX11" s="242"/>
      <c r="AY11" s="237" t="s">
        <v>94</v>
      </c>
      <c r="BA11" s="240" t="s">
        <v>95</v>
      </c>
      <c r="BB11" s="241"/>
      <c r="BC11" s="241"/>
      <c r="BD11" s="241"/>
      <c r="BE11" s="241"/>
      <c r="BF11" s="242"/>
      <c r="BG11" s="237" t="s">
        <v>96</v>
      </c>
      <c r="BI11" s="237" t="s">
        <v>97</v>
      </c>
      <c r="BJ11" s="239" t="s">
        <v>98</v>
      </c>
    </row>
    <row r="12" spans="2:62" ht="15.75" customHeight="1" x14ac:dyDescent="0.15">
      <c r="G12" s="243"/>
      <c r="H12" s="243"/>
      <c r="I12" s="239"/>
      <c r="J12" s="243"/>
      <c r="K12" s="239"/>
      <c r="L12" s="239"/>
      <c r="N12" s="243"/>
      <c r="O12" s="243"/>
      <c r="P12" s="236">
        <v>2019</v>
      </c>
      <c r="Q12" s="236">
        <v>2020</v>
      </c>
      <c r="R12" s="236">
        <v>2021</v>
      </c>
      <c r="S12" s="236">
        <v>2022</v>
      </c>
      <c r="T12" s="236">
        <v>2023</v>
      </c>
      <c r="U12" s="236">
        <v>2024</v>
      </c>
      <c r="W12" s="236">
        <f>P12</f>
        <v>2019</v>
      </c>
      <c r="X12" s="236">
        <f>Q12</f>
        <v>2020</v>
      </c>
      <c r="Y12" s="236">
        <f>R12</f>
        <v>2021</v>
      </c>
      <c r="Z12" s="236">
        <v>2022</v>
      </c>
      <c r="AA12" s="236">
        <v>2023</v>
      </c>
      <c r="AB12" s="236">
        <v>2024</v>
      </c>
      <c r="AD12" s="236">
        <f>W12</f>
        <v>2019</v>
      </c>
      <c r="AE12" s="236">
        <f>X12</f>
        <v>2020</v>
      </c>
      <c r="AF12" s="236">
        <f>Y12</f>
        <v>2021</v>
      </c>
      <c r="AG12" s="236">
        <v>2022</v>
      </c>
      <c r="AH12" s="236">
        <v>2023</v>
      </c>
      <c r="AI12" s="236">
        <v>2024</v>
      </c>
      <c r="AK12" s="236">
        <f>AD12</f>
        <v>2019</v>
      </c>
      <c r="AL12" s="236">
        <f>AE12</f>
        <v>2020</v>
      </c>
      <c r="AM12" s="236">
        <f>AF12</f>
        <v>2021</v>
      </c>
      <c r="AN12" s="236">
        <v>2022</v>
      </c>
      <c r="AO12" s="236">
        <v>2023</v>
      </c>
      <c r="AP12" s="236">
        <v>2024</v>
      </c>
      <c r="AQ12" s="238" t="s">
        <v>99</v>
      </c>
      <c r="AS12" s="236">
        <f>AK12</f>
        <v>2019</v>
      </c>
      <c r="AT12" s="236">
        <f>AL12</f>
        <v>2020</v>
      </c>
      <c r="AU12" s="236">
        <f>AM12</f>
        <v>2021</v>
      </c>
      <c r="AV12" s="236">
        <v>2022</v>
      </c>
      <c r="AW12" s="236">
        <v>2023</v>
      </c>
      <c r="AX12" s="236">
        <v>2024</v>
      </c>
      <c r="AY12" s="237"/>
      <c r="BA12" s="236">
        <f>AS12</f>
        <v>2019</v>
      </c>
      <c r="BB12" s="236">
        <f>AT12</f>
        <v>2020</v>
      </c>
      <c r="BC12" s="236">
        <f>AU12</f>
        <v>2021</v>
      </c>
      <c r="BD12" s="236">
        <v>2022</v>
      </c>
      <c r="BE12" s="236">
        <v>2023</v>
      </c>
      <c r="BF12" s="236">
        <v>2024</v>
      </c>
      <c r="BG12" s="237"/>
      <c r="BI12" s="237"/>
      <c r="BJ12" s="239"/>
    </row>
    <row r="13" spans="2:62" ht="33" customHeight="1" x14ac:dyDescent="0.15">
      <c r="B13" s="10" t="s">
        <v>100</v>
      </c>
      <c r="C13" s="11" t="s">
        <v>101</v>
      </c>
      <c r="D13" s="10" t="s">
        <v>102</v>
      </c>
      <c r="E13" s="10" t="s">
        <v>103</v>
      </c>
      <c r="G13" s="243"/>
      <c r="H13" s="243"/>
      <c r="I13" s="247"/>
      <c r="J13" s="243"/>
      <c r="K13" s="239"/>
      <c r="L13" s="239"/>
      <c r="N13" s="243"/>
      <c r="O13" s="243"/>
      <c r="P13" s="236"/>
      <c r="Q13" s="236"/>
      <c r="R13" s="236"/>
      <c r="S13" s="236"/>
      <c r="T13" s="236"/>
      <c r="U13" s="236"/>
      <c r="W13" s="236"/>
      <c r="X13" s="236"/>
      <c r="Y13" s="236"/>
      <c r="Z13" s="236"/>
      <c r="AA13" s="236"/>
      <c r="AB13" s="236"/>
      <c r="AD13" s="236"/>
      <c r="AE13" s="236"/>
      <c r="AF13" s="236"/>
      <c r="AG13" s="236"/>
      <c r="AH13" s="236"/>
      <c r="AI13" s="236"/>
      <c r="AK13" s="236"/>
      <c r="AL13" s="236"/>
      <c r="AM13" s="236"/>
      <c r="AN13" s="236"/>
      <c r="AO13" s="236"/>
      <c r="AP13" s="236"/>
      <c r="AQ13" s="238"/>
      <c r="AS13" s="236"/>
      <c r="AT13" s="236"/>
      <c r="AU13" s="236"/>
      <c r="AV13" s="236"/>
      <c r="AW13" s="236"/>
      <c r="AX13" s="236"/>
      <c r="AY13" s="237"/>
      <c r="BA13" s="236"/>
      <c r="BB13" s="236"/>
      <c r="BC13" s="236"/>
      <c r="BD13" s="236"/>
      <c r="BE13" s="236"/>
      <c r="BF13" s="236"/>
      <c r="BG13" s="237"/>
      <c r="BI13" s="237"/>
      <c r="BJ13" s="239"/>
    </row>
    <row r="14" spans="2:62" x14ac:dyDescent="0.15">
      <c r="B14" s="22">
        <v>2019</v>
      </c>
      <c r="C14" s="12">
        <f>Overview!C28</f>
        <v>70917</v>
      </c>
      <c r="D14" s="13">
        <f>C14*10%</f>
        <v>7091.7000000000007</v>
      </c>
      <c r="E14" s="13">
        <f>C14-D14</f>
        <v>63825.3</v>
      </c>
      <c r="G14" s="14">
        <v>1</v>
      </c>
      <c r="H14" s="71" t="str">
        <f>'Som Tree'!H14</f>
        <v>2019-2020</v>
      </c>
      <c r="I14" s="15">
        <f t="shared" ref="I14:I17" si="0">($I$19/G$19)*G14</f>
        <v>4.7933333333333339</v>
      </c>
      <c r="J14" s="72"/>
      <c r="K14" s="15">
        <f xml:space="preserve"> 0.2*I14^1.85</f>
        <v>3.6325333785037262</v>
      </c>
      <c r="L14" s="15">
        <f>K14-0</f>
        <v>3.6325333785037262</v>
      </c>
      <c r="M14" s="17"/>
      <c r="N14" s="14">
        <f t="shared" ref="N14:N43" si="1">G14</f>
        <v>1</v>
      </c>
      <c r="O14" s="14" t="str">
        <f t="shared" ref="O14:O43" si="2">H14</f>
        <v>2019-2020</v>
      </c>
      <c r="P14" s="18">
        <f>(L14*$E$14)/1000</f>
        <v>231.84753264301389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20"/>
      <c r="W14" s="18">
        <f>(P14*$K$4)</f>
        <v>57.961883160753473</v>
      </c>
      <c r="X14" s="25">
        <v>0</v>
      </c>
      <c r="Y14" s="19">
        <v>0</v>
      </c>
      <c r="Z14" s="19">
        <v>0</v>
      </c>
      <c r="AA14" s="19">
        <v>0</v>
      </c>
      <c r="AB14" s="19">
        <v>0</v>
      </c>
      <c r="AC14" s="20"/>
      <c r="AD14" s="18">
        <f>W14+P14</f>
        <v>289.80941580376737</v>
      </c>
      <c r="AE14" s="25">
        <v>0</v>
      </c>
      <c r="AF14" s="19">
        <v>0</v>
      </c>
      <c r="AG14" s="19">
        <v>0</v>
      </c>
      <c r="AH14" s="19">
        <v>0</v>
      </c>
      <c r="AI14" s="19">
        <v>0</v>
      </c>
      <c r="AJ14" s="20"/>
      <c r="AK14" s="18">
        <f>AD14*$K$7*$I$7</f>
        <v>499.43822656849244</v>
      </c>
      <c r="AL14" s="25">
        <v>0</v>
      </c>
      <c r="AM14" s="19">
        <v>0</v>
      </c>
      <c r="AN14" s="19">
        <v>0</v>
      </c>
      <c r="AO14" s="19">
        <v>0</v>
      </c>
      <c r="AP14" s="19">
        <v>0</v>
      </c>
      <c r="AQ14" s="18">
        <f>SUM(AK14:AP14)</f>
        <v>499.43822656849244</v>
      </c>
      <c r="AR14" s="20"/>
      <c r="AS14" s="18">
        <f t="shared" ref="AS14:AS43" si="3">AK14*$K$5</f>
        <v>0</v>
      </c>
      <c r="AT14" s="25">
        <v>0</v>
      </c>
      <c r="AU14" s="19">
        <v>0</v>
      </c>
      <c r="AV14" s="19">
        <v>0</v>
      </c>
      <c r="AW14" s="19">
        <v>0</v>
      </c>
      <c r="AX14" s="19">
        <v>0</v>
      </c>
      <c r="AY14" s="18">
        <f>SUM(AS14:AX14)</f>
        <v>0</v>
      </c>
      <c r="AZ14" s="20"/>
      <c r="BA14" s="18">
        <f t="shared" ref="BA14:BA43" si="4">AK14*$K$6</f>
        <v>0</v>
      </c>
      <c r="BB14" s="25">
        <v>0</v>
      </c>
      <c r="BC14" s="19">
        <v>0</v>
      </c>
      <c r="BD14" s="19">
        <v>0</v>
      </c>
      <c r="BE14" s="19">
        <v>0</v>
      </c>
      <c r="BF14" s="19">
        <v>0</v>
      </c>
      <c r="BG14" s="18">
        <f>SUM(BA14:BF14)</f>
        <v>0</v>
      </c>
      <c r="BH14" s="20"/>
      <c r="BI14" s="18">
        <f>BG14+AY14+AQ14</f>
        <v>499.43822656849244</v>
      </c>
      <c r="BJ14" s="18">
        <f>BI14</f>
        <v>499.43822656849244</v>
      </c>
    </row>
    <row r="15" spans="2:62" x14ac:dyDescent="0.15">
      <c r="B15" s="22">
        <v>2020</v>
      </c>
      <c r="C15" s="12">
        <f>Overview!C29</f>
        <v>54875</v>
      </c>
      <c r="D15" s="13">
        <f>C15*10%</f>
        <v>5487.5</v>
      </c>
      <c r="E15" s="13">
        <f>C15-D15</f>
        <v>49387.5</v>
      </c>
      <c r="G15" s="14">
        <v>2</v>
      </c>
      <c r="H15" s="71" t="str">
        <f>'Som Tree'!H15</f>
        <v>2020-2021</v>
      </c>
      <c r="I15" s="15">
        <f t="shared" si="0"/>
        <v>9.5866666666666678</v>
      </c>
      <c r="J15" s="72"/>
      <c r="K15" s="15">
        <f t="shared" ref="K15:K43" si="5" xml:space="preserve"> 0.2*I15^1.85</f>
        <v>13.095289551303063</v>
      </c>
      <c r="L15" s="15">
        <f>K15-K14</f>
        <v>9.4627561727993363</v>
      </c>
      <c r="M15" s="17"/>
      <c r="N15" s="14">
        <f t="shared" si="1"/>
        <v>2</v>
      </c>
      <c r="O15" s="14" t="str">
        <f t="shared" si="2"/>
        <v>2020-2021</v>
      </c>
      <c r="P15" s="18">
        <f t="shared" ref="P15:P43" si="6">(L15*$E$14)/1000</f>
        <v>603.96325155576949</v>
      </c>
      <c r="Q15" s="18">
        <f>(L14*$E$15)/1000</f>
        <v>179.40174223085276</v>
      </c>
      <c r="R15" s="19">
        <v>0</v>
      </c>
      <c r="S15" s="19">
        <v>0</v>
      </c>
      <c r="T15" s="19">
        <v>0</v>
      </c>
      <c r="U15" s="19">
        <v>0</v>
      </c>
      <c r="V15" s="20"/>
      <c r="W15" s="18">
        <f t="shared" ref="W15:W43" si="7">(P15*$K$4)</f>
        <v>150.99081288894237</v>
      </c>
      <c r="X15" s="18">
        <f>(Q15*$K$4)</f>
        <v>44.85043555771319</v>
      </c>
      <c r="Y15" s="19">
        <f>(Q14*$E$15)/1000</f>
        <v>0</v>
      </c>
      <c r="Z15" s="19">
        <v>0</v>
      </c>
      <c r="AA15" s="19">
        <v>0</v>
      </c>
      <c r="AB15" s="19">
        <v>0</v>
      </c>
      <c r="AC15" s="20"/>
      <c r="AD15" s="18">
        <f t="shared" ref="AD15:AD43" si="8">W15+P15</f>
        <v>754.95406444471189</v>
      </c>
      <c r="AE15" s="18">
        <f>X15+Q15</f>
        <v>224.25217778856594</v>
      </c>
      <c r="AF15" s="19">
        <v>0</v>
      </c>
      <c r="AG15" s="19">
        <v>0</v>
      </c>
      <c r="AH15" s="19">
        <v>0</v>
      </c>
      <c r="AI15" s="19">
        <v>0</v>
      </c>
      <c r="AJ15" s="20"/>
      <c r="AK15" s="18">
        <f t="shared" ref="AK15:AK43" si="9">AD15*$K$7*$I$7</f>
        <v>1301.0375043930533</v>
      </c>
      <c r="AL15" s="18">
        <f t="shared" ref="AL15:AL43" si="10">AE15*$K$7*$I$7</f>
        <v>386.46125305562862</v>
      </c>
      <c r="AM15" s="19">
        <v>0</v>
      </c>
      <c r="AN15" s="19">
        <v>0</v>
      </c>
      <c r="AO15" s="19">
        <v>0</v>
      </c>
      <c r="AP15" s="19">
        <v>0</v>
      </c>
      <c r="AQ15" s="18">
        <f t="shared" ref="AQ15:AQ43" si="11">SUM(AK15:AP15)</f>
        <v>1687.4987574486818</v>
      </c>
      <c r="AR15" s="20"/>
      <c r="AS15" s="18">
        <f t="shared" si="3"/>
        <v>0</v>
      </c>
      <c r="AT15" s="18">
        <f t="shared" ref="AT15:AT43" si="12">AL15*$K$5</f>
        <v>0</v>
      </c>
      <c r="AU15" s="19">
        <v>0</v>
      </c>
      <c r="AV15" s="19">
        <v>0</v>
      </c>
      <c r="AW15" s="19">
        <v>0</v>
      </c>
      <c r="AX15" s="19">
        <v>0</v>
      </c>
      <c r="AY15" s="18">
        <f t="shared" ref="AY15:AY43" si="13">SUM(AS15:AX15)</f>
        <v>0</v>
      </c>
      <c r="AZ15" s="20"/>
      <c r="BA15" s="18">
        <f t="shared" si="4"/>
        <v>0</v>
      </c>
      <c r="BB15" s="18">
        <f t="shared" ref="BB15:BB43" si="14">AL15*$K$6</f>
        <v>0</v>
      </c>
      <c r="BC15" s="19">
        <v>0</v>
      </c>
      <c r="BD15" s="19">
        <v>0</v>
      </c>
      <c r="BE15" s="19">
        <v>0</v>
      </c>
      <c r="BF15" s="19">
        <v>0</v>
      </c>
      <c r="BG15" s="18">
        <f t="shared" ref="BG15:BG43" si="15">SUM(BA15:BF15)</f>
        <v>0</v>
      </c>
      <c r="BH15" s="20"/>
      <c r="BI15" s="18">
        <f t="shared" ref="BI15:BI43" si="16">BG15+AY15+AQ15</f>
        <v>1687.4987574486818</v>
      </c>
      <c r="BJ15" s="18">
        <f>BI15+BJ14</f>
        <v>2186.9369840171744</v>
      </c>
    </row>
    <row r="16" spans="2:62" x14ac:dyDescent="0.15">
      <c r="B16" s="22">
        <v>2021</v>
      </c>
      <c r="C16" s="12">
        <f>Overview!C30</f>
        <v>67745</v>
      </c>
      <c r="D16" s="13">
        <f>C16*10%</f>
        <v>6774.5</v>
      </c>
      <c r="E16" s="13">
        <f>C16-D16</f>
        <v>60970.5</v>
      </c>
      <c r="G16" s="14">
        <v>3</v>
      </c>
      <c r="H16" s="71" t="str">
        <f>'Som Tree'!H16</f>
        <v>2021-2022</v>
      </c>
      <c r="I16" s="15">
        <f t="shared" si="0"/>
        <v>14.380000000000003</v>
      </c>
      <c r="J16" s="72"/>
      <c r="K16" s="15">
        <f t="shared" si="5"/>
        <v>27.725790342092523</v>
      </c>
      <c r="L16" s="15">
        <f t="shared" ref="L16:L43" si="17">K16-K15</f>
        <v>14.63050079078946</v>
      </c>
      <c r="M16" s="17"/>
      <c r="N16" s="14">
        <f t="shared" si="1"/>
        <v>3</v>
      </c>
      <c r="O16" s="14" t="str">
        <f t="shared" si="2"/>
        <v>2021-2022</v>
      </c>
      <c r="P16" s="18">
        <f t="shared" si="6"/>
        <v>933.79610212237458</v>
      </c>
      <c r="Q16" s="18">
        <f t="shared" ref="Q16:Q43" si="18">(L15*$E$15)/1000</f>
        <v>467.34187048412718</v>
      </c>
      <c r="R16" s="18">
        <f>(L14*$E$16)/1000</f>
        <v>221.47737635406145</v>
      </c>
      <c r="S16" s="19">
        <v>0</v>
      </c>
      <c r="T16" s="19">
        <v>0</v>
      </c>
      <c r="U16" s="19">
        <v>0</v>
      </c>
      <c r="V16" s="20"/>
      <c r="W16" s="18">
        <f t="shared" si="7"/>
        <v>233.44902553059364</v>
      </c>
      <c r="X16" s="18">
        <f t="shared" ref="X16:X43" si="19">(Q16*$K$4)</f>
        <v>116.8354676210318</v>
      </c>
      <c r="Y16" s="18">
        <f>(R16*$K$4)</f>
        <v>55.369344088515362</v>
      </c>
      <c r="Z16" s="19">
        <v>0</v>
      </c>
      <c r="AA16" s="19">
        <v>0</v>
      </c>
      <c r="AB16" s="19">
        <v>0</v>
      </c>
      <c r="AC16" s="20"/>
      <c r="AD16" s="18">
        <f t="shared" si="8"/>
        <v>1167.2451276529682</v>
      </c>
      <c r="AE16" s="18">
        <f t="shared" ref="AE16:AE43" si="20">X16+Q16</f>
        <v>584.17733810515892</v>
      </c>
      <c r="AF16" s="18">
        <f>Y16+R16</f>
        <v>276.84672044257684</v>
      </c>
      <c r="AG16" s="19">
        <v>0</v>
      </c>
      <c r="AH16" s="19">
        <v>0</v>
      </c>
      <c r="AI16" s="19">
        <v>0</v>
      </c>
      <c r="AJ16" s="20"/>
      <c r="AK16" s="18">
        <f t="shared" si="9"/>
        <v>2011.5524366552816</v>
      </c>
      <c r="AL16" s="18">
        <f t="shared" si="10"/>
        <v>1006.732279334557</v>
      </c>
      <c r="AM16" s="18">
        <f t="shared" ref="AM16:AM43" si="21">AF16*$K$7*$I$7</f>
        <v>477.09918156270737</v>
      </c>
      <c r="AN16" s="19">
        <v>0</v>
      </c>
      <c r="AO16" s="19">
        <v>0</v>
      </c>
      <c r="AP16" s="19">
        <v>0</v>
      </c>
      <c r="AQ16" s="18">
        <f t="shared" si="11"/>
        <v>3495.3838975525459</v>
      </c>
      <c r="AR16" s="20"/>
      <c r="AS16" s="18">
        <f t="shared" si="3"/>
        <v>0</v>
      </c>
      <c r="AT16" s="18">
        <f t="shared" si="12"/>
        <v>0</v>
      </c>
      <c r="AU16" s="18">
        <f t="shared" ref="AU16:AU43" si="22">AM16*$K$5</f>
        <v>0</v>
      </c>
      <c r="AV16" s="19">
        <v>0</v>
      </c>
      <c r="AW16" s="19">
        <v>0</v>
      </c>
      <c r="AX16" s="19">
        <v>0</v>
      </c>
      <c r="AY16" s="18">
        <f t="shared" si="13"/>
        <v>0</v>
      </c>
      <c r="AZ16" s="20"/>
      <c r="BA16" s="18">
        <f t="shared" si="4"/>
        <v>0</v>
      </c>
      <c r="BB16" s="18">
        <f t="shared" si="14"/>
        <v>0</v>
      </c>
      <c r="BC16" s="18">
        <f t="shared" ref="BC16:BC43" si="23">AM16*$K$6</f>
        <v>0</v>
      </c>
      <c r="BD16" s="19">
        <v>0</v>
      </c>
      <c r="BE16" s="19">
        <v>0</v>
      </c>
      <c r="BF16" s="19">
        <v>0</v>
      </c>
      <c r="BG16" s="18">
        <f t="shared" si="15"/>
        <v>0</v>
      </c>
      <c r="BH16" s="20"/>
      <c r="BI16" s="18">
        <f t="shared" si="16"/>
        <v>3495.3838975525459</v>
      </c>
      <c r="BJ16" s="18">
        <f t="shared" ref="BJ16:BJ43" si="24">BI16+BJ15</f>
        <v>5682.3208815697199</v>
      </c>
    </row>
    <row r="17" spans="2:62" x14ac:dyDescent="0.15">
      <c r="B17" s="22">
        <v>2022</v>
      </c>
      <c r="C17" s="12">
        <f>Overview!C31</f>
        <v>81170</v>
      </c>
      <c r="D17" s="13">
        <f>C17*10%</f>
        <v>8117</v>
      </c>
      <c r="E17" s="13">
        <f>C17-D17</f>
        <v>73053</v>
      </c>
      <c r="G17" s="14">
        <v>4</v>
      </c>
      <c r="H17" s="71" t="str">
        <f>'Som Tree'!H17</f>
        <v>2022-2023</v>
      </c>
      <c r="I17" s="15">
        <f t="shared" si="0"/>
        <v>19.173333333333336</v>
      </c>
      <c r="J17" s="72"/>
      <c r="K17" s="15">
        <f t="shared" si="5"/>
        <v>47.208543064538652</v>
      </c>
      <c r="L17" s="15">
        <f t="shared" si="17"/>
        <v>19.482752722446129</v>
      </c>
      <c r="M17" s="17"/>
      <c r="N17" s="14">
        <f t="shared" si="1"/>
        <v>4</v>
      </c>
      <c r="O17" s="14" t="str">
        <f t="shared" si="2"/>
        <v>2022-2023</v>
      </c>
      <c r="P17" s="18">
        <f t="shared" si="6"/>
        <v>1243.4925373359411</v>
      </c>
      <c r="Q17" s="18">
        <f t="shared" si="18"/>
        <v>722.56385780511448</v>
      </c>
      <c r="R17" s="18">
        <f t="shared" ref="R17:R43" si="25">(L15*$E$16)/1000</f>
        <v>576.94897523366194</v>
      </c>
      <c r="S17" s="18">
        <f>(L14*$E$17)/1000</f>
        <v>265.36746089983274</v>
      </c>
      <c r="T17" s="19">
        <v>0</v>
      </c>
      <c r="U17" s="19">
        <v>0</v>
      </c>
      <c r="V17" s="20"/>
      <c r="W17" s="18">
        <f t="shared" si="7"/>
        <v>310.87313433398526</v>
      </c>
      <c r="X17" s="18">
        <f t="shared" si="19"/>
        <v>180.64096445127862</v>
      </c>
      <c r="Y17" s="18">
        <f t="shared" ref="Y17:Y43" si="26">(R17*$K$4)</f>
        <v>144.23724380841549</v>
      </c>
      <c r="Z17" s="18">
        <f>(S17*$K$4)</f>
        <v>66.341865224958184</v>
      </c>
      <c r="AA17" s="19">
        <v>0</v>
      </c>
      <c r="AB17" s="19">
        <v>0</v>
      </c>
      <c r="AC17" s="20"/>
      <c r="AD17" s="18">
        <f t="shared" si="8"/>
        <v>1554.3656716699263</v>
      </c>
      <c r="AE17" s="18">
        <f t="shared" si="20"/>
        <v>903.20482225639307</v>
      </c>
      <c r="AF17" s="18">
        <f t="shared" ref="AF17:AF43" si="27">Y17+R17</f>
        <v>721.18621904207748</v>
      </c>
      <c r="AG17" s="18">
        <f>Z17+S17</f>
        <v>331.70932612479089</v>
      </c>
      <c r="AH17" s="19">
        <v>0</v>
      </c>
      <c r="AI17" s="19">
        <v>0</v>
      </c>
      <c r="AJ17" s="20"/>
      <c r="AK17" s="18">
        <f t="shared" si="9"/>
        <v>2678.6901741778397</v>
      </c>
      <c r="AL17" s="18">
        <f t="shared" si="10"/>
        <v>1556.5229770218505</v>
      </c>
      <c r="AM17" s="18">
        <f t="shared" si="21"/>
        <v>1242.8442508158466</v>
      </c>
      <c r="AN17" s="18">
        <f t="shared" ref="AN17:AN43" si="28">AG17*$K$7*$I$7</f>
        <v>571.64573868838966</v>
      </c>
      <c r="AO17" s="19">
        <v>0</v>
      </c>
      <c r="AP17" s="19">
        <v>0</v>
      </c>
      <c r="AQ17" s="18">
        <f t="shared" si="11"/>
        <v>6049.7031407039267</v>
      </c>
      <c r="AR17" s="20"/>
      <c r="AS17" s="18">
        <f t="shared" si="3"/>
        <v>0</v>
      </c>
      <c r="AT17" s="18">
        <f t="shared" si="12"/>
        <v>0</v>
      </c>
      <c r="AU17" s="18">
        <f t="shared" si="22"/>
        <v>0</v>
      </c>
      <c r="AV17" s="18">
        <f t="shared" ref="AV17:AV43" si="29">AN17*$K$5</f>
        <v>0</v>
      </c>
      <c r="AW17" s="19">
        <v>0</v>
      </c>
      <c r="AX17" s="19">
        <v>0</v>
      </c>
      <c r="AY17" s="18">
        <f t="shared" si="13"/>
        <v>0</v>
      </c>
      <c r="AZ17" s="20"/>
      <c r="BA17" s="18">
        <f t="shared" si="4"/>
        <v>0</v>
      </c>
      <c r="BB17" s="18">
        <f t="shared" si="14"/>
        <v>0</v>
      </c>
      <c r="BC17" s="18">
        <f t="shared" si="23"/>
        <v>0</v>
      </c>
      <c r="BD17" s="18">
        <f t="shared" ref="BD17:BD43" si="30">AN17*$K$6</f>
        <v>0</v>
      </c>
      <c r="BE17" s="19">
        <v>0</v>
      </c>
      <c r="BF17" s="19">
        <v>0</v>
      </c>
      <c r="BG17" s="18">
        <f t="shared" si="15"/>
        <v>0</v>
      </c>
      <c r="BH17" s="20"/>
      <c r="BI17" s="18">
        <f t="shared" si="16"/>
        <v>6049.7031407039267</v>
      </c>
      <c r="BJ17" s="18">
        <f t="shared" si="24"/>
        <v>11732.024022273647</v>
      </c>
    </row>
    <row r="18" spans="2:62" x14ac:dyDescent="0.15">
      <c r="B18" s="22">
        <v>2023</v>
      </c>
      <c r="C18" s="12">
        <f>Overview!C32</f>
        <v>41792</v>
      </c>
      <c r="D18" s="14">
        <f t="shared" ref="D18:D42" si="31">C18*10%</f>
        <v>4179.2</v>
      </c>
      <c r="E18" s="14">
        <f t="shared" ref="E18:E42" si="32">C18-D18</f>
        <v>37612.800000000003</v>
      </c>
      <c r="G18" s="14">
        <v>5</v>
      </c>
      <c r="H18" s="71" t="str">
        <f>'Som Tree'!H18</f>
        <v>2023-2024</v>
      </c>
      <c r="I18" s="15">
        <f>($I$19/G$19)*G18</f>
        <v>23.966666666666669</v>
      </c>
      <c r="J18" s="72"/>
      <c r="K18" s="15">
        <f t="shared" si="5"/>
        <v>71.335239165831169</v>
      </c>
      <c r="L18" s="15">
        <f t="shared" si="17"/>
        <v>24.126696101292517</v>
      </c>
      <c r="M18" s="17"/>
      <c r="N18" s="14">
        <f t="shared" si="1"/>
        <v>5</v>
      </c>
      <c r="O18" s="14" t="str">
        <f t="shared" si="2"/>
        <v>2023-2024</v>
      </c>
      <c r="P18" s="18">
        <f t="shared" si="6"/>
        <v>1539.8936166738254</v>
      </c>
      <c r="Q18" s="18">
        <f t="shared" si="18"/>
        <v>962.20445007980823</v>
      </c>
      <c r="R18" s="18">
        <f t="shared" si="25"/>
        <v>892.02894846482877</v>
      </c>
      <c r="S18" s="18">
        <f t="shared" ref="S18:S43" si="33">(L15*$E$17)/1000</f>
        <v>691.28272669150999</v>
      </c>
      <c r="T18" s="18">
        <f>(L14*$E$18)/1000</f>
        <v>136.62975145898497</v>
      </c>
      <c r="U18" s="19">
        <v>0</v>
      </c>
      <c r="V18" s="20"/>
      <c r="W18" s="18">
        <f t="shared" si="7"/>
        <v>384.97340416845634</v>
      </c>
      <c r="X18" s="18">
        <f t="shared" si="19"/>
        <v>240.55111251995206</v>
      </c>
      <c r="Y18" s="18">
        <f t="shared" si="26"/>
        <v>223.00723711620719</v>
      </c>
      <c r="Z18" s="18">
        <f t="shared" ref="Z18:Z43" si="34">(S18*$K$4)</f>
        <v>172.8206816728775</v>
      </c>
      <c r="AA18" s="18">
        <f>(T18*$K$4)</f>
        <v>34.157437864746242</v>
      </c>
      <c r="AB18" s="19">
        <v>0</v>
      </c>
      <c r="AC18" s="20"/>
      <c r="AD18" s="18">
        <f t="shared" si="8"/>
        <v>1924.8670208422818</v>
      </c>
      <c r="AE18" s="18">
        <f t="shared" si="20"/>
        <v>1202.7555625997602</v>
      </c>
      <c r="AF18" s="18">
        <f t="shared" si="27"/>
        <v>1115.0361855810361</v>
      </c>
      <c r="AG18" s="18">
        <f t="shared" ref="AG18:AG43" si="35">Z18+S18</f>
        <v>864.10340836438752</v>
      </c>
      <c r="AH18" s="18">
        <f>AA18+T18</f>
        <v>170.78718932373121</v>
      </c>
      <c r="AI18" s="19">
        <v>0</v>
      </c>
      <c r="AJ18" s="20"/>
      <c r="AK18" s="18">
        <f t="shared" si="9"/>
        <v>3317.1874992515318</v>
      </c>
      <c r="AL18" s="18">
        <f t="shared" si="10"/>
        <v>2072.7487528802535</v>
      </c>
      <c r="AM18" s="18">
        <f t="shared" si="21"/>
        <v>1921.5790264846521</v>
      </c>
      <c r="AN18" s="18">
        <f t="shared" si="28"/>
        <v>1489.1382070812942</v>
      </c>
      <c r="AO18" s="18">
        <f t="shared" ref="AO18:AO43" si="36">AH18*$K$7*$I$7</f>
        <v>294.32325626789674</v>
      </c>
      <c r="AP18" s="19">
        <v>0</v>
      </c>
      <c r="AQ18" s="18">
        <f t="shared" si="11"/>
        <v>9094.9767419656273</v>
      </c>
      <c r="AR18" s="20"/>
      <c r="AS18" s="18">
        <f t="shared" si="3"/>
        <v>0</v>
      </c>
      <c r="AT18" s="18">
        <f t="shared" si="12"/>
        <v>0</v>
      </c>
      <c r="AU18" s="18">
        <f t="shared" si="22"/>
        <v>0</v>
      </c>
      <c r="AV18" s="18">
        <f t="shared" si="29"/>
        <v>0</v>
      </c>
      <c r="AW18" s="18">
        <f t="shared" ref="AW18:AW43" si="37">AO18*$K$5</f>
        <v>0</v>
      </c>
      <c r="AX18" s="19">
        <v>0</v>
      </c>
      <c r="AY18" s="18">
        <f t="shared" si="13"/>
        <v>0</v>
      </c>
      <c r="AZ18" s="20"/>
      <c r="BA18" s="18">
        <f t="shared" si="4"/>
        <v>0</v>
      </c>
      <c r="BB18" s="18">
        <f t="shared" si="14"/>
        <v>0</v>
      </c>
      <c r="BC18" s="18">
        <f t="shared" si="23"/>
        <v>0</v>
      </c>
      <c r="BD18" s="18">
        <f t="shared" si="30"/>
        <v>0</v>
      </c>
      <c r="BE18" s="18">
        <f t="shared" ref="BE18:BE43" si="38">AO18*$K$6</f>
        <v>0</v>
      </c>
      <c r="BF18" s="19">
        <v>0</v>
      </c>
      <c r="BG18" s="18">
        <f t="shared" si="15"/>
        <v>0</v>
      </c>
      <c r="BH18" s="20"/>
      <c r="BI18" s="18">
        <f t="shared" si="16"/>
        <v>9094.9767419656273</v>
      </c>
      <c r="BJ18" s="18">
        <f t="shared" si="24"/>
        <v>20827.000764239274</v>
      </c>
    </row>
    <row r="19" spans="2:62" ht="15" x14ac:dyDescent="0.2">
      <c r="B19" s="22">
        <v>2024</v>
      </c>
      <c r="C19" s="12">
        <f>Overview!C33</f>
        <v>16738</v>
      </c>
      <c r="D19" s="14">
        <f t="shared" si="31"/>
        <v>1673.8000000000002</v>
      </c>
      <c r="E19" s="14">
        <f t="shared" si="32"/>
        <v>15064.2</v>
      </c>
      <c r="G19" s="14">
        <v>6</v>
      </c>
      <c r="H19" s="14" t="str">
        <f>'Som Tree'!H19</f>
        <v>2024-2025</v>
      </c>
      <c r="I19" s="73">
        <v>28.76</v>
      </c>
      <c r="J19" s="24" t="s">
        <v>138</v>
      </c>
      <c r="K19" s="15">
        <f t="shared" si="5"/>
        <v>99.951525488246986</v>
      </c>
      <c r="L19" s="15">
        <f t="shared" si="17"/>
        <v>28.616286322415817</v>
      </c>
      <c r="M19" s="17"/>
      <c r="N19" s="14">
        <f t="shared" si="1"/>
        <v>6</v>
      </c>
      <c r="O19" s="14" t="str">
        <f t="shared" si="2"/>
        <v>2024-2025</v>
      </c>
      <c r="P19" s="18">
        <f t="shared" si="6"/>
        <v>1826.4430594140863</v>
      </c>
      <c r="Q19" s="18">
        <f t="shared" si="18"/>
        <v>1191.557203702584</v>
      </c>
      <c r="R19" s="18">
        <f t="shared" si="25"/>
        <v>1187.8731748639018</v>
      </c>
      <c r="S19" s="18">
        <f t="shared" si="33"/>
        <v>1068.8019742695424</v>
      </c>
      <c r="T19" s="18">
        <f t="shared" ref="T19:T43" si="39">(L15*$E$18)/1000</f>
        <v>355.92075537626692</v>
      </c>
      <c r="U19" s="18">
        <f>(L14*$E$19)/1000</f>
        <v>54.721209320455834</v>
      </c>
      <c r="V19" s="20"/>
      <c r="W19" s="18">
        <f t="shared" si="7"/>
        <v>456.61076485352157</v>
      </c>
      <c r="X19" s="18">
        <f t="shared" si="19"/>
        <v>297.88930092564601</v>
      </c>
      <c r="Y19" s="18">
        <f t="shared" si="26"/>
        <v>296.96829371597545</v>
      </c>
      <c r="Z19" s="18">
        <f t="shared" si="34"/>
        <v>267.20049356738559</v>
      </c>
      <c r="AA19" s="18">
        <f t="shared" ref="AA19:AA43" si="40">(T19*$K$4)</f>
        <v>88.980188844066731</v>
      </c>
      <c r="AB19" s="18">
        <f>(U19*$K$4)</f>
        <v>13.680302330113959</v>
      </c>
      <c r="AC19" s="20"/>
      <c r="AD19" s="18">
        <f t="shared" si="8"/>
        <v>2283.053824267608</v>
      </c>
      <c r="AE19" s="18">
        <f t="shared" si="20"/>
        <v>1489.4465046282301</v>
      </c>
      <c r="AF19" s="18">
        <f t="shared" si="27"/>
        <v>1484.8414685798773</v>
      </c>
      <c r="AG19" s="18">
        <f t="shared" si="35"/>
        <v>1336.002467836928</v>
      </c>
      <c r="AH19" s="18">
        <f t="shared" ref="AH19:AH43" si="41">AA19+T19</f>
        <v>444.90094422033366</v>
      </c>
      <c r="AI19" s="18">
        <f>AB19+U19</f>
        <v>68.401511650569788</v>
      </c>
      <c r="AJ19" s="20"/>
      <c r="AK19" s="18">
        <f t="shared" si="9"/>
        <v>3934.4627571545107</v>
      </c>
      <c r="AL19" s="18">
        <f t="shared" si="10"/>
        <v>2566.8128096426499</v>
      </c>
      <c r="AM19" s="18">
        <f t="shared" si="21"/>
        <v>2558.8767975193218</v>
      </c>
      <c r="AN19" s="18">
        <f t="shared" si="28"/>
        <v>2302.3775862389721</v>
      </c>
      <c r="AO19" s="18">
        <f t="shared" si="36"/>
        <v>766.71262720637492</v>
      </c>
      <c r="AP19" s="18">
        <f t="shared" ref="AP19:AP43" si="42">AI19*$K$7*$I$7</f>
        <v>117.87860507781525</v>
      </c>
      <c r="AQ19" s="18">
        <f t="shared" si="11"/>
        <v>12247.121182839643</v>
      </c>
      <c r="AR19" s="20"/>
      <c r="AS19" s="18">
        <f t="shared" si="3"/>
        <v>0</v>
      </c>
      <c r="AT19" s="18">
        <f t="shared" si="12"/>
        <v>0</v>
      </c>
      <c r="AU19" s="18">
        <f t="shared" si="22"/>
        <v>0</v>
      </c>
      <c r="AV19" s="18">
        <f t="shared" si="29"/>
        <v>0</v>
      </c>
      <c r="AW19" s="18">
        <f t="shared" si="37"/>
        <v>0</v>
      </c>
      <c r="AX19" s="18">
        <f t="shared" ref="AX19:AX43" si="43">AP19*$K$5</f>
        <v>0</v>
      </c>
      <c r="AY19" s="18">
        <f t="shared" si="13"/>
        <v>0</v>
      </c>
      <c r="AZ19" s="20"/>
      <c r="BA19" s="18">
        <f t="shared" si="4"/>
        <v>0</v>
      </c>
      <c r="BB19" s="18">
        <f t="shared" si="14"/>
        <v>0</v>
      </c>
      <c r="BC19" s="18">
        <f t="shared" si="23"/>
        <v>0</v>
      </c>
      <c r="BD19" s="18">
        <f t="shared" si="30"/>
        <v>0</v>
      </c>
      <c r="BE19" s="18">
        <f t="shared" si="38"/>
        <v>0</v>
      </c>
      <c r="BF19" s="18">
        <f t="shared" ref="BF19:BF43" si="44">AP19*$K$6</f>
        <v>0</v>
      </c>
      <c r="BG19" s="18">
        <f t="shared" si="15"/>
        <v>0</v>
      </c>
      <c r="BH19" s="20"/>
      <c r="BI19" s="18">
        <f t="shared" si="16"/>
        <v>12247.121182839643</v>
      </c>
      <c r="BJ19" s="18">
        <f t="shared" si="24"/>
        <v>33074.121947078915</v>
      </c>
    </row>
    <row r="20" spans="2:62" x14ac:dyDescent="0.15">
      <c r="B20" s="22">
        <v>2025</v>
      </c>
      <c r="C20" s="14">
        <v>0</v>
      </c>
      <c r="D20" s="14">
        <f t="shared" si="31"/>
        <v>0</v>
      </c>
      <c r="E20" s="14">
        <f t="shared" si="32"/>
        <v>0</v>
      </c>
      <c r="G20" s="14">
        <v>7</v>
      </c>
      <c r="H20" s="14" t="str">
        <f>'Som Tree'!H20</f>
        <v>2025-2026</v>
      </c>
      <c r="I20" s="15">
        <v>33.553333333333327</v>
      </c>
      <c r="J20" s="15"/>
      <c r="K20" s="15">
        <f t="shared" si="5"/>
        <v>132.93550436568893</v>
      </c>
      <c r="L20" s="15">
        <f>K20-K19</f>
        <v>32.983978877441942</v>
      </c>
      <c r="M20" s="17"/>
      <c r="N20" s="14">
        <f t="shared" si="1"/>
        <v>7</v>
      </c>
      <c r="O20" s="14" t="str">
        <f t="shared" si="2"/>
        <v>2025-2026</v>
      </c>
      <c r="P20" s="18">
        <f t="shared" si="6"/>
        <v>2105.2123470463953</v>
      </c>
      <c r="Q20" s="18">
        <f t="shared" si="18"/>
        <v>1413.2868407483113</v>
      </c>
      <c r="R20" s="18">
        <f t="shared" si="25"/>
        <v>1471.0167246438555</v>
      </c>
      <c r="S20" s="18">
        <f t="shared" si="33"/>
        <v>1423.2735346328573</v>
      </c>
      <c r="T20" s="18">
        <f t="shared" si="39"/>
        <v>550.29410014380585</v>
      </c>
      <c r="U20" s="18">
        <f t="shared" ref="U20:U43" si="45">(L15*$E$19)/1000</f>
        <v>142.54885153828377</v>
      </c>
      <c r="V20" s="20"/>
      <c r="W20" s="18">
        <f t="shared" si="7"/>
        <v>526.30308676159882</v>
      </c>
      <c r="X20" s="18">
        <f t="shared" si="19"/>
        <v>353.32171018707783</v>
      </c>
      <c r="Y20" s="18">
        <f t="shared" si="26"/>
        <v>367.75418116096387</v>
      </c>
      <c r="Z20" s="18">
        <f t="shared" si="34"/>
        <v>355.81838365821432</v>
      </c>
      <c r="AA20" s="18">
        <f t="shared" si="40"/>
        <v>137.57352503595146</v>
      </c>
      <c r="AB20" s="18">
        <f t="shared" ref="AB20:AB43" si="46">(U20*$K$4)</f>
        <v>35.637212884570943</v>
      </c>
      <c r="AC20" s="20"/>
      <c r="AD20" s="18">
        <f t="shared" si="8"/>
        <v>2631.5154338079942</v>
      </c>
      <c r="AE20" s="18">
        <f t="shared" si="20"/>
        <v>1766.6085509353891</v>
      </c>
      <c r="AF20" s="18">
        <f t="shared" si="27"/>
        <v>1838.7709058048194</v>
      </c>
      <c r="AG20" s="18">
        <f t="shared" si="35"/>
        <v>1779.0919182910716</v>
      </c>
      <c r="AH20" s="18">
        <f t="shared" si="41"/>
        <v>687.86762517975728</v>
      </c>
      <c r="AI20" s="18">
        <f t="shared" ref="AI20:AI43" si="47">AB20+U20</f>
        <v>178.18606442285471</v>
      </c>
      <c r="AJ20" s="20"/>
      <c r="AK20" s="18">
        <f t="shared" si="9"/>
        <v>4534.9782642624423</v>
      </c>
      <c r="AL20" s="18">
        <f t="shared" si="10"/>
        <v>3044.4554027786535</v>
      </c>
      <c r="AM20" s="18">
        <f t="shared" si="21"/>
        <v>3168.8151943369717</v>
      </c>
      <c r="AN20" s="18">
        <f t="shared" si="28"/>
        <v>3065.9684058549465</v>
      </c>
      <c r="AO20" s="18">
        <f t="shared" si="36"/>
        <v>1185.425207393115</v>
      </c>
      <c r="AP20" s="18">
        <f t="shared" si="42"/>
        <v>307.0739843553863</v>
      </c>
      <c r="AQ20" s="18">
        <f t="shared" si="11"/>
        <v>15306.716458981515</v>
      </c>
      <c r="AR20" s="20"/>
      <c r="AS20" s="18">
        <f t="shared" si="3"/>
        <v>0</v>
      </c>
      <c r="AT20" s="18">
        <f t="shared" si="12"/>
        <v>0</v>
      </c>
      <c r="AU20" s="18">
        <f t="shared" si="22"/>
        <v>0</v>
      </c>
      <c r="AV20" s="18">
        <f t="shared" si="29"/>
        <v>0</v>
      </c>
      <c r="AW20" s="18">
        <f t="shared" si="37"/>
        <v>0</v>
      </c>
      <c r="AX20" s="18">
        <f t="shared" si="43"/>
        <v>0</v>
      </c>
      <c r="AY20" s="18">
        <f t="shared" si="13"/>
        <v>0</v>
      </c>
      <c r="AZ20" s="20"/>
      <c r="BA20" s="18">
        <f t="shared" si="4"/>
        <v>0</v>
      </c>
      <c r="BB20" s="18">
        <f t="shared" si="14"/>
        <v>0</v>
      </c>
      <c r="BC20" s="18">
        <f t="shared" si="23"/>
        <v>0</v>
      </c>
      <c r="BD20" s="18">
        <f t="shared" si="30"/>
        <v>0</v>
      </c>
      <c r="BE20" s="18">
        <f t="shared" si="38"/>
        <v>0</v>
      </c>
      <c r="BF20" s="18">
        <f t="shared" si="44"/>
        <v>0</v>
      </c>
      <c r="BG20" s="18">
        <f t="shared" si="15"/>
        <v>0</v>
      </c>
      <c r="BH20" s="20"/>
      <c r="BI20" s="18">
        <f t="shared" si="16"/>
        <v>15306.716458981515</v>
      </c>
      <c r="BJ20" s="18">
        <f t="shared" si="24"/>
        <v>48380.838406060429</v>
      </c>
    </row>
    <row r="21" spans="2:62" x14ac:dyDescent="0.15">
      <c r="B21" s="22">
        <v>2026</v>
      </c>
      <c r="C21" s="14">
        <v>0</v>
      </c>
      <c r="D21" s="14">
        <f t="shared" si="31"/>
        <v>0</v>
      </c>
      <c r="E21" s="14">
        <f t="shared" si="32"/>
        <v>0</v>
      </c>
      <c r="G21" s="14">
        <v>8</v>
      </c>
      <c r="H21" s="14" t="str">
        <f>'Som Tree'!H21</f>
        <v>2026-2027</v>
      </c>
      <c r="I21" s="15">
        <v>35.556231884057965</v>
      </c>
      <c r="J21" s="15"/>
      <c r="K21" s="15">
        <f t="shared" si="5"/>
        <v>147.98718047421809</v>
      </c>
      <c r="L21" s="15">
        <f t="shared" si="17"/>
        <v>15.051676108529165</v>
      </c>
      <c r="M21" s="17"/>
      <c r="N21" s="14">
        <f t="shared" si="1"/>
        <v>8</v>
      </c>
      <c r="O21" s="14" t="str">
        <f t="shared" si="2"/>
        <v>2026-2027</v>
      </c>
      <c r="P21" s="18">
        <f t="shared" si="6"/>
        <v>960.67774312970664</v>
      </c>
      <c r="Q21" s="18">
        <f t="shared" si="18"/>
        <v>1628.9962568096639</v>
      </c>
      <c r="R21" s="18">
        <f t="shared" si="25"/>
        <v>1744.7492852208536</v>
      </c>
      <c r="S21" s="18">
        <f t="shared" si="33"/>
        <v>1762.5275302877221</v>
      </c>
      <c r="T21" s="18">
        <f t="shared" si="39"/>
        <v>732.80088159882189</v>
      </c>
      <c r="U21" s="18">
        <f t="shared" si="45"/>
        <v>220.39679001261061</v>
      </c>
      <c r="V21" s="20"/>
      <c r="W21" s="18">
        <f t="shared" si="7"/>
        <v>240.16943578242666</v>
      </c>
      <c r="X21" s="18">
        <f t="shared" si="19"/>
        <v>407.24906420241598</v>
      </c>
      <c r="Y21" s="18">
        <f t="shared" si="26"/>
        <v>436.1873213052134</v>
      </c>
      <c r="Z21" s="18">
        <f t="shared" si="34"/>
        <v>440.63188257193053</v>
      </c>
      <c r="AA21" s="18">
        <f t="shared" si="40"/>
        <v>183.20022039970547</v>
      </c>
      <c r="AB21" s="18">
        <f t="shared" si="46"/>
        <v>55.099197503152652</v>
      </c>
      <c r="AC21" s="20"/>
      <c r="AD21" s="18">
        <f t="shared" si="8"/>
        <v>1200.8471789121334</v>
      </c>
      <c r="AE21" s="18">
        <f t="shared" si="20"/>
        <v>2036.2453210120798</v>
      </c>
      <c r="AF21" s="18">
        <f t="shared" si="27"/>
        <v>2180.936606526067</v>
      </c>
      <c r="AG21" s="18">
        <f t="shared" si="35"/>
        <v>2203.1594128596525</v>
      </c>
      <c r="AH21" s="18">
        <f t="shared" si="41"/>
        <v>916.00110199852736</v>
      </c>
      <c r="AI21" s="18">
        <f t="shared" si="47"/>
        <v>275.49598751576326</v>
      </c>
      <c r="AJ21" s="20"/>
      <c r="AK21" s="18">
        <f t="shared" si="9"/>
        <v>2069.4599716585763</v>
      </c>
      <c r="AL21" s="18">
        <f t="shared" si="10"/>
        <v>3509.1294365441504</v>
      </c>
      <c r="AM21" s="18">
        <f t="shared" si="21"/>
        <v>3758.4807519132546</v>
      </c>
      <c r="AN21" s="18">
        <f t="shared" si="28"/>
        <v>3796.7780548281339</v>
      </c>
      <c r="AO21" s="18">
        <f t="shared" si="36"/>
        <v>1578.5752324441287</v>
      </c>
      <c r="AP21" s="18">
        <f t="shared" si="42"/>
        <v>474.77141848549866</v>
      </c>
      <c r="AQ21" s="18">
        <f t="shared" si="11"/>
        <v>15187.194865873744</v>
      </c>
      <c r="AR21" s="20"/>
      <c r="AS21" s="18">
        <f t="shared" si="3"/>
        <v>0</v>
      </c>
      <c r="AT21" s="18">
        <f t="shared" si="12"/>
        <v>0</v>
      </c>
      <c r="AU21" s="18">
        <f t="shared" si="22"/>
        <v>0</v>
      </c>
      <c r="AV21" s="18">
        <f t="shared" si="29"/>
        <v>0</v>
      </c>
      <c r="AW21" s="18">
        <f t="shared" si="37"/>
        <v>0</v>
      </c>
      <c r="AX21" s="18">
        <f t="shared" si="43"/>
        <v>0</v>
      </c>
      <c r="AY21" s="18">
        <f t="shared" si="13"/>
        <v>0</v>
      </c>
      <c r="AZ21" s="20"/>
      <c r="BA21" s="18">
        <f t="shared" si="4"/>
        <v>0</v>
      </c>
      <c r="BB21" s="18">
        <f t="shared" si="14"/>
        <v>0</v>
      </c>
      <c r="BC21" s="18">
        <f t="shared" si="23"/>
        <v>0</v>
      </c>
      <c r="BD21" s="18">
        <f t="shared" si="30"/>
        <v>0</v>
      </c>
      <c r="BE21" s="18">
        <f t="shared" si="38"/>
        <v>0</v>
      </c>
      <c r="BF21" s="18">
        <f t="shared" si="44"/>
        <v>0</v>
      </c>
      <c r="BG21" s="18">
        <f t="shared" si="15"/>
        <v>0</v>
      </c>
      <c r="BH21" s="20"/>
      <c r="BI21" s="18">
        <f t="shared" si="16"/>
        <v>15187.194865873744</v>
      </c>
      <c r="BJ21" s="18">
        <f t="shared" si="24"/>
        <v>63568.033271934175</v>
      </c>
    </row>
    <row r="22" spans="2:62" x14ac:dyDescent="0.15">
      <c r="B22" s="22">
        <v>2027</v>
      </c>
      <c r="C22" s="14">
        <v>0</v>
      </c>
      <c r="D22" s="14">
        <f t="shared" si="31"/>
        <v>0</v>
      </c>
      <c r="E22" s="14">
        <f t="shared" si="32"/>
        <v>0</v>
      </c>
      <c r="G22" s="14">
        <v>9</v>
      </c>
      <c r="H22" s="14" t="str">
        <f>'Som Tree'!H22</f>
        <v>2027-2028</v>
      </c>
      <c r="I22" s="15">
        <v>37.55913043478261</v>
      </c>
      <c r="J22" s="15"/>
      <c r="K22" s="15">
        <f t="shared" si="5"/>
        <v>163.77730645278436</v>
      </c>
      <c r="L22" s="15">
        <f t="shared" si="17"/>
        <v>15.790125978566266</v>
      </c>
      <c r="M22" s="17"/>
      <c r="N22" s="14">
        <f t="shared" si="1"/>
        <v>9</v>
      </c>
      <c r="O22" s="14" t="str">
        <f t="shared" si="2"/>
        <v>2027-2028</v>
      </c>
      <c r="P22" s="18">
        <f t="shared" si="6"/>
        <v>1007.8095276197855</v>
      </c>
      <c r="Q22" s="18">
        <f t="shared" si="18"/>
        <v>743.36465380998413</v>
      </c>
      <c r="R22" s="18">
        <f t="shared" si="25"/>
        <v>2011.0496841470738</v>
      </c>
      <c r="S22" s="18">
        <f t="shared" si="33"/>
        <v>2090.5055647114427</v>
      </c>
      <c r="T22" s="18">
        <f t="shared" si="39"/>
        <v>907.47259511869527</v>
      </c>
      <c r="U22" s="18">
        <f t="shared" si="45"/>
        <v>293.49208356147301</v>
      </c>
      <c r="V22" s="20"/>
      <c r="W22" s="18">
        <f t="shared" si="7"/>
        <v>251.95238190494638</v>
      </c>
      <c r="X22" s="18">
        <f t="shared" si="19"/>
        <v>185.84116345249603</v>
      </c>
      <c r="Y22" s="18">
        <f t="shared" si="26"/>
        <v>502.76242103676844</v>
      </c>
      <c r="Z22" s="18">
        <f t="shared" si="34"/>
        <v>522.62639117786068</v>
      </c>
      <c r="AA22" s="18">
        <f t="shared" si="40"/>
        <v>226.86814877967382</v>
      </c>
      <c r="AB22" s="18">
        <f t="shared" si="46"/>
        <v>73.373020890368252</v>
      </c>
      <c r="AC22" s="20"/>
      <c r="AD22" s="18">
        <f t="shared" si="8"/>
        <v>1259.7619095247319</v>
      </c>
      <c r="AE22" s="18">
        <f t="shared" si="20"/>
        <v>929.2058172624802</v>
      </c>
      <c r="AF22" s="18">
        <f t="shared" si="27"/>
        <v>2513.812105183842</v>
      </c>
      <c r="AG22" s="18">
        <f t="shared" si="35"/>
        <v>2613.1319558893033</v>
      </c>
      <c r="AH22" s="18">
        <f t="shared" si="41"/>
        <v>1134.3407438983691</v>
      </c>
      <c r="AI22" s="18">
        <f t="shared" si="47"/>
        <v>366.86510445184126</v>
      </c>
      <c r="AJ22" s="20"/>
      <c r="AK22" s="18">
        <f t="shared" si="9"/>
        <v>2170.9896907476209</v>
      </c>
      <c r="AL22" s="18">
        <f t="shared" si="10"/>
        <v>1601.331358415674</v>
      </c>
      <c r="AM22" s="18">
        <f t="shared" si="21"/>
        <v>4332.1361946001543</v>
      </c>
      <c r="AN22" s="18">
        <f t="shared" si="28"/>
        <v>4503.2974039825649</v>
      </c>
      <c r="AO22" s="18">
        <f t="shared" si="36"/>
        <v>1954.8472153181892</v>
      </c>
      <c r="AP22" s="18">
        <f t="shared" si="42"/>
        <v>632.23086333867298</v>
      </c>
      <c r="AQ22" s="18">
        <f t="shared" si="11"/>
        <v>15194.832726402876</v>
      </c>
      <c r="AR22" s="20"/>
      <c r="AS22" s="18">
        <f t="shared" si="3"/>
        <v>0</v>
      </c>
      <c r="AT22" s="18">
        <f t="shared" si="12"/>
        <v>0</v>
      </c>
      <c r="AU22" s="18">
        <f t="shared" si="22"/>
        <v>0</v>
      </c>
      <c r="AV22" s="18">
        <f t="shared" si="29"/>
        <v>0</v>
      </c>
      <c r="AW22" s="18">
        <f t="shared" si="37"/>
        <v>0</v>
      </c>
      <c r="AX22" s="18">
        <f t="shared" si="43"/>
        <v>0</v>
      </c>
      <c r="AY22" s="18">
        <f t="shared" si="13"/>
        <v>0</v>
      </c>
      <c r="AZ22" s="20"/>
      <c r="BA22" s="18">
        <f t="shared" si="4"/>
        <v>0</v>
      </c>
      <c r="BB22" s="18">
        <f t="shared" si="14"/>
        <v>0</v>
      </c>
      <c r="BC22" s="18">
        <f t="shared" si="23"/>
        <v>0</v>
      </c>
      <c r="BD22" s="18">
        <f t="shared" si="30"/>
        <v>0</v>
      </c>
      <c r="BE22" s="18">
        <f t="shared" si="38"/>
        <v>0</v>
      </c>
      <c r="BF22" s="18">
        <f t="shared" si="44"/>
        <v>0</v>
      </c>
      <c r="BG22" s="18">
        <f t="shared" si="15"/>
        <v>0</v>
      </c>
      <c r="BH22" s="20"/>
      <c r="BI22" s="18">
        <f t="shared" si="16"/>
        <v>15194.832726402876</v>
      </c>
      <c r="BJ22" s="18">
        <f t="shared" si="24"/>
        <v>78762.865998337045</v>
      </c>
    </row>
    <row r="23" spans="2:62" x14ac:dyDescent="0.15">
      <c r="B23" s="22">
        <v>2028</v>
      </c>
      <c r="C23" s="14">
        <v>0</v>
      </c>
      <c r="D23" s="14">
        <f t="shared" si="31"/>
        <v>0</v>
      </c>
      <c r="E23" s="14">
        <f t="shared" si="32"/>
        <v>0</v>
      </c>
      <c r="G23" s="14">
        <v>10</v>
      </c>
      <c r="H23" s="14" t="str">
        <f>'Som Tree'!H23</f>
        <v>2028-2029</v>
      </c>
      <c r="I23" s="15">
        <v>39.562028985507254</v>
      </c>
      <c r="J23" s="15"/>
      <c r="K23" s="15">
        <f t="shared" si="5"/>
        <v>180.29983353384571</v>
      </c>
      <c r="L23" s="15">
        <f t="shared" si="17"/>
        <v>16.522527081061355</v>
      </c>
      <c r="M23" s="17"/>
      <c r="N23" s="14">
        <f t="shared" si="1"/>
        <v>10</v>
      </c>
      <c r="O23" s="14" t="str">
        <f t="shared" si="2"/>
        <v>2028-2029</v>
      </c>
      <c r="P23" s="18">
        <f t="shared" si="6"/>
        <v>1054.5552477068654</v>
      </c>
      <c r="Q23" s="18">
        <f t="shared" si="18"/>
        <v>779.8348467664415</v>
      </c>
      <c r="R23" s="18">
        <f t="shared" si="25"/>
        <v>917.70821817507749</v>
      </c>
      <c r="S23" s="18">
        <f t="shared" si="33"/>
        <v>2409.5786089337662</v>
      </c>
      <c r="T23" s="18">
        <f t="shared" si="39"/>
        <v>1076.3386541877617</v>
      </c>
      <c r="U23" s="18">
        <f t="shared" si="45"/>
        <v>363.44937540909069</v>
      </c>
      <c r="V23" s="20"/>
      <c r="W23" s="18">
        <f t="shared" si="7"/>
        <v>263.63881192671636</v>
      </c>
      <c r="X23" s="18">
        <f t="shared" si="19"/>
        <v>194.95871169161038</v>
      </c>
      <c r="Y23" s="18">
        <f t="shared" si="26"/>
        <v>229.42705454376937</v>
      </c>
      <c r="Z23" s="18">
        <f t="shared" si="34"/>
        <v>602.39465223344155</v>
      </c>
      <c r="AA23" s="18">
        <f t="shared" si="40"/>
        <v>269.08466354694042</v>
      </c>
      <c r="AB23" s="18">
        <f t="shared" si="46"/>
        <v>90.862343852272673</v>
      </c>
      <c r="AC23" s="20"/>
      <c r="AD23" s="18">
        <f t="shared" si="8"/>
        <v>1318.1940596335817</v>
      </c>
      <c r="AE23" s="18">
        <f t="shared" si="20"/>
        <v>974.79355845805185</v>
      </c>
      <c r="AF23" s="18">
        <f t="shared" si="27"/>
        <v>1147.1352727188469</v>
      </c>
      <c r="AG23" s="18">
        <f t="shared" si="35"/>
        <v>3011.973261167208</v>
      </c>
      <c r="AH23" s="18">
        <f t="shared" si="41"/>
        <v>1345.4233177347021</v>
      </c>
      <c r="AI23" s="18">
        <f t="shared" si="47"/>
        <v>454.31171926136335</v>
      </c>
      <c r="AJ23" s="20"/>
      <c r="AK23" s="18">
        <f t="shared" si="9"/>
        <v>2271.687762768539</v>
      </c>
      <c r="AL23" s="18">
        <f t="shared" si="10"/>
        <v>1679.8942324093759</v>
      </c>
      <c r="AM23" s="18">
        <f t="shared" si="21"/>
        <v>1976.8964533188125</v>
      </c>
      <c r="AN23" s="18">
        <f t="shared" si="28"/>
        <v>5190.6339200781549</v>
      </c>
      <c r="AO23" s="18">
        <f t="shared" si="36"/>
        <v>2318.6128508961365</v>
      </c>
      <c r="AP23" s="18">
        <f t="shared" si="42"/>
        <v>782.93052952708274</v>
      </c>
      <c r="AQ23" s="18">
        <f t="shared" si="11"/>
        <v>14220.655748998102</v>
      </c>
      <c r="AR23" s="20"/>
      <c r="AS23" s="18">
        <f t="shared" si="3"/>
        <v>0</v>
      </c>
      <c r="AT23" s="18">
        <f t="shared" si="12"/>
        <v>0</v>
      </c>
      <c r="AU23" s="18">
        <f t="shared" si="22"/>
        <v>0</v>
      </c>
      <c r="AV23" s="18">
        <f t="shared" si="29"/>
        <v>0</v>
      </c>
      <c r="AW23" s="18">
        <f t="shared" si="37"/>
        <v>0</v>
      </c>
      <c r="AX23" s="18">
        <f t="shared" si="43"/>
        <v>0</v>
      </c>
      <c r="AY23" s="18">
        <f t="shared" si="13"/>
        <v>0</v>
      </c>
      <c r="AZ23" s="20"/>
      <c r="BA23" s="18">
        <f t="shared" si="4"/>
        <v>0</v>
      </c>
      <c r="BB23" s="18">
        <f t="shared" si="14"/>
        <v>0</v>
      </c>
      <c r="BC23" s="18">
        <f t="shared" si="23"/>
        <v>0</v>
      </c>
      <c r="BD23" s="18">
        <f t="shared" si="30"/>
        <v>0</v>
      </c>
      <c r="BE23" s="18">
        <f t="shared" si="38"/>
        <v>0</v>
      </c>
      <c r="BF23" s="18">
        <f t="shared" si="44"/>
        <v>0</v>
      </c>
      <c r="BG23" s="18">
        <f t="shared" si="15"/>
        <v>0</v>
      </c>
      <c r="BH23" s="20"/>
      <c r="BI23" s="18">
        <f t="shared" si="16"/>
        <v>14220.655748998102</v>
      </c>
      <c r="BJ23" s="18">
        <f t="shared" si="24"/>
        <v>92983.521747335151</v>
      </c>
    </row>
    <row r="24" spans="2:62" x14ac:dyDescent="0.15">
      <c r="B24" s="22">
        <v>2029</v>
      </c>
      <c r="C24" s="14">
        <v>0</v>
      </c>
      <c r="D24" s="14">
        <f t="shared" si="31"/>
        <v>0</v>
      </c>
      <c r="E24" s="14">
        <f t="shared" si="32"/>
        <v>0</v>
      </c>
      <c r="G24" s="14">
        <v>11</v>
      </c>
      <c r="H24" s="14" t="str">
        <f>'Som Tree'!H24</f>
        <v>2029-2030</v>
      </c>
      <c r="I24" s="15">
        <v>41.564927536231892</v>
      </c>
      <c r="J24" s="15"/>
      <c r="K24" s="15">
        <f t="shared" si="5"/>
        <v>197.54907336691164</v>
      </c>
      <c r="L24" s="15">
        <f t="shared" si="17"/>
        <v>17.249239833065928</v>
      </c>
      <c r="M24" s="17"/>
      <c r="N24" s="14">
        <f t="shared" si="1"/>
        <v>11</v>
      </c>
      <c r="O24" s="14" t="str">
        <f t="shared" si="2"/>
        <v>2029-2030</v>
      </c>
      <c r="P24" s="18">
        <f t="shared" si="6"/>
        <v>1100.9379071173828</v>
      </c>
      <c r="Q24" s="18">
        <f t="shared" si="18"/>
        <v>816.00630621591768</v>
      </c>
      <c r="R24" s="18">
        <f t="shared" si="25"/>
        <v>962.73187597617448</v>
      </c>
      <c r="S24" s="18">
        <f t="shared" si="33"/>
        <v>1099.5700947563812</v>
      </c>
      <c r="T24" s="18">
        <f t="shared" si="39"/>
        <v>1240.6198007214484</v>
      </c>
      <c r="U24" s="18">
        <f t="shared" si="45"/>
        <v>431.08146041813637</v>
      </c>
      <c r="V24" s="20"/>
      <c r="W24" s="18">
        <f t="shared" si="7"/>
        <v>275.2344767793457</v>
      </c>
      <c r="X24" s="18">
        <f t="shared" si="19"/>
        <v>204.00157655397942</v>
      </c>
      <c r="Y24" s="18">
        <f t="shared" si="26"/>
        <v>240.68296899404362</v>
      </c>
      <c r="Z24" s="18">
        <f t="shared" si="34"/>
        <v>274.8925236890953</v>
      </c>
      <c r="AA24" s="18">
        <f t="shared" si="40"/>
        <v>310.15495018036211</v>
      </c>
      <c r="AB24" s="18">
        <f t="shared" si="46"/>
        <v>107.77036510453409</v>
      </c>
      <c r="AC24" s="20"/>
      <c r="AD24" s="18">
        <f t="shared" si="8"/>
        <v>1376.1723838967284</v>
      </c>
      <c r="AE24" s="18">
        <f t="shared" si="20"/>
        <v>1020.0078827698972</v>
      </c>
      <c r="AF24" s="18">
        <f t="shared" si="27"/>
        <v>1203.4148449702182</v>
      </c>
      <c r="AG24" s="18">
        <f t="shared" si="35"/>
        <v>1374.4626184454764</v>
      </c>
      <c r="AH24" s="18">
        <f t="shared" si="41"/>
        <v>1550.7747509018104</v>
      </c>
      <c r="AI24" s="18">
        <f t="shared" si="47"/>
        <v>538.85182552267042</v>
      </c>
      <c r="AJ24" s="20"/>
      <c r="AK24" s="18">
        <f t="shared" si="9"/>
        <v>2371.6037415820283</v>
      </c>
      <c r="AL24" s="18">
        <f t="shared" si="10"/>
        <v>1757.8135846401226</v>
      </c>
      <c r="AM24" s="18">
        <f t="shared" si="21"/>
        <v>2073.8849161653425</v>
      </c>
      <c r="AN24" s="18">
        <f t="shared" si="28"/>
        <v>2368.6572457877041</v>
      </c>
      <c r="AO24" s="18">
        <f t="shared" si="36"/>
        <v>2672.5018207207863</v>
      </c>
      <c r="AP24" s="18">
        <f t="shared" si="42"/>
        <v>928.62131265073526</v>
      </c>
      <c r="AQ24" s="18">
        <f t="shared" si="11"/>
        <v>12173.08262154672</v>
      </c>
      <c r="AR24" s="20"/>
      <c r="AS24" s="18">
        <f t="shared" si="3"/>
        <v>0</v>
      </c>
      <c r="AT24" s="18">
        <f t="shared" si="12"/>
        <v>0</v>
      </c>
      <c r="AU24" s="18">
        <f t="shared" si="22"/>
        <v>0</v>
      </c>
      <c r="AV24" s="18">
        <f t="shared" si="29"/>
        <v>0</v>
      </c>
      <c r="AW24" s="18">
        <f t="shared" si="37"/>
        <v>0</v>
      </c>
      <c r="AX24" s="18">
        <f t="shared" si="43"/>
        <v>0</v>
      </c>
      <c r="AY24" s="18">
        <f t="shared" si="13"/>
        <v>0</v>
      </c>
      <c r="AZ24" s="20"/>
      <c r="BA24" s="18">
        <f t="shared" si="4"/>
        <v>0</v>
      </c>
      <c r="BB24" s="18">
        <f t="shared" si="14"/>
        <v>0</v>
      </c>
      <c r="BC24" s="18">
        <f t="shared" si="23"/>
        <v>0</v>
      </c>
      <c r="BD24" s="18">
        <f t="shared" si="30"/>
        <v>0</v>
      </c>
      <c r="BE24" s="18">
        <f t="shared" si="38"/>
        <v>0</v>
      </c>
      <c r="BF24" s="18">
        <f t="shared" si="44"/>
        <v>0</v>
      </c>
      <c r="BG24" s="18">
        <f t="shared" si="15"/>
        <v>0</v>
      </c>
      <c r="BH24" s="20"/>
      <c r="BI24" s="18">
        <f t="shared" si="16"/>
        <v>12173.08262154672</v>
      </c>
      <c r="BJ24" s="18">
        <f t="shared" si="24"/>
        <v>105156.60436888188</v>
      </c>
    </row>
    <row r="25" spans="2:62" x14ac:dyDescent="0.15">
      <c r="B25" s="22">
        <v>2030</v>
      </c>
      <c r="C25" s="14">
        <v>0</v>
      </c>
      <c r="D25" s="14">
        <f t="shared" si="31"/>
        <v>0</v>
      </c>
      <c r="E25" s="14">
        <f t="shared" si="32"/>
        <v>0</v>
      </c>
      <c r="G25" s="14">
        <v>12</v>
      </c>
      <c r="H25" s="14" t="str">
        <f>'Som Tree'!H25</f>
        <v>2030-2031</v>
      </c>
      <c r="I25" s="15">
        <v>43.567826086956536</v>
      </c>
      <c r="J25" s="15"/>
      <c r="K25" s="15">
        <f t="shared" si="5"/>
        <v>215.51965982443687</v>
      </c>
      <c r="L25" s="15">
        <f t="shared" si="17"/>
        <v>17.970586457525229</v>
      </c>
      <c r="M25" s="17"/>
      <c r="N25" s="14">
        <f t="shared" si="1"/>
        <v>12</v>
      </c>
      <c r="O25" s="14" t="str">
        <f t="shared" si="2"/>
        <v>2030-2031</v>
      </c>
      <c r="P25" s="18">
        <f t="shared" si="6"/>
        <v>1146.9780718274849</v>
      </c>
      <c r="Q25" s="18">
        <f t="shared" si="18"/>
        <v>851.89683225554359</v>
      </c>
      <c r="R25" s="18">
        <f t="shared" si="25"/>
        <v>1007.3867373958514</v>
      </c>
      <c r="S25" s="18">
        <f t="shared" si="33"/>
        <v>1153.5160731122014</v>
      </c>
      <c r="T25" s="18">
        <f t="shared" si="39"/>
        <v>566.13568313488588</v>
      </c>
      <c r="U25" s="18">
        <f t="shared" si="45"/>
        <v>496.87725460556089</v>
      </c>
      <c r="V25" s="20"/>
      <c r="W25" s="18">
        <f t="shared" si="7"/>
        <v>286.74451795687122</v>
      </c>
      <c r="X25" s="18">
        <f t="shared" si="19"/>
        <v>212.9742080638859</v>
      </c>
      <c r="Y25" s="18">
        <f t="shared" si="26"/>
        <v>251.84668434896284</v>
      </c>
      <c r="Z25" s="18">
        <f t="shared" si="34"/>
        <v>288.37901827805035</v>
      </c>
      <c r="AA25" s="18">
        <f t="shared" si="40"/>
        <v>141.53392078372147</v>
      </c>
      <c r="AB25" s="18">
        <f t="shared" si="46"/>
        <v>124.21931365139022</v>
      </c>
      <c r="AC25" s="20"/>
      <c r="AD25" s="18">
        <f t="shared" si="8"/>
        <v>1433.7225897843562</v>
      </c>
      <c r="AE25" s="18">
        <f t="shared" si="20"/>
        <v>1064.8710403194295</v>
      </c>
      <c r="AF25" s="18">
        <f t="shared" si="27"/>
        <v>1259.2334217448142</v>
      </c>
      <c r="AG25" s="18">
        <f t="shared" si="35"/>
        <v>1441.8950913902518</v>
      </c>
      <c r="AH25" s="18">
        <f t="shared" si="41"/>
        <v>707.66960391860732</v>
      </c>
      <c r="AI25" s="18">
        <f t="shared" si="47"/>
        <v>621.09656825695106</v>
      </c>
      <c r="AJ25" s="20"/>
      <c r="AK25" s="18">
        <f t="shared" si="9"/>
        <v>2470.7819297283736</v>
      </c>
      <c r="AL25" s="18">
        <f t="shared" si="10"/>
        <v>1835.1277594838168</v>
      </c>
      <c r="AM25" s="18">
        <f t="shared" si="21"/>
        <v>2170.0789301402297</v>
      </c>
      <c r="AN25" s="18">
        <f t="shared" si="28"/>
        <v>2484.8658741625336</v>
      </c>
      <c r="AO25" s="18">
        <f t="shared" si="36"/>
        <v>1219.5506174197333</v>
      </c>
      <c r="AP25" s="18">
        <f t="shared" si="42"/>
        <v>1070.3564192961455</v>
      </c>
      <c r="AQ25" s="18">
        <f t="shared" si="11"/>
        <v>11250.761530230831</v>
      </c>
      <c r="AR25" s="20"/>
      <c r="AS25" s="18">
        <f t="shared" si="3"/>
        <v>0</v>
      </c>
      <c r="AT25" s="18">
        <f t="shared" si="12"/>
        <v>0</v>
      </c>
      <c r="AU25" s="18">
        <f t="shared" si="22"/>
        <v>0</v>
      </c>
      <c r="AV25" s="18">
        <f t="shared" si="29"/>
        <v>0</v>
      </c>
      <c r="AW25" s="18">
        <f t="shared" si="37"/>
        <v>0</v>
      </c>
      <c r="AX25" s="18">
        <f t="shared" si="43"/>
        <v>0</v>
      </c>
      <c r="AY25" s="18">
        <f t="shared" si="13"/>
        <v>0</v>
      </c>
      <c r="AZ25" s="20"/>
      <c r="BA25" s="18">
        <f t="shared" si="4"/>
        <v>0</v>
      </c>
      <c r="BB25" s="18">
        <f t="shared" si="14"/>
        <v>0</v>
      </c>
      <c r="BC25" s="18">
        <f t="shared" si="23"/>
        <v>0</v>
      </c>
      <c r="BD25" s="18">
        <f t="shared" si="30"/>
        <v>0</v>
      </c>
      <c r="BE25" s="18">
        <f t="shared" si="38"/>
        <v>0</v>
      </c>
      <c r="BF25" s="18">
        <f t="shared" si="44"/>
        <v>0</v>
      </c>
      <c r="BG25" s="18">
        <f t="shared" si="15"/>
        <v>0</v>
      </c>
      <c r="BH25" s="20"/>
      <c r="BI25" s="18">
        <f t="shared" si="16"/>
        <v>11250.761530230831</v>
      </c>
      <c r="BJ25" s="18">
        <f t="shared" si="24"/>
        <v>116407.3658991127</v>
      </c>
    </row>
    <row r="26" spans="2:62" x14ac:dyDescent="0.15">
      <c r="B26" s="22">
        <v>2031</v>
      </c>
      <c r="C26" s="14">
        <v>0</v>
      </c>
      <c r="D26" s="14">
        <f t="shared" si="31"/>
        <v>0</v>
      </c>
      <c r="E26" s="14">
        <f t="shared" si="32"/>
        <v>0</v>
      </c>
      <c r="G26" s="14">
        <v>13</v>
      </c>
      <c r="H26" s="14" t="str">
        <f>'Som Tree'!H26</f>
        <v>2031-2032</v>
      </c>
      <c r="I26" s="15">
        <v>45.570724637681181</v>
      </c>
      <c r="J26" s="15"/>
      <c r="K26" s="15">
        <f t="shared" si="5"/>
        <v>234.20651646218809</v>
      </c>
      <c r="L26" s="15">
        <f t="shared" si="17"/>
        <v>18.68685663775122</v>
      </c>
      <c r="M26" s="17"/>
      <c r="N26" s="14">
        <f t="shared" si="1"/>
        <v>13</v>
      </c>
      <c r="O26" s="14" t="str">
        <f t="shared" si="2"/>
        <v>2031-2032</v>
      </c>
      <c r="P26" s="18">
        <f t="shared" si="6"/>
        <v>1192.6942309614628</v>
      </c>
      <c r="Q26" s="18">
        <f t="shared" si="18"/>
        <v>887.52233867102723</v>
      </c>
      <c r="R26" s="18">
        <f t="shared" si="25"/>
        <v>1051.6947772419462</v>
      </c>
      <c r="S26" s="18">
        <f t="shared" si="33"/>
        <v>1207.0201708527752</v>
      </c>
      <c r="T26" s="18">
        <f t="shared" si="39"/>
        <v>593.91085040661733</v>
      </c>
      <c r="U26" s="18">
        <f t="shared" si="45"/>
        <v>226.74145923410504</v>
      </c>
      <c r="V26" s="20"/>
      <c r="W26" s="18">
        <f t="shared" si="7"/>
        <v>298.17355774036571</v>
      </c>
      <c r="X26" s="18">
        <f t="shared" si="19"/>
        <v>221.88058466775681</v>
      </c>
      <c r="Y26" s="18">
        <f t="shared" si="26"/>
        <v>262.92369431048655</v>
      </c>
      <c r="Z26" s="18">
        <f t="shared" si="34"/>
        <v>301.7550427131938</v>
      </c>
      <c r="AA26" s="18">
        <f t="shared" si="40"/>
        <v>148.47771260165433</v>
      </c>
      <c r="AB26" s="18">
        <f t="shared" si="46"/>
        <v>56.685364808526259</v>
      </c>
      <c r="AC26" s="20"/>
      <c r="AD26" s="18">
        <f t="shared" si="8"/>
        <v>1490.8677887018284</v>
      </c>
      <c r="AE26" s="18">
        <f t="shared" si="20"/>
        <v>1109.4029233387841</v>
      </c>
      <c r="AF26" s="18">
        <f t="shared" si="27"/>
        <v>1314.6184715524328</v>
      </c>
      <c r="AG26" s="18">
        <f t="shared" si="35"/>
        <v>1508.7752135659689</v>
      </c>
      <c r="AH26" s="18">
        <f t="shared" si="41"/>
        <v>742.3885630082716</v>
      </c>
      <c r="AI26" s="18">
        <f t="shared" si="47"/>
        <v>283.42682404263132</v>
      </c>
      <c r="AJ26" s="20"/>
      <c r="AK26" s="18">
        <f t="shared" si="9"/>
        <v>2569.2621558628175</v>
      </c>
      <c r="AL26" s="18">
        <f t="shared" si="10"/>
        <v>1911.8710378871713</v>
      </c>
      <c r="AM26" s="18">
        <f t="shared" si="21"/>
        <v>2265.5258326420258</v>
      </c>
      <c r="AN26" s="18">
        <f t="shared" si="28"/>
        <v>2600.1226180453532</v>
      </c>
      <c r="AO26" s="18">
        <f t="shared" si="36"/>
        <v>1279.382956917588</v>
      </c>
      <c r="AP26" s="18">
        <f t="shared" si="42"/>
        <v>488.43889343346791</v>
      </c>
      <c r="AQ26" s="18">
        <f t="shared" si="11"/>
        <v>11114.603494788424</v>
      </c>
      <c r="AR26" s="20"/>
      <c r="AS26" s="18">
        <f t="shared" si="3"/>
        <v>0</v>
      </c>
      <c r="AT26" s="18">
        <f t="shared" si="12"/>
        <v>0</v>
      </c>
      <c r="AU26" s="18">
        <f t="shared" si="22"/>
        <v>0</v>
      </c>
      <c r="AV26" s="18">
        <f t="shared" si="29"/>
        <v>0</v>
      </c>
      <c r="AW26" s="18">
        <f t="shared" si="37"/>
        <v>0</v>
      </c>
      <c r="AX26" s="18">
        <f t="shared" si="43"/>
        <v>0</v>
      </c>
      <c r="AY26" s="18">
        <f t="shared" si="13"/>
        <v>0</v>
      </c>
      <c r="AZ26" s="20"/>
      <c r="BA26" s="18">
        <f t="shared" si="4"/>
        <v>0</v>
      </c>
      <c r="BB26" s="18">
        <f t="shared" si="14"/>
        <v>0</v>
      </c>
      <c r="BC26" s="18">
        <f t="shared" si="23"/>
        <v>0</v>
      </c>
      <c r="BD26" s="18">
        <f t="shared" si="30"/>
        <v>0</v>
      </c>
      <c r="BE26" s="18">
        <f t="shared" si="38"/>
        <v>0</v>
      </c>
      <c r="BF26" s="18">
        <f t="shared" si="44"/>
        <v>0</v>
      </c>
      <c r="BG26" s="18">
        <f t="shared" si="15"/>
        <v>0</v>
      </c>
      <c r="BH26" s="20"/>
      <c r="BI26" s="18">
        <f t="shared" si="16"/>
        <v>11114.603494788424</v>
      </c>
      <c r="BJ26" s="18">
        <f t="shared" si="24"/>
        <v>127521.96939390112</v>
      </c>
    </row>
    <row r="27" spans="2:62" x14ac:dyDescent="0.15">
      <c r="B27" s="22">
        <v>2032</v>
      </c>
      <c r="C27" s="14">
        <v>0</v>
      </c>
      <c r="D27" s="14">
        <f t="shared" si="31"/>
        <v>0</v>
      </c>
      <c r="E27" s="14">
        <f t="shared" si="32"/>
        <v>0</v>
      </c>
      <c r="G27" s="14">
        <v>14</v>
      </c>
      <c r="H27" s="14" t="str">
        <f>'Som Tree'!H27</f>
        <v>2032-2033</v>
      </c>
      <c r="I27" s="15">
        <v>47.573623188405818</v>
      </c>
      <c r="J27" s="15"/>
      <c r="K27" s="15">
        <f t="shared" si="5"/>
        <v>253.60482858020939</v>
      </c>
      <c r="L27" s="15">
        <f t="shared" si="17"/>
        <v>19.398312118021295</v>
      </c>
      <c r="M27" s="17"/>
      <c r="N27" s="14">
        <f t="shared" si="1"/>
        <v>14</v>
      </c>
      <c r="O27" s="14" t="str">
        <f t="shared" si="2"/>
        <v>2032-2033</v>
      </c>
      <c r="P27" s="18">
        <f t="shared" si="6"/>
        <v>1238.1030904263446</v>
      </c>
      <c r="Q27" s="18">
        <f t="shared" si="18"/>
        <v>922.8971321969384</v>
      </c>
      <c r="R27" s="18">
        <f t="shared" si="25"/>
        <v>1095.675641608542</v>
      </c>
      <c r="S27" s="18">
        <f t="shared" si="33"/>
        <v>1260.1087175249652</v>
      </c>
      <c r="T27" s="18">
        <f t="shared" si="39"/>
        <v>621.45850659454459</v>
      </c>
      <c r="U27" s="18">
        <f t="shared" si="45"/>
        <v>237.86561576631797</v>
      </c>
      <c r="V27" s="20"/>
      <c r="W27" s="18">
        <f t="shared" si="7"/>
        <v>309.52577260658614</v>
      </c>
      <c r="X27" s="18">
        <f t="shared" si="19"/>
        <v>230.7242830492346</v>
      </c>
      <c r="Y27" s="18">
        <f t="shared" si="26"/>
        <v>273.91891040213551</v>
      </c>
      <c r="Z27" s="18">
        <f t="shared" si="34"/>
        <v>315.0271793812413</v>
      </c>
      <c r="AA27" s="18">
        <f t="shared" si="40"/>
        <v>155.36462664863615</v>
      </c>
      <c r="AB27" s="18">
        <f t="shared" si="46"/>
        <v>59.466403941579493</v>
      </c>
      <c r="AC27" s="20"/>
      <c r="AD27" s="18">
        <f t="shared" si="8"/>
        <v>1547.6288630329307</v>
      </c>
      <c r="AE27" s="18">
        <f t="shared" si="20"/>
        <v>1153.621415246173</v>
      </c>
      <c r="AF27" s="18">
        <f t="shared" si="27"/>
        <v>1369.5945520106775</v>
      </c>
      <c r="AG27" s="18">
        <f t="shared" si="35"/>
        <v>1575.1358969062064</v>
      </c>
      <c r="AH27" s="18">
        <f t="shared" si="41"/>
        <v>776.82313324318079</v>
      </c>
      <c r="AI27" s="18">
        <f t="shared" si="47"/>
        <v>297.33201970789747</v>
      </c>
      <c r="AJ27" s="20"/>
      <c r="AK27" s="18">
        <f t="shared" si="9"/>
        <v>2667.080407293417</v>
      </c>
      <c r="AL27" s="18">
        <f t="shared" si="10"/>
        <v>1988.0742389409047</v>
      </c>
      <c r="AM27" s="18">
        <f t="shared" si="21"/>
        <v>2360.2679446317338</v>
      </c>
      <c r="AN27" s="18">
        <f t="shared" si="28"/>
        <v>2714.4841956683622</v>
      </c>
      <c r="AO27" s="18">
        <f t="shared" si="36"/>
        <v>1338.7251996224147</v>
      </c>
      <c r="AP27" s="18">
        <f t="shared" si="42"/>
        <v>512.40218062994325</v>
      </c>
      <c r="AQ27" s="18">
        <f t="shared" si="11"/>
        <v>11581.034166786776</v>
      </c>
      <c r="AR27" s="20"/>
      <c r="AS27" s="18">
        <f t="shared" si="3"/>
        <v>0</v>
      </c>
      <c r="AT27" s="18">
        <f t="shared" si="12"/>
        <v>0</v>
      </c>
      <c r="AU27" s="18">
        <f t="shared" si="22"/>
        <v>0</v>
      </c>
      <c r="AV27" s="18">
        <f t="shared" si="29"/>
        <v>0</v>
      </c>
      <c r="AW27" s="18">
        <f t="shared" si="37"/>
        <v>0</v>
      </c>
      <c r="AX27" s="18">
        <f t="shared" si="43"/>
        <v>0</v>
      </c>
      <c r="AY27" s="18">
        <f t="shared" si="13"/>
        <v>0</v>
      </c>
      <c r="AZ27" s="20"/>
      <c r="BA27" s="18">
        <f t="shared" si="4"/>
        <v>0</v>
      </c>
      <c r="BB27" s="18">
        <f t="shared" si="14"/>
        <v>0</v>
      </c>
      <c r="BC27" s="18">
        <f t="shared" si="23"/>
        <v>0</v>
      </c>
      <c r="BD27" s="18">
        <f t="shared" si="30"/>
        <v>0</v>
      </c>
      <c r="BE27" s="18">
        <f t="shared" si="38"/>
        <v>0</v>
      </c>
      <c r="BF27" s="18">
        <f t="shared" si="44"/>
        <v>0</v>
      </c>
      <c r="BG27" s="18">
        <f t="shared" si="15"/>
        <v>0</v>
      </c>
      <c r="BH27" s="20"/>
      <c r="BI27" s="18">
        <f t="shared" si="16"/>
        <v>11581.034166786776</v>
      </c>
      <c r="BJ27" s="18">
        <f t="shared" si="24"/>
        <v>139103.00356068788</v>
      </c>
    </row>
    <row r="28" spans="2:62" x14ac:dyDescent="0.15">
      <c r="B28" s="22">
        <v>2033</v>
      </c>
      <c r="C28" s="14">
        <v>0</v>
      </c>
      <c r="D28" s="14">
        <f t="shared" si="31"/>
        <v>0</v>
      </c>
      <c r="E28" s="14">
        <f t="shared" si="32"/>
        <v>0</v>
      </c>
      <c r="G28" s="14">
        <v>15</v>
      </c>
      <c r="H28" s="14" t="str">
        <f>'Som Tree'!H28</f>
        <v>2033-2034</v>
      </c>
      <c r="I28" s="15">
        <v>49.576521739130456</v>
      </c>
      <c r="J28" s="15"/>
      <c r="K28" s="15">
        <f t="shared" si="5"/>
        <v>273.71001906389597</v>
      </c>
      <c r="L28" s="15">
        <f t="shared" si="17"/>
        <v>20.105190483686584</v>
      </c>
      <c r="M28" s="17"/>
      <c r="N28" s="14">
        <f t="shared" si="1"/>
        <v>15</v>
      </c>
      <c r="O28" s="14" t="str">
        <f t="shared" si="2"/>
        <v>2033-2034</v>
      </c>
      <c r="P28" s="18">
        <f t="shared" si="6"/>
        <v>1283.2198141784413</v>
      </c>
      <c r="Q28" s="18">
        <f t="shared" si="18"/>
        <v>958.03413972877661</v>
      </c>
      <c r="R28" s="18">
        <f t="shared" si="25"/>
        <v>1139.3469926320108</v>
      </c>
      <c r="S28" s="18">
        <f t="shared" si="33"/>
        <v>1312.8052524815905</v>
      </c>
      <c r="T28" s="18">
        <f t="shared" si="39"/>
        <v>648.79220799314214</v>
      </c>
      <c r="U28" s="18">
        <f t="shared" si="45"/>
        <v>248.89865245452447</v>
      </c>
      <c r="V28" s="20"/>
      <c r="W28" s="18">
        <f t="shared" si="7"/>
        <v>320.80495354461033</v>
      </c>
      <c r="X28" s="18">
        <f t="shared" si="19"/>
        <v>239.50853493219415</v>
      </c>
      <c r="Y28" s="18">
        <f t="shared" si="26"/>
        <v>284.83674815800271</v>
      </c>
      <c r="Z28" s="18">
        <f t="shared" si="34"/>
        <v>328.20131312039763</v>
      </c>
      <c r="AA28" s="18">
        <f t="shared" si="40"/>
        <v>162.19805199828554</v>
      </c>
      <c r="AB28" s="18">
        <f t="shared" si="46"/>
        <v>62.224663113631117</v>
      </c>
      <c r="AC28" s="20"/>
      <c r="AD28" s="18">
        <f t="shared" si="8"/>
        <v>1604.0247677230516</v>
      </c>
      <c r="AE28" s="18">
        <f t="shared" si="20"/>
        <v>1197.5426746609708</v>
      </c>
      <c r="AF28" s="18">
        <f t="shared" si="27"/>
        <v>1424.1837407900134</v>
      </c>
      <c r="AG28" s="18">
        <f t="shared" si="35"/>
        <v>1641.0065656019881</v>
      </c>
      <c r="AH28" s="18">
        <f t="shared" si="41"/>
        <v>810.99025999142771</v>
      </c>
      <c r="AI28" s="18">
        <f t="shared" si="47"/>
        <v>311.12331556815559</v>
      </c>
      <c r="AJ28" s="20"/>
      <c r="AK28" s="18">
        <f t="shared" si="9"/>
        <v>2764.2693497093919</v>
      </c>
      <c r="AL28" s="18">
        <f t="shared" si="10"/>
        <v>2063.7652093324064</v>
      </c>
      <c r="AM28" s="18">
        <f t="shared" si="21"/>
        <v>2454.3433132947898</v>
      </c>
      <c r="AN28" s="18">
        <f t="shared" si="28"/>
        <v>2828.0013147207592</v>
      </c>
      <c r="AO28" s="18">
        <f t="shared" si="36"/>
        <v>1397.6065480518937</v>
      </c>
      <c r="AP28" s="18">
        <f t="shared" si="42"/>
        <v>536.16918049578805</v>
      </c>
      <c r="AQ28" s="18">
        <f t="shared" si="11"/>
        <v>12044.15491560503</v>
      </c>
      <c r="AR28" s="20"/>
      <c r="AS28" s="18">
        <f t="shared" si="3"/>
        <v>0</v>
      </c>
      <c r="AT28" s="18">
        <f t="shared" si="12"/>
        <v>0</v>
      </c>
      <c r="AU28" s="18">
        <f t="shared" si="22"/>
        <v>0</v>
      </c>
      <c r="AV28" s="18">
        <f t="shared" si="29"/>
        <v>0</v>
      </c>
      <c r="AW28" s="18">
        <f t="shared" si="37"/>
        <v>0</v>
      </c>
      <c r="AX28" s="18">
        <f t="shared" si="43"/>
        <v>0</v>
      </c>
      <c r="AY28" s="18">
        <f t="shared" si="13"/>
        <v>0</v>
      </c>
      <c r="AZ28" s="20"/>
      <c r="BA28" s="18">
        <f t="shared" si="4"/>
        <v>0</v>
      </c>
      <c r="BB28" s="18">
        <f t="shared" si="14"/>
        <v>0</v>
      </c>
      <c r="BC28" s="18">
        <f t="shared" si="23"/>
        <v>0</v>
      </c>
      <c r="BD28" s="18">
        <f t="shared" si="30"/>
        <v>0</v>
      </c>
      <c r="BE28" s="18">
        <f t="shared" si="38"/>
        <v>0</v>
      </c>
      <c r="BF28" s="18">
        <f t="shared" si="44"/>
        <v>0</v>
      </c>
      <c r="BG28" s="18">
        <f t="shared" si="15"/>
        <v>0</v>
      </c>
      <c r="BH28" s="20"/>
      <c r="BI28" s="18">
        <f t="shared" si="16"/>
        <v>12044.15491560503</v>
      </c>
      <c r="BJ28" s="18">
        <f t="shared" si="24"/>
        <v>151147.15847629291</v>
      </c>
    </row>
    <row r="29" spans="2:62" x14ac:dyDescent="0.15">
      <c r="B29" s="22">
        <v>2034</v>
      </c>
      <c r="C29" s="14">
        <v>0</v>
      </c>
      <c r="D29" s="14">
        <f t="shared" si="31"/>
        <v>0</v>
      </c>
      <c r="E29" s="14">
        <f t="shared" si="32"/>
        <v>0</v>
      </c>
      <c r="G29" s="14">
        <v>16</v>
      </c>
      <c r="H29" s="14" t="str">
        <f>'Som Tree'!H29</f>
        <v>2034-2035</v>
      </c>
      <c r="I29" s="15">
        <v>51.579420289855101</v>
      </c>
      <c r="J29" s="15"/>
      <c r="K29" s="15">
        <f t="shared" si="5"/>
        <v>294.51772735885373</v>
      </c>
      <c r="L29" s="15">
        <f t="shared" si="17"/>
        <v>20.807708294957763</v>
      </c>
      <c r="M29" s="17"/>
      <c r="N29" s="14">
        <f t="shared" si="1"/>
        <v>16</v>
      </c>
      <c r="O29" s="14" t="str">
        <f t="shared" si="2"/>
        <v>2034-2035</v>
      </c>
      <c r="P29" s="18">
        <f t="shared" si="6"/>
        <v>1328.0582242381677</v>
      </c>
      <c r="Q29" s="18">
        <f t="shared" si="18"/>
        <v>992.94509501307118</v>
      </c>
      <c r="R29" s="18">
        <f t="shared" si="25"/>
        <v>1182.7247889918174</v>
      </c>
      <c r="S29" s="18">
        <f t="shared" si="33"/>
        <v>1365.1309379576398</v>
      </c>
      <c r="T29" s="18">
        <f t="shared" si="39"/>
        <v>675.92407430960498</v>
      </c>
      <c r="U29" s="18">
        <f t="shared" si="45"/>
        <v>259.84599869327178</v>
      </c>
      <c r="V29" s="20"/>
      <c r="W29" s="18">
        <f t="shared" si="7"/>
        <v>332.01455605954192</v>
      </c>
      <c r="X29" s="18">
        <f t="shared" si="19"/>
        <v>248.2362737532678</v>
      </c>
      <c r="Y29" s="18">
        <f t="shared" si="26"/>
        <v>295.68119724795434</v>
      </c>
      <c r="Z29" s="18">
        <f t="shared" si="34"/>
        <v>341.28273448940996</v>
      </c>
      <c r="AA29" s="18">
        <f t="shared" si="40"/>
        <v>168.98101857740124</v>
      </c>
      <c r="AB29" s="18">
        <f t="shared" si="46"/>
        <v>64.961499673317945</v>
      </c>
      <c r="AC29" s="20"/>
      <c r="AD29" s="18">
        <f t="shared" si="8"/>
        <v>1660.0727802977096</v>
      </c>
      <c r="AE29" s="18">
        <f t="shared" si="20"/>
        <v>1241.1813687663389</v>
      </c>
      <c r="AF29" s="18">
        <f t="shared" si="27"/>
        <v>1478.4059862397717</v>
      </c>
      <c r="AG29" s="18">
        <f t="shared" si="35"/>
        <v>1706.4136724470497</v>
      </c>
      <c r="AH29" s="18">
        <f t="shared" si="41"/>
        <v>844.90509288700628</v>
      </c>
      <c r="AI29" s="18">
        <f t="shared" si="47"/>
        <v>324.8074983665897</v>
      </c>
      <c r="AJ29" s="20"/>
      <c r="AK29" s="18">
        <f t="shared" si="9"/>
        <v>2860.8587580463859</v>
      </c>
      <c r="AL29" s="18">
        <f t="shared" si="10"/>
        <v>2138.9692255073237</v>
      </c>
      <c r="AM29" s="18">
        <f t="shared" si="21"/>
        <v>2547.7863162865392</v>
      </c>
      <c r="AN29" s="18">
        <f t="shared" si="28"/>
        <v>2940.7195621837491</v>
      </c>
      <c r="AO29" s="18">
        <f t="shared" si="36"/>
        <v>1456.0531100752742</v>
      </c>
      <c r="AP29" s="18">
        <f t="shared" si="42"/>
        <v>559.7515888517562</v>
      </c>
      <c r="AQ29" s="18">
        <f t="shared" si="11"/>
        <v>12504.138560951027</v>
      </c>
      <c r="AR29" s="20"/>
      <c r="AS29" s="18">
        <f t="shared" si="3"/>
        <v>0</v>
      </c>
      <c r="AT29" s="18">
        <f t="shared" si="12"/>
        <v>0</v>
      </c>
      <c r="AU29" s="18">
        <f t="shared" si="22"/>
        <v>0</v>
      </c>
      <c r="AV29" s="18">
        <f t="shared" si="29"/>
        <v>0</v>
      </c>
      <c r="AW29" s="18">
        <f t="shared" si="37"/>
        <v>0</v>
      </c>
      <c r="AX29" s="18">
        <f t="shared" si="43"/>
        <v>0</v>
      </c>
      <c r="AY29" s="18">
        <f t="shared" si="13"/>
        <v>0</v>
      </c>
      <c r="AZ29" s="20"/>
      <c r="BA29" s="18">
        <f t="shared" si="4"/>
        <v>0</v>
      </c>
      <c r="BB29" s="18">
        <f t="shared" si="14"/>
        <v>0</v>
      </c>
      <c r="BC29" s="18">
        <f t="shared" si="23"/>
        <v>0</v>
      </c>
      <c r="BD29" s="18">
        <f t="shared" si="30"/>
        <v>0</v>
      </c>
      <c r="BE29" s="18">
        <f t="shared" si="38"/>
        <v>0</v>
      </c>
      <c r="BF29" s="18">
        <f t="shared" si="44"/>
        <v>0</v>
      </c>
      <c r="BG29" s="18">
        <f t="shared" si="15"/>
        <v>0</v>
      </c>
      <c r="BH29" s="20"/>
      <c r="BI29" s="18">
        <f t="shared" si="16"/>
        <v>12504.138560951027</v>
      </c>
      <c r="BJ29" s="18">
        <f t="shared" si="24"/>
        <v>163651.29703724393</v>
      </c>
    </row>
    <row r="30" spans="2:62" x14ac:dyDescent="0.15">
      <c r="B30" s="22">
        <v>2035</v>
      </c>
      <c r="C30" s="14">
        <v>0</v>
      </c>
      <c r="D30" s="14">
        <f t="shared" si="31"/>
        <v>0</v>
      </c>
      <c r="E30" s="14">
        <f t="shared" si="32"/>
        <v>0</v>
      </c>
      <c r="G30" s="14">
        <v>17</v>
      </c>
      <c r="H30" s="14" t="str">
        <f>'Som Tree'!H30</f>
        <v>2035-2036</v>
      </c>
      <c r="I30" s="15">
        <v>53.582318840579745</v>
      </c>
      <c r="J30" s="15"/>
      <c r="K30" s="15">
        <f t="shared" si="5"/>
        <v>316.02379106499302</v>
      </c>
      <c r="L30" s="15">
        <f t="shared" si="17"/>
        <v>21.506063706139287</v>
      </c>
      <c r="M30" s="17"/>
      <c r="N30" s="14">
        <f t="shared" si="1"/>
        <v>17</v>
      </c>
      <c r="O30" s="14" t="str">
        <f t="shared" si="2"/>
        <v>2035-2036</v>
      </c>
      <c r="P30" s="18">
        <f t="shared" si="6"/>
        <v>1372.6309678634518</v>
      </c>
      <c r="Q30" s="18">
        <f t="shared" si="18"/>
        <v>1027.6406934172267</v>
      </c>
      <c r="R30" s="18">
        <f t="shared" si="25"/>
        <v>1225.8235163856129</v>
      </c>
      <c r="S30" s="18">
        <f t="shared" si="33"/>
        <v>1417.1048951578096</v>
      </c>
      <c r="T30" s="18">
        <f t="shared" si="39"/>
        <v>702.86500134440905</v>
      </c>
      <c r="U30" s="18">
        <f t="shared" si="45"/>
        <v>270.71250851345155</v>
      </c>
      <c r="V30" s="20"/>
      <c r="W30" s="18">
        <f t="shared" si="7"/>
        <v>343.15774196586295</v>
      </c>
      <c r="X30" s="18">
        <f t="shared" si="19"/>
        <v>256.91017335430666</v>
      </c>
      <c r="Y30" s="18">
        <f t="shared" si="26"/>
        <v>306.45587909640324</v>
      </c>
      <c r="Z30" s="18">
        <f t="shared" si="34"/>
        <v>354.27622378945239</v>
      </c>
      <c r="AA30" s="18">
        <f t="shared" si="40"/>
        <v>175.71625033610226</v>
      </c>
      <c r="AB30" s="18">
        <f t="shared" si="46"/>
        <v>67.678127128362888</v>
      </c>
      <c r="AC30" s="20"/>
      <c r="AD30" s="18">
        <f t="shared" si="8"/>
        <v>1715.7887098293147</v>
      </c>
      <c r="AE30" s="18">
        <f t="shared" si="20"/>
        <v>1284.5508667715333</v>
      </c>
      <c r="AF30" s="18">
        <f t="shared" si="27"/>
        <v>1532.2793954820163</v>
      </c>
      <c r="AG30" s="18">
        <f t="shared" si="35"/>
        <v>1771.3811189472619</v>
      </c>
      <c r="AH30" s="18">
        <f t="shared" si="41"/>
        <v>878.58125168051129</v>
      </c>
      <c r="AI30" s="18">
        <f t="shared" si="47"/>
        <v>338.39063564181447</v>
      </c>
      <c r="AJ30" s="20"/>
      <c r="AK30" s="18">
        <f t="shared" si="9"/>
        <v>2956.8758766058522</v>
      </c>
      <c r="AL30" s="18">
        <f t="shared" si="10"/>
        <v>2213.7093270696087</v>
      </c>
      <c r="AM30" s="18">
        <f t="shared" si="21"/>
        <v>2640.6281582140077</v>
      </c>
      <c r="AN30" s="18">
        <f t="shared" si="28"/>
        <v>3052.6801283191144</v>
      </c>
      <c r="AO30" s="18">
        <f t="shared" si="36"/>
        <v>1514.0883570627475</v>
      </c>
      <c r="AP30" s="18">
        <f t="shared" si="42"/>
        <v>583.15986208939353</v>
      </c>
      <c r="AQ30" s="18">
        <f t="shared" si="11"/>
        <v>12961.141709360723</v>
      </c>
      <c r="AR30" s="20"/>
      <c r="AS30" s="18">
        <f t="shared" si="3"/>
        <v>0</v>
      </c>
      <c r="AT30" s="18">
        <f t="shared" si="12"/>
        <v>0</v>
      </c>
      <c r="AU30" s="18">
        <f t="shared" si="22"/>
        <v>0</v>
      </c>
      <c r="AV30" s="18">
        <f t="shared" si="29"/>
        <v>0</v>
      </c>
      <c r="AW30" s="18">
        <f t="shared" si="37"/>
        <v>0</v>
      </c>
      <c r="AX30" s="18">
        <f t="shared" si="43"/>
        <v>0</v>
      </c>
      <c r="AY30" s="18">
        <f t="shared" si="13"/>
        <v>0</v>
      </c>
      <c r="AZ30" s="20"/>
      <c r="BA30" s="18">
        <f t="shared" si="4"/>
        <v>0</v>
      </c>
      <c r="BB30" s="18">
        <f t="shared" si="14"/>
        <v>0</v>
      </c>
      <c r="BC30" s="18">
        <f t="shared" si="23"/>
        <v>0</v>
      </c>
      <c r="BD30" s="18">
        <f t="shared" si="30"/>
        <v>0</v>
      </c>
      <c r="BE30" s="18">
        <f t="shared" si="38"/>
        <v>0</v>
      </c>
      <c r="BF30" s="18">
        <f t="shared" si="44"/>
        <v>0</v>
      </c>
      <c r="BG30" s="18">
        <f t="shared" si="15"/>
        <v>0</v>
      </c>
      <c r="BH30" s="20"/>
      <c r="BI30" s="18">
        <f t="shared" si="16"/>
        <v>12961.141709360723</v>
      </c>
      <c r="BJ30" s="18">
        <f t="shared" si="24"/>
        <v>176612.43874660466</v>
      </c>
    </row>
    <row r="31" spans="2:62" x14ac:dyDescent="0.15">
      <c r="B31" s="22">
        <v>2036</v>
      </c>
      <c r="C31" s="14">
        <v>0</v>
      </c>
      <c r="D31" s="14">
        <f t="shared" si="31"/>
        <v>0</v>
      </c>
      <c r="E31" s="14">
        <f t="shared" si="32"/>
        <v>0</v>
      </c>
      <c r="G31" s="14">
        <v>18</v>
      </c>
      <c r="H31" s="14" t="str">
        <f>'Som Tree'!H31</f>
        <v>2036-2037</v>
      </c>
      <c r="I31" s="15">
        <v>55.585217391304383</v>
      </c>
      <c r="J31" s="15"/>
      <c r="K31" s="15">
        <f t="shared" si="5"/>
        <v>338.22422973618319</v>
      </c>
      <c r="L31" s="15">
        <f t="shared" si="17"/>
        <v>22.20043867119017</v>
      </c>
      <c r="M31" s="17"/>
      <c r="N31" s="14">
        <f t="shared" si="1"/>
        <v>18</v>
      </c>
      <c r="O31" s="14" t="str">
        <f t="shared" si="2"/>
        <v>2036-2037</v>
      </c>
      <c r="P31" s="18">
        <f t="shared" si="6"/>
        <v>1416.949658320314</v>
      </c>
      <c r="Q31" s="18">
        <f t="shared" si="18"/>
        <v>1062.1307212869542</v>
      </c>
      <c r="R31" s="18">
        <f t="shared" si="25"/>
        <v>1268.6563785977223</v>
      </c>
      <c r="S31" s="18">
        <f t="shared" si="33"/>
        <v>1468.7444804047561</v>
      </c>
      <c r="T31" s="18">
        <f t="shared" si="39"/>
        <v>729.62483403271142</v>
      </c>
      <c r="U31" s="18">
        <f t="shared" si="45"/>
        <v>281.50254576241196</v>
      </c>
      <c r="V31" s="20"/>
      <c r="W31" s="18">
        <f t="shared" si="7"/>
        <v>354.23741458007851</v>
      </c>
      <c r="X31" s="18">
        <f t="shared" si="19"/>
        <v>265.53268032173855</v>
      </c>
      <c r="Y31" s="18">
        <f t="shared" si="26"/>
        <v>317.16409464943058</v>
      </c>
      <c r="Z31" s="18">
        <f t="shared" si="34"/>
        <v>367.18612010118903</v>
      </c>
      <c r="AA31" s="18">
        <f t="shared" si="40"/>
        <v>182.40620850817785</v>
      </c>
      <c r="AB31" s="18">
        <f t="shared" si="46"/>
        <v>70.375636440602989</v>
      </c>
      <c r="AC31" s="20"/>
      <c r="AD31" s="18">
        <f t="shared" si="8"/>
        <v>1771.1870729003926</v>
      </c>
      <c r="AE31" s="18">
        <f t="shared" si="20"/>
        <v>1327.6634016086928</v>
      </c>
      <c r="AF31" s="18">
        <f t="shared" si="27"/>
        <v>1585.8204732471529</v>
      </c>
      <c r="AG31" s="18">
        <f t="shared" si="35"/>
        <v>1835.9306005059452</v>
      </c>
      <c r="AH31" s="18">
        <f t="shared" si="41"/>
        <v>912.0310425408893</v>
      </c>
      <c r="AI31" s="18">
        <f t="shared" si="47"/>
        <v>351.87818220301494</v>
      </c>
      <c r="AJ31" s="20"/>
      <c r="AK31" s="18">
        <f t="shared" si="9"/>
        <v>3052.3457222983429</v>
      </c>
      <c r="AL31" s="18">
        <f t="shared" si="10"/>
        <v>2288.0065954389802</v>
      </c>
      <c r="AM31" s="18">
        <f t="shared" si="21"/>
        <v>2732.8972822292599</v>
      </c>
      <c r="AN31" s="18">
        <f t="shared" si="28"/>
        <v>3163.9204015385785</v>
      </c>
      <c r="AO31" s="18">
        <f t="shared" si="36"/>
        <v>1571.7334966454657</v>
      </c>
      <c r="AP31" s="18">
        <f t="shared" si="42"/>
        <v>606.40340066319561</v>
      </c>
      <c r="AQ31" s="18">
        <f t="shared" si="11"/>
        <v>13415.306898813822</v>
      </c>
      <c r="AR31" s="20"/>
      <c r="AS31" s="18">
        <f t="shared" si="3"/>
        <v>0</v>
      </c>
      <c r="AT31" s="18">
        <f t="shared" si="12"/>
        <v>0</v>
      </c>
      <c r="AU31" s="18">
        <f t="shared" si="22"/>
        <v>0</v>
      </c>
      <c r="AV31" s="18">
        <f t="shared" si="29"/>
        <v>0</v>
      </c>
      <c r="AW31" s="18">
        <f t="shared" si="37"/>
        <v>0</v>
      </c>
      <c r="AX31" s="18">
        <f t="shared" si="43"/>
        <v>0</v>
      </c>
      <c r="AY31" s="18">
        <f t="shared" si="13"/>
        <v>0</v>
      </c>
      <c r="AZ31" s="20"/>
      <c r="BA31" s="18">
        <f t="shared" si="4"/>
        <v>0</v>
      </c>
      <c r="BB31" s="18">
        <f t="shared" si="14"/>
        <v>0</v>
      </c>
      <c r="BC31" s="18">
        <f t="shared" si="23"/>
        <v>0</v>
      </c>
      <c r="BD31" s="18">
        <f t="shared" si="30"/>
        <v>0</v>
      </c>
      <c r="BE31" s="18">
        <f t="shared" si="38"/>
        <v>0</v>
      </c>
      <c r="BF31" s="18">
        <f t="shared" si="44"/>
        <v>0</v>
      </c>
      <c r="BG31" s="18">
        <f t="shared" si="15"/>
        <v>0</v>
      </c>
      <c r="BH31" s="20"/>
      <c r="BI31" s="18">
        <f t="shared" si="16"/>
        <v>13415.306898813822</v>
      </c>
      <c r="BJ31" s="18">
        <f t="shared" si="24"/>
        <v>190027.74564541847</v>
      </c>
    </row>
    <row r="32" spans="2:62" x14ac:dyDescent="0.15">
      <c r="B32" s="22">
        <v>2037</v>
      </c>
      <c r="C32" s="14">
        <v>0</v>
      </c>
      <c r="D32" s="14">
        <f t="shared" si="31"/>
        <v>0</v>
      </c>
      <c r="E32" s="14">
        <f t="shared" si="32"/>
        <v>0</v>
      </c>
      <c r="G32" s="14">
        <v>19</v>
      </c>
      <c r="H32" s="14" t="str">
        <f>'Som Tree'!H32</f>
        <v>2037-2038</v>
      </c>
      <c r="I32" s="15">
        <v>57.588115942029027</v>
      </c>
      <c r="J32" s="15"/>
      <c r="K32" s="15">
        <f t="shared" si="5"/>
        <v>361.1152305499354</v>
      </c>
      <c r="L32" s="15">
        <f t="shared" si="17"/>
        <v>22.891000813752214</v>
      </c>
      <c r="M32" s="17"/>
      <c r="N32" s="14">
        <f t="shared" si="1"/>
        <v>19</v>
      </c>
      <c r="O32" s="14" t="str">
        <f t="shared" si="2"/>
        <v>2037-2038</v>
      </c>
      <c r="P32" s="18">
        <f t="shared" si="6"/>
        <v>1461.0249942379792</v>
      </c>
      <c r="Q32" s="18">
        <f t="shared" si="18"/>
        <v>1096.4241648734044</v>
      </c>
      <c r="R32" s="18">
        <f t="shared" si="25"/>
        <v>1311.2354571951653</v>
      </c>
      <c r="S32" s="18">
        <f t="shared" si="33"/>
        <v>1520.0655140715496</v>
      </c>
      <c r="T32" s="18">
        <f t="shared" si="39"/>
        <v>756.21250862480679</v>
      </c>
      <c r="U32" s="18">
        <f t="shared" si="45"/>
        <v>292.22005340829645</v>
      </c>
      <c r="V32" s="20"/>
      <c r="W32" s="18">
        <f t="shared" si="7"/>
        <v>365.25624855949479</v>
      </c>
      <c r="X32" s="18">
        <f t="shared" si="19"/>
        <v>274.10604121835109</v>
      </c>
      <c r="Y32" s="18">
        <f t="shared" si="26"/>
        <v>327.80886429879132</v>
      </c>
      <c r="Z32" s="18">
        <f t="shared" si="34"/>
        <v>380.0163785178874</v>
      </c>
      <c r="AA32" s="18">
        <f t="shared" si="40"/>
        <v>189.0531271562017</v>
      </c>
      <c r="AB32" s="18">
        <f t="shared" si="46"/>
        <v>73.055013352074113</v>
      </c>
      <c r="AC32" s="20"/>
      <c r="AD32" s="18">
        <f t="shared" si="8"/>
        <v>1826.2812427974741</v>
      </c>
      <c r="AE32" s="18">
        <f t="shared" si="20"/>
        <v>1370.5302060917554</v>
      </c>
      <c r="AF32" s="18">
        <f t="shared" si="27"/>
        <v>1639.0443214939567</v>
      </c>
      <c r="AG32" s="18">
        <f t="shared" si="35"/>
        <v>1900.0818925894371</v>
      </c>
      <c r="AH32" s="18">
        <f t="shared" si="41"/>
        <v>945.26563578100854</v>
      </c>
      <c r="AI32" s="18">
        <f t="shared" si="47"/>
        <v>365.27506676037058</v>
      </c>
      <c r="AJ32" s="20"/>
      <c r="AK32" s="18">
        <f t="shared" si="9"/>
        <v>3147.2913417543136</v>
      </c>
      <c r="AL32" s="18">
        <f t="shared" si="10"/>
        <v>2361.8803884981253</v>
      </c>
      <c r="AM32" s="18">
        <f t="shared" si="21"/>
        <v>2824.6197140412514</v>
      </c>
      <c r="AN32" s="18">
        <f t="shared" si="28"/>
        <v>3274.4744615624627</v>
      </c>
      <c r="AO32" s="18">
        <f t="shared" si="36"/>
        <v>1629.007778995938</v>
      </c>
      <c r="AP32" s="18">
        <f t="shared" si="42"/>
        <v>629.49069838370519</v>
      </c>
      <c r="AQ32" s="18">
        <f t="shared" si="11"/>
        <v>13866.764383235795</v>
      </c>
      <c r="AR32" s="20"/>
      <c r="AS32" s="18">
        <f t="shared" si="3"/>
        <v>0</v>
      </c>
      <c r="AT32" s="18">
        <f t="shared" si="12"/>
        <v>0</v>
      </c>
      <c r="AU32" s="18">
        <f t="shared" si="22"/>
        <v>0</v>
      </c>
      <c r="AV32" s="18">
        <f t="shared" si="29"/>
        <v>0</v>
      </c>
      <c r="AW32" s="18">
        <f t="shared" si="37"/>
        <v>0</v>
      </c>
      <c r="AX32" s="18">
        <f t="shared" si="43"/>
        <v>0</v>
      </c>
      <c r="AY32" s="18">
        <f t="shared" si="13"/>
        <v>0</v>
      </c>
      <c r="AZ32" s="20"/>
      <c r="BA32" s="18">
        <f t="shared" si="4"/>
        <v>0</v>
      </c>
      <c r="BB32" s="18">
        <f t="shared" si="14"/>
        <v>0</v>
      </c>
      <c r="BC32" s="18">
        <f t="shared" si="23"/>
        <v>0</v>
      </c>
      <c r="BD32" s="18">
        <f t="shared" si="30"/>
        <v>0</v>
      </c>
      <c r="BE32" s="18">
        <f t="shared" si="38"/>
        <v>0</v>
      </c>
      <c r="BF32" s="18">
        <f t="shared" si="44"/>
        <v>0</v>
      </c>
      <c r="BG32" s="18">
        <f t="shared" si="15"/>
        <v>0</v>
      </c>
      <c r="BH32" s="20"/>
      <c r="BI32" s="18">
        <f t="shared" si="16"/>
        <v>13866.764383235795</v>
      </c>
      <c r="BJ32" s="18">
        <f t="shared" si="24"/>
        <v>203894.51002865427</v>
      </c>
    </row>
    <row r="33" spans="2:62" x14ac:dyDescent="0.15">
      <c r="B33" s="22">
        <v>2038</v>
      </c>
      <c r="C33" s="14">
        <v>0</v>
      </c>
      <c r="D33" s="14">
        <f t="shared" si="31"/>
        <v>0</v>
      </c>
      <c r="E33" s="14">
        <f t="shared" si="32"/>
        <v>0</v>
      </c>
      <c r="G33" s="14">
        <v>20</v>
      </c>
      <c r="H33" s="14" t="str">
        <f>'Som Tree'!H33</f>
        <v>2038-2039</v>
      </c>
      <c r="I33" s="15">
        <v>59.591014492753672</v>
      </c>
      <c r="J33" s="15"/>
      <c r="K33" s="15">
        <f t="shared" si="5"/>
        <v>384.69313557269038</v>
      </c>
      <c r="L33" s="15">
        <f t="shared" si="17"/>
        <v>23.577905022754976</v>
      </c>
      <c r="M33" s="17"/>
      <c r="N33" s="14">
        <f t="shared" si="1"/>
        <v>20</v>
      </c>
      <c r="O33" s="14" t="str">
        <f t="shared" si="2"/>
        <v>2038-2039</v>
      </c>
      <c r="P33" s="18">
        <f t="shared" si="6"/>
        <v>1504.8668614488433</v>
      </c>
      <c r="Q33" s="18">
        <f t="shared" si="18"/>
        <v>1130.5293026891875</v>
      </c>
      <c r="R33" s="18">
        <f t="shared" si="25"/>
        <v>1353.5718460018004</v>
      </c>
      <c r="S33" s="18">
        <f t="shared" si="33"/>
        <v>1571.0824719245932</v>
      </c>
      <c r="T33" s="18">
        <f t="shared" si="39"/>
        <v>782.63617055658744</v>
      </c>
      <c r="U33" s="18">
        <f t="shared" si="45"/>
        <v>302.86861048435145</v>
      </c>
      <c r="V33" s="20"/>
      <c r="W33" s="18">
        <f t="shared" si="7"/>
        <v>376.21671536221083</v>
      </c>
      <c r="X33" s="18">
        <f t="shared" si="19"/>
        <v>282.63232567229687</v>
      </c>
      <c r="Y33" s="18">
        <f t="shared" si="26"/>
        <v>338.3929615004501</v>
      </c>
      <c r="Z33" s="18">
        <f t="shared" si="34"/>
        <v>392.77061798114829</v>
      </c>
      <c r="AA33" s="18">
        <f t="shared" si="40"/>
        <v>195.65904263914686</v>
      </c>
      <c r="AB33" s="18">
        <f t="shared" si="46"/>
        <v>75.717152621087862</v>
      </c>
      <c r="AC33" s="20"/>
      <c r="AD33" s="18">
        <f t="shared" si="8"/>
        <v>1881.0835768110542</v>
      </c>
      <c r="AE33" s="18">
        <f t="shared" si="20"/>
        <v>1413.1616283614844</v>
      </c>
      <c r="AF33" s="18">
        <f t="shared" si="27"/>
        <v>1691.9648075022506</v>
      </c>
      <c r="AG33" s="18">
        <f t="shared" si="35"/>
        <v>1963.8530899057414</v>
      </c>
      <c r="AH33" s="18">
        <f t="shared" si="41"/>
        <v>978.29521319573428</v>
      </c>
      <c r="AI33" s="18">
        <f t="shared" si="47"/>
        <v>378.5857631054393</v>
      </c>
      <c r="AJ33" s="20"/>
      <c r="AK33" s="18">
        <f t="shared" si="9"/>
        <v>3241.7340307043833</v>
      </c>
      <c r="AL33" s="18">
        <f t="shared" si="10"/>
        <v>2435.348539542958</v>
      </c>
      <c r="AM33" s="18">
        <f t="shared" si="21"/>
        <v>2915.8193515955445</v>
      </c>
      <c r="AN33" s="18">
        <f t="shared" si="28"/>
        <v>3384.3734916042272</v>
      </c>
      <c r="AO33" s="18">
        <f t="shared" si="36"/>
        <v>1685.9287507406486</v>
      </c>
      <c r="AP33" s="18">
        <f t="shared" si="42"/>
        <v>652.42946508504042</v>
      </c>
      <c r="AQ33" s="18">
        <f t="shared" si="11"/>
        <v>14315.633629272801</v>
      </c>
      <c r="AR33" s="20"/>
      <c r="AS33" s="18">
        <f t="shared" si="3"/>
        <v>0</v>
      </c>
      <c r="AT33" s="18">
        <f t="shared" si="12"/>
        <v>0</v>
      </c>
      <c r="AU33" s="18">
        <f t="shared" si="22"/>
        <v>0</v>
      </c>
      <c r="AV33" s="18">
        <f t="shared" si="29"/>
        <v>0</v>
      </c>
      <c r="AW33" s="18">
        <f t="shared" si="37"/>
        <v>0</v>
      </c>
      <c r="AX33" s="18">
        <f t="shared" si="43"/>
        <v>0</v>
      </c>
      <c r="AY33" s="18">
        <f t="shared" si="13"/>
        <v>0</v>
      </c>
      <c r="AZ33" s="20"/>
      <c r="BA33" s="18">
        <f t="shared" si="4"/>
        <v>0</v>
      </c>
      <c r="BB33" s="18">
        <f t="shared" si="14"/>
        <v>0</v>
      </c>
      <c r="BC33" s="18">
        <f t="shared" si="23"/>
        <v>0</v>
      </c>
      <c r="BD33" s="18">
        <f t="shared" si="30"/>
        <v>0</v>
      </c>
      <c r="BE33" s="18">
        <f t="shared" si="38"/>
        <v>0</v>
      </c>
      <c r="BF33" s="18">
        <f t="shared" si="44"/>
        <v>0</v>
      </c>
      <c r="BG33" s="18">
        <f t="shared" si="15"/>
        <v>0</v>
      </c>
      <c r="BH33" s="20"/>
      <c r="BI33" s="18">
        <f t="shared" si="16"/>
        <v>14315.633629272801</v>
      </c>
      <c r="BJ33" s="18">
        <f t="shared" si="24"/>
        <v>218210.14365792708</v>
      </c>
    </row>
    <row r="34" spans="2:62" x14ac:dyDescent="0.15">
      <c r="B34" s="22">
        <v>2039</v>
      </c>
      <c r="C34" s="14">
        <v>0</v>
      </c>
      <c r="D34" s="14">
        <f t="shared" si="31"/>
        <v>0</v>
      </c>
      <c r="E34" s="14">
        <f t="shared" si="32"/>
        <v>0</v>
      </c>
      <c r="G34" s="14">
        <v>21</v>
      </c>
      <c r="H34" s="14" t="str">
        <f>'Som Tree'!H34</f>
        <v>2039-2040</v>
      </c>
      <c r="I34" s="15">
        <v>61.59391304347831</v>
      </c>
      <c r="J34" s="15"/>
      <c r="K34" s="15">
        <f t="shared" si="5"/>
        <v>408.95443039458132</v>
      </c>
      <c r="L34" s="15">
        <f t="shared" si="17"/>
        <v>24.261294821890942</v>
      </c>
      <c r="M34" s="17"/>
      <c r="N34" s="14">
        <f t="shared" si="1"/>
        <v>21</v>
      </c>
      <c r="O34" s="14" t="str">
        <f t="shared" si="2"/>
        <v>2039-2040</v>
      </c>
      <c r="P34" s="18">
        <f t="shared" si="6"/>
        <v>1548.4844203956361</v>
      </c>
      <c r="Q34" s="18">
        <f t="shared" si="18"/>
        <v>1164.4537843113112</v>
      </c>
      <c r="R34" s="18">
        <f t="shared" si="25"/>
        <v>1395.6757651148794</v>
      </c>
      <c r="S34" s="18">
        <f t="shared" si="33"/>
        <v>1621.8086462464555</v>
      </c>
      <c r="T34" s="18">
        <f t="shared" si="39"/>
        <v>808.90327296627584</v>
      </c>
      <c r="U34" s="18">
        <f t="shared" si="45"/>
        <v>313.45147929690279</v>
      </c>
      <c r="V34" s="20"/>
      <c r="W34" s="18">
        <f t="shared" si="7"/>
        <v>387.12110509890903</v>
      </c>
      <c r="X34" s="18">
        <f t="shared" si="19"/>
        <v>291.1134460778278</v>
      </c>
      <c r="Y34" s="18">
        <f t="shared" si="26"/>
        <v>348.91894127871984</v>
      </c>
      <c r="Z34" s="18">
        <f t="shared" si="34"/>
        <v>405.45216156161388</v>
      </c>
      <c r="AA34" s="18">
        <f t="shared" si="40"/>
        <v>202.22581824156896</v>
      </c>
      <c r="AB34" s="18">
        <f t="shared" si="46"/>
        <v>78.362869824225697</v>
      </c>
      <c r="AC34" s="20"/>
      <c r="AD34" s="18">
        <f t="shared" si="8"/>
        <v>1935.6055254945452</v>
      </c>
      <c r="AE34" s="18">
        <f t="shared" si="20"/>
        <v>1455.567230389139</v>
      </c>
      <c r="AF34" s="18">
        <f t="shared" si="27"/>
        <v>1744.5947063935992</v>
      </c>
      <c r="AG34" s="18">
        <f t="shared" si="35"/>
        <v>2027.2608078080693</v>
      </c>
      <c r="AH34" s="18">
        <f t="shared" si="41"/>
        <v>1011.1290912078448</v>
      </c>
      <c r="AI34" s="18">
        <f t="shared" si="47"/>
        <v>391.81434912112849</v>
      </c>
      <c r="AJ34" s="20"/>
      <c r="AK34" s="18">
        <f t="shared" si="9"/>
        <v>3335.6935222689326</v>
      </c>
      <c r="AL34" s="18">
        <f t="shared" si="10"/>
        <v>2508.4275270372827</v>
      </c>
      <c r="AM34" s="18">
        <f t="shared" si="21"/>
        <v>3006.5182106849688</v>
      </c>
      <c r="AN34" s="18">
        <f t="shared" si="28"/>
        <v>3493.6461254559058</v>
      </c>
      <c r="AO34" s="18">
        <f t="shared" si="36"/>
        <v>1742.512467181519</v>
      </c>
      <c r="AP34" s="18">
        <f t="shared" si="42"/>
        <v>675.22672831874468</v>
      </c>
      <c r="AQ34" s="18">
        <f t="shared" si="11"/>
        <v>14762.024580947354</v>
      </c>
      <c r="AR34" s="20"/>
      <c r="AS34" s="18">
        <f t="shared" si="3"/>
        <v>0</v>
      </c>
      <c r="AT34" s="18">
        <f t="shared" si="12"/>
        <v>0</v>
      </c>
      <c r="AU34" s="18">
        <f t="shared" si="22"/>
        <v>0</v>
      </c>
      <c r="AV34" s="18">
        <f t="shared" si="29"/>
        <v>0</v>
      </c>
      <c r="AW34" s="18">
        <f t="shared" si="37"/>
        <v>0</v>
      </c>
      <c r="AX34" s="18">
        <f t="shared" si="43"/>
        <v>0</v>
      </c>
      <c r="AY34" s="18">
        <f t="shared" si="13"/>
        <v>0</v>
      </c>
      <c r="AZ34" s="20"/>
      <c r="BA34" s="18">
        <f t="shared" si="4"/>
        <v>0</v>
      </c>
      <c r="BB34" s="18">
        <f t="shared" si="14"/>
        <v>0</v>
      </c>
      <c r="BC34" s="18">
        <f t="shared" si="23"/>
        <v>0</v>
      </c>
      <c r="BD34" s="18">
        <f t="shared" si="30"/>
        <v>0</v>
      </c>
      <c r="BE34" s="18">
        <f t="shared" si="38"/>
        <v>0</v>
      </c>
      <c r="BF34" s="18">
        <f t="shared" si="44"/>
        <v>0</v>
      </c>
      <c r="BG34" s="18">
        <f t="shared" si="15"/>
        <v>0</v>
      </c>
      <c r="BH34" s="20"/>
      <c r="BI34" s="18">
        <f t="shared" si="16"/>
        <v>14762.024580947354</v>
      </c>
      <c r="BJ34" s="18">
        <f t="shared" si="24"/>
        <v>232972.16823887444</v>
      </c>
    </row>
    <row r="35" spans="2:62" x14ac:dyDescent="0.15">
      <c r="B35" s="22">
        <v>2040</v>
      </c>
      <c r="C35" s="14">
        <v>0</v>
      </c>
      <c r="D35" s="14">
        <f t="shared" si="31"/>
        <v>0</v>
      </c>
      <c r="E35" s="14">
        <f t="shared" si="32"/>
        <v>0</v>
      </c>
      <c r="G35" s="14">
        <v>22</v>
      </c>
      <c r="H35" s="14" t="str">
        <f>'Som Tree'!H35</f>
        <v>2040-2041</v>
      </c>
      <c r="I35" s="15">
        <v>63.596811594202954</v>
      </c>
      <c r="J35" s="15"/>
      <c r="K35" s="15">
        <f t="shared" si="5"/>
        <v>433.89573394601069</v>
      </c>
      <c r="L35" s="15">
        <f t="shared" si="17"/>
        <v>24.941303551429371</v>
      </c>
      <c r="M35" s="17"/>
      <c r="N35" s="14">
        <f t="shared" si="1"/>
        <v>22</v>
      </c>
      <c r="O35" s="14" t="str">
        <f t="shared" si="2"/>
        <v>2040-2041</v>
      </c>
      <c r="P35" s="18">
        <f t="shared" si="6"/>
        <v>1591.8861815610451</v>
      </c>
      <c r="Q35" s="18">
        <f t="shared" si="18"/>
        <v>1198.204698016139</v>
      </c>
      <c r="R35" s="18">
        <f t="shared" si="25"/>
        <v>1437.5566581898822</v>
      </c>
      <c r="S35" s="18">
        <f t="shared" si="33"/>
        <v>1672.2562824470406</v>
      </c>
      <c r="T35" s="18">
        <f t="shared" si="39"/>
        <v>835.02065965174177</v>
      </c>
      <c r="U35" s="18">
        <f t="shared" si="45"/>
        <v>323.97164488202344</v>
      </c>
      <c r="V35" s="20"/>
      <c r="W35" s="18">
        <f t="shared" si="7"/>
        <v>397.97154539026127</v>
      </c>
      <c r="X35" s="18">
        <f t="shared" si="19"/>
        <v>299.55117450403475</v>
      </c>
      <c r="Y35" s="18">
        <f t="shared" si="26"/>
        <v>359.38916454747056</v>
      </c>
      <c r="Z35" s="18">
        <f t="shared" si="34"/>
        <v>418.06407061176014</v>
      </c>
      <c r="AA35" s="18">
        <f t="shared" si="40"/>
        <v>208.75516491293544</v>
      </c>
      <c r="AB35" s="18">
        <f t="shared" si="46"/>
        <v>80.99291122050586</v>
      </c>
      <c r="AC35" s="20"/>
      <c r="AD35" s="18">
        <f t="shared" si="8"/>
        <v>1989.8577269513064</v>
      </c>
      <c r="AE35" s="18">
        <f t="shared" si="20"/>
        <v>1497.7558725201739</v>
      </c>
      <c r="AF35" s="18">
        <f t="shared" si="27"/>
        <v>1796.9458227373527</v>
      </c>
      <c r="AG35" s="18">
        <f t="shared" si="35"/>
        <v>2090.3203530588007</v>
      </c>
      <c r="AH35" s="18">
        <f t="shared" si="41"/>
        <v>1043.7758245646771</v>
      </c>
      <c r="AI35" s="18">
        <f t="shared" si="47"/>
        <v>404.96455610252929</v>
      </c>
      <c r="AJ35" s="20"/>
      <c r="AK35" s="18">
        <f t="shared" si="9"/>
        <v>3429.1881494460845</v>
      </c>
      <c r="AL35" s="18">
        <f t="shared" si="10"/>
        <v>2581.132620309766</v>
      </c>
      <c r="AM35" s="18">
        <f t="shared" si="21"/>
        <v>3096.7366345173709</v>
      </c>
      <c r="AN35" s="18">
        <f t="shared" si="28"/>
        <v>3602.318741771333</v>
      </c>
      <c r="AO35" s="18">
        <f t="shared" si="36"/>
        <v>1798.7736709997935</v>
      </c>
      <c r="AP35" s="18">
        <f t="shared" si="42"/>
        <v>697.88891835002539</v>
      </c>
      <c r="AQ35" s="18">
        <f t="shared" si="11"/>
        <v>15206.038735394372</v>
      </c>
      <c r="AR35" s="20"/>
      <c r="AS35" s="18">
        <f t="shared" si="3"/>
        <v>0</v>
      </c>
      <c r="AT35" s="18">
        <f t="shared" si="12"/>
        <v>0</v>
      </c>
      <c r="AU35" s="18">
        <f t="shared" si="22"/>
        <v>0</v>
      </c>
      <c r="AV35" s="18">
        <f t="shared" si="29"/>
        <v>0</v>
      </c>
      <c r="AW35" s="18">
        <f t="shared" si="37"/>
        <v>0</v>
      </c>
      <c r="AX35" s="18">
        <f t="shared" si="43"/>
        <v>0</v>
      </c>
      <c r="AY35" s="18">
        <f t="shared" si="13"/>
        <v>0</v>
      </c>
      <c r="AZ35" s="20"/>
      <c r="BA35" s="18">
        <f t="shared" si="4"/>
        <v>0</v>
      </c>
      <c r="BB35" s="18">
        <f t="shared" si="14"/>
        <v>0</v>
      </c>
      <c r="BC35" s="18">
        <f t="shared" si="23"/>
        <v>0</v>
      </c>
      <c r="BD35" s="18">
        <f t="shared" si="30"/>
        <v>0</v>
      </c>
      <c r="BE35" s="18">
        <f t="shared" si="38"/>
        <v>0</v>
      </c>
      <c r="BF35" s="18">
        <f t="shared" si="44"/>
        <v>0</v>
      </c>
      <c r="BG35" s="18">
        <f t="shared" si="15"/>
        <v>0</v>
      </c>
      <c r="BH35" s="20"/>
      <c r="BI35" s="18">
        <f t="shared" si="16"/>
        <v>15206.038735394372</v>
      </c>
      <c r="BJ35" s="18">
        <f t="shared" si="24"/>
        <v>248178.2069742688</v>
      </c>
    </row>
    <row r="36" spans="2:62" x14ac:dyDescent="0.15">
      <c r="B36" s="22">
        <v>2041</v>
      </c>
      <c r="C36" s="14">
        <v>0</v>
      </c>
      <c r="D36" s="14">
        <f t="shared" si="31"/>
        <v>0</v>
      </c>
      <c r="E36" s="14">
        <f t="shared" si="32"/>
        <v>0</v>
      </c>
      <c r="G36" s="14">
        <v>23</v>
      </c>
      <c r="H36" s="14" t="str">
        <f>'Som Tree'!H36</f>
        <v>2041-2042</v>
      </c>
      <c r="I36" s="15">
        <v>65.599710144927599</v>
      </c>
      <c r="J36" s="15"/>
      <c r="K36" s="15">
        <f t="shared" si="5"/>
        <v>459.51378933925628</v>
      </c>
      <c r="L36" s="15">
        <f t="shared" si="17"/>
        <v>25.618055393245584</v>
      </c>
      <c r="M36" s="17"/>
      <c r="N36" s="14">
        <f t="shared" si="1"/>
        <v>23</v>
      </c>
      <c r="O36" s="14" t="str">
        <f t="shared" si="2"/>
        <v>2041-2042</v>
      </c>
      <c r="P36" s="18">
        <f t="shared" si="6"/>
        <v>1635.0800708905174</v>
      </c>
      <c r="Q36" s="18">
        <f t="shared" si="18"/>
        <v>1231.788629146218</v>
      </c>
      <c r="R36" s="18">
        <f t="shared" si="25"/>
        <v>1479.2232759381018</v>
      </c>
      <c r="S36" s="18">
        <f t="shared" si="33"/>
        <v>1722.4366956273191</v>
      </c>
      <c r="T36" s="18">
        <f t="shared" si="39"/>
        <v>860.99463540749935</v>
      </c>
      <c r="U36" s="18">
        <f t="shared" si="45"/>
        <v>334.43184823054298</v>
      </c>
      <c r="V36" s="20"/>
      <c r="W36" s="18">
        <f t="shared" si="7"/>
        <v>408.77001772262935</v>
      </c>
      <c r="X36" s="18">
        <f t="shared" si="19"/>
        <v>307.9471572865545</v>
      </c>
      <c r="Y36" s="18">
        <f t="shared" si="26"/>
        <v>369.80581898452544</v>
      </c>
      <c r="Z36" s="18">
        <f t="shared" si="34"/>
        <v>430.60917390682977</v>
      </c>
      <c r="AA36" s="18">
        <f t="shared" si="40"/>
        <v>215.24865885187484</v>
      </c>
      <c r="AB36" s="18">
        <f t="shared" si="46"/>
        <v>83.607962057635746</v>
      </c>
      <c r="AC36" s="20"/>
      <c r="AD36" s="18">
        <f t="shared" si="8"/>
        <v>2043.8500886131467</v>
      </c>
      <c r="AE36" s="18">
        <f t="shared" si="20"/>
        <v>1539.7357864327726</v>
      </c>
      <c r="AF36" s="18">
        <f t="shared" si="27"/>
        <v>1849.0290949226273</v>
      </c>
      <c r="AG36" s="18">
        <f t="shared" si="35"/>
        <v>2153.045869534149</v>
      </c>
      <c r="AH36" s="18">
        <f t="shared" si="41"/>
        <v>1076.2432942593741</v>
      </c>
      <c r="AI36" s="18">
        <f t="shared" si="47"/>
        <v>418.03981028817873</v>
      </c>
      <c r="AJ36" s="20"/>
      <c r="AK36" s="18">
        <f t="shared" si="9"/>
        <v>3522.2349860433224</v>
      </c>
      <c r="AL36" s="18">
        <f t="shared" si="10"/>
        <v>2653.4780052858109</v>
      </c>
      <c r="AM36" s="18">
        <f t="shared" si="21"/>
        <v>3186.4934735833276</v>
      </c>
      <c r="AN36" s="18">
        <f t="shared" si="28"/>
        <v>3710.4157151638497</v>
      </c>
      <c r="AO36" s="18">
        <f t="shared" si="36"/>
        <v>1854.7259437736545</v>
      </c>
      <c r="AP36" s="18">
        <f t="shared" si="42"/>
        <v>720.42193972996131</v>
      </c>
      <c r="AQ36" s="18">
        <f t="shared" si="11"/>
        <v>15647.770063579928</v>
      </c>
      <c r="AR36" s="20"/>
      <c r="AS36" s="18">
        <f t="shared" si="3"/>
        <v>0</v>
      </c>
      <c r="AT36" s="18">
        <f t="shared" si="12"/>
        <v>0</v>
      </c>
      <c r="AU36" s="18">
        <f t="shared" si="22"/>
        <v>0</v>
      </c>
      <c r="AV36" s="18">
        <f t="shared" si="29"/>
        <v>0</v>
      </c>
      <c r="AW36" s="18">
        <f t="shared" si="37"/>
        <v>0</v>
      </c>
      <c r="AX36" s="18">
        <f t="shared" si="43"/>
        <v>0</v>
      </c>
      <c r="AY36" s="18">
        <f t="shared" si="13"/>
        <v>0</v>
      </c>
      <c r="AZ36" s="20"/>
      <c r="BA36" s="18">
        <f t="shared" si="4"/>
        <v>0</v>
      </c>
      <c r="BB36" s="18">
        <f t="shared" si="14"/>
        <v>0</v>
      </c>
      <c r="BC36" s="18">
        <f t="shared" si="23"/>
        <v>0</v>
      </c>
      <c r="BD36" s="18">
        <f t="shared" si="30"/>
        <v>0</v>
      </c>
      <c r="BE36" s="18">
        <f t="shared" si="38"/>
        <v>0</v>
      </c>
      <c r="BF36" s="18">
        <f t="shared" si="44"/>
        <v>0</v>
      </c>
      <c r="BG36" s="18">
        <f t="shared" si="15"/>
        <v>0</v>
      </c>
      <c r="BH36" s="20"/>
      <c r="BI36" s="18">
        <f t="shared" si="16"/>
        <v>15647.770063579928</v>
      </c>
      <c r="BJ36" s="18">
        <f t="shared" si="24"/>
        <v>263825.97703784873</v>
      </c>
    </row>
    <row r="37" spans="2:62" x14ac:dyDescent="0.15">
      <c r="B37" s="22">
        <v>2042</v>
      </c>
      <c r="C37" s="14">
        <v>0</v>
      </c>
      <c r="D37" s="14">
        <f t="shared" si="31"/>
        <v>0</v>
      </c>
      <c r="E37" s="14">
        <f t="shared" si="32"/>
        <v>0</v>
      </c>
      <c r="G37" s="14">
        <v>24</v>
      </c>
      <c r="H37" s="14" t="str">
        <f>'Som Tree'!H37</f>
        <v>2042-2043</v>
      </c>
      <c r="I37" s="15">
        <v>67.602608695652236</v>
      </c>
      <c r="J37" s="15"/>
      <c r="K37" s="15">
        <f t="shared" si="5"/>
        <v>485.80545560336941</v>
      </c>
      <c r="L37" s="15">
        <f t="shared" si="17"/>
        <v>26.291666264113132</v>
      </c>
      <c r="M37" s="17"/>
      <c r="N37" s="14">
        <f t="shared" si="1"/>
        <v>24</v>
      </c>
      <c r="O37" s="14" t="str">
        <f t="shared" si="2"/>
        <v>2042-2043</v>
      </c>
      <c r="P37" s="18">
        <f t="shared" si="6"/>
        <v>1678.0734868069001</v>
      </c>
      <c r="Q37" s="18">
        <f t="shared" si="18"/>
        <v>1265.2117107339163</v>
      </c>
      <c r="R37" s="18">
        <f t="shared" si="25"/>
        <v>1520.6837481824246</v>
      </c>
      <c r="S37" s="18">
        <f t="shared" si="33"/>
        <v>1772.360370623599</v>
      </c>
      <c r="T37" s="18">
        <f t="shared" si="39"/>
        <v>886.83102603987845</v>
      </c>
      <c r="U37" s="18">
        <f t="shared" si="45"/>
        <v>344.83461445852612</v>
      </c>
      <c r="V37" s="20"/>
      <c r="W37" s="18">
        <f t="shared" si="7"/>
        <v>419.51837170172502</v>
      </c>
      <c r="X37" s="18">
        <f t="shared" si="19"/>
        <v>316.30292768347908</v>
      </c>
      <c r="Y37" s="18">
        <f t="shared" si="26"/>
        <v>380.17093704560614</v>
      </c>
      <c r="Z37" s="18">
        <f t="shared" si="34"/>
        <v>443.09009265589975</v>
      </c>
      <c r="AA37" s="18">
        <f t="shared" si="40"/>
        <v>221.70775650996961</v>
      </c>
      <c r="AB37" s="18">
        <f t="shared" si="46"/>
        <v>86.20865361463153</v>
      </c>
      <c r="AC37" s="20"/>
      <c r="AD37" s="18">
        <f t="shared" si="8"/>
        <v>2097.5918585086251</v>
      </c>
      <c r="AE37" s="18">
        <f t="shared" si="20"/>
        <v>1581.5146384173954</v>
      </c>
      <c r="AF37" s="18">
        <f t="shared" si="27"/>
        <v>1900.8546852280306</v>
      </c>
      <c r="AG37" s="18">
        <f t="shared" si="35"/>
        <v>2215.4504632794988</v>
      </c>
      <c r="AH37" s="18">
        <f t="shared" si="41"/>
        <v>1108.5387825498481</v>
      </c>
      <c r="AI37" s="18">
        <f t="shared" si="47"/>
        <v>431.04326807315766</v>
      </c>
      <c r="AJ37" s="20"/>
      <c r="AK37" s="18">
        <f t="shared" si="9"/>
        <v>3614.8499694965303</v>
      </c>
      <c r="AL37" s="18">
        <f t="shared" si="10"/>
        <v>2725.4768935393113</v>
      </c>
      <c r="AM37" s="18">
        <f t="shared" si="21"/>
        <v>3275.8062408763058</v>
      </c>
      <c r="AN37" s="18">
        <f t="shared" si="28"/>
        <v>3817.9596317183359</v>
      </c>
      <c r="AO37" s="18">
        <f t="shared" si="36"/>
        <v>1910.3818352609046</v>
      </c>
      <c r="AP37" s="18">
        <f t="shared" si="42"/>
        <v>742.83123197940836</v>
      </c>
      <c r="AQ37" s="18">
        <f t="shared" si="11"/>
        <v>16087.305802870795</v>
      </c>
      <c r="AR37" s="20"/>
      <c r="AS37" s="18">
        <f t="shared" si="3"/>
        <v>0</v>
      </c>
      <c r="AT37" s="18">
        <f t="shared" si="12"/>
        <v>0</v>
      </c>
      <c r="AU37" s="18">
        <f t="shared" si="22"/>
        <v>0</v>
      </c>
      <c r="AV37" s="18">
        <f t="shared" si="29"/>
        <v>0</v>
      </c>
      <c r="AW37" s="18">
        <f t="shared" si="37"/>
        <v>0</v>
      </c>
      <c r="AX37" s="18">
        <f t="shared" si="43"/>
        <v>0</v>
      </c>
      <c r="AY37" s="18">
        <f t="shared" si="13"/>
        <v>0</v>
      </c>
      <c r="AZ37" s="20"/>
      <c r="BA37" s="18">
        <f t="shared" si="4"/>
        <v>0</v>
      </c>
      <c r="BB37" s="18">
        <f t="shared" si="14"/>
        <v>0</v>
      </c>
      <c r="BC37" s="18">
        <f t="shared" si="23"/>
        <v>0</v>
      </c>
      <c r="BD37" s="18">
        <f t="shared" si="30"/>
        <v>0</v>
      </c>
      <c r="BE37" s="18">
        <f t="shared" si="38"/>
        <v>0</v>
      </c>
      <c r="BF37" s="18">
        <f t="shared" si="44"/>
        <v>0</v>
      </c>
      <c r="BG37" s="18">
        <f t="shared" si="15"/>
        <v>0</v>
      </c>
      <c r="BH37" s="20"/>
      <c r="BI37" s="18">
        <f t="shared" si="16"/>
        <v>16087.305802870795</v>
      </c>
      <c r="BJ37" s="18">
        <f t="shared" si="24"/>
        <v>279913.2828407195</v>
      </c>
    </row>
    <row r="38" spans="2:62" x14ac:dyDescent="0.15">
      <c r="B38" s="22">
        <v>2043</v>
      </c>
      <c r="C38" s="14">
        <v>0</v>
      </c>
      <c r="D38" s="14">
        <f t="shared" si="31"/>
        <v>0</v>
      </c>
      <c r="E38" s="14">
        <f t="shared" si="32"/>
        <v>0</v>
      </c>
      <c r="G38" s="14">
        <v>25</v>
      </c>
      <c r="H38" s="14" t="str">
        <f>'Som Tree'!H38</f>
        <v>2043-2044</v>
      </c>
      <c r="I38" s="15">
        <v>69.605507246376874</v>
      </c>
      <c r="J38" s="15"/>
      <c r="K38" s="15">
        <f t="shared" si="5"/>
        <v>512.7677002009965</v>
      </c>
      <c r="L38" s="15">
        <f t="shared" si="17"/>
        <v>26.962244597627091</v>
      </c>
      <c r="M38" s="17"/>
      <c r="N38" s="14">
        <f t="shared" si="1"/>
        <v>25</v>
      </c>
      <c r="O38" s="14" t="str">
        <f t="shared" si="2"/>
        <v>2043-2044</v>
      </c>
      <c r="P38" s="18">
        <f t="shared" si="6"/>
        <v>1720.8733501169283</v>
      </c>
      <c r="Q38" s="18">
        <f t="shared" si="18"/>
        <v>1298.4796676188873</v>
      </c>
      <c r="R38" s="18">
        <f t="shared" si="25"/>
        <v>1561.94564635388</v>
      </c>
      <c r="S38" s="18">
        <f t="shared" si="33"/>
        <v>1822.0370483425697</v>
      </c>
      <c r="T38" s="18">
        <f t="shared" si="39"/>
        <v>912.5352298768197</v>
      </c>
      <c r="U38" s="18">
        <f t="shared" si="45"/>
        <v>355.18227684378553</v>
      </c>
      <c r="V38" s="20"/>
      <c r="W38" s="18">
        <f t="shared" si="7"/>
        <v>430.21833752923209</v>
      </c>
      <c r="X38" s="18">
        <f t="shared" si="19"/>
        <v>324.61991690472183</v>
      </c>
      <c r="Y38" s="18">
        <f t="shared" si="26"/>
        <v>390.48641158846999</v>
      </c>
      <c r="Z38" s="18">
        <f t="shared" si="34"/>
        <v>455.50926208564243</v>
      </c>
      <c r="AA38" s="18">
        <f t="shared" si="40"/>
        <v>228.13380746920492</v>
      </c>
      <c r="AB38" s="18">
        <f t="shared" si="46"/>
        <v>88.795569210946383</v>
      </c>
      <c r="AC38" s="20"/>
      <c r="AD38" s="18">
        <f t="shared" si="8"/>
        <v>2151.0916876461606</v>
      </c>
      <c r="AE38" s="18">
        <f t="shared" si="20"/>
        <v>1623.0995845236091</v>
      </c>
      <c r="AF38" s="18">
        <f t="shared" si="27"/>
        <v>1952.43205794235</v>
      </c>
      <c r="AG38" s="18">
        <f t="shared" si="35"/>
        <v>2277.5463104282121</v>
      </c>
      <c r="AH38" s="18">
        <f t="shared" si="41"/>
        <v>1140.6690373460247</v>
      </c>
      <c r="AI38" s="18">
        <f t="shared" si="47"/>
        <v>443.97784605473191</v>
      </c>
      <c r="AJ38" s="20"/>
      <c r="AK38" s="18">
        <f t="shared" si="9"/>
        <v>3707.048008376883</v>
      </c>
      <c r="AL38" s="18">
        <f t="shared" si="10"/>
        <v>2797.1416173290195</v>
      </c>
      <c r="AM38" s="18">
        <f t="shared" si="21"/>
        <v>3364.6912465206492</v>
      </c>
      <c r="AN38" s="18">
        <f t="shared" si="28"/>
        <v>3924.9714749712853</v>
      </c>
      <c r="AO38" s="18">
        <f t="shared" si="36"/>
        <v>1965.752974359649</v>
      </c>
      <c r="AP38" s="18">
        <f t="shared" si="42"/>
        <v>765.12182136765455</v>
      </c>
      <c r="AQ38" s="18">
        <f t="shared" si="11"/>
        <v>16524.727142925141</v>
      </c>
      <c r="AR38" s="20"/>
      <c r="AS38" s="18">
        <f t="shared" si="3"/>
        <v>0</v>
      </c>
      <c r="AT38" s="18">
        <f t="shared" si="12"/>
        <v>0</v>
      </c>
      <c r="AU38" s="18">
        <f t="shared" si="22"/>
        <v>0</v>
      </c>
      <c r="AV38" s="18">
        <f t="shared" si="29"/>
        <v>0</v>
      </c>
      <c r="AW38" s="18">
        <f t="shared" si="37"/>
        <v>0</v>
      </c>
      <c r="AX38" s="18">
        <f t="shared" si="43"/>
        <v>0</v>
      </c>
      <c r="AY38" s="18">
        <f t="shared" si="13"/>
        <v>0</v>
      </c>
      <c r="AZ38" s="20"/>
      <c r="BA38" s="18">
        <f t="shared" si="4"/>
        <v>0</v>
      </c>
      <c r="BB38" s="18">
        <f t="shared" si="14"/>
        <v>0</v>
      </c>
      <c r="BC38" s="18">
        <f t="shared" si="23"/>
        <v>0</v>
      </c>
      <c r="BD38" s="18">
        <f t="shared" si="30"/>
        <v>0</v>
      </c>
      <c r="BE38" s="18">
        <f t="shared" si="38"/>
        <v>0</v>
      </c>
      <c r="BF38" s="18">
        <f t="shared" si="44"/>
        <v>0</v>
      </c>
      <c r="BG38" s="18">
        <f t="shared" si="15"/>
        <v>0</v>
      </c>
      <c r="BH38" s="20"/>
      <c r="BI38" s="18">
        <f t="shared" si="16"/>
        <v>16524.727142925141</v>
      </c>
      <c r="BJ38" s="18">
        <f t="shared" si="24"/>
        <v>296438.00998364465</v>
      </c>
    </row>
    <row r="39" spans="2:62" x14ac:dyDescent="0.15">
      <c r="B39" s="22">
        <v>2044</v>
      </c>
      <c r="C39" s="14">
        <v>0</v>
      </c>
      <c r="D39" s="14">
        <f t="shared" si="31"/>
        <v>0</v>
      </c>
      <c r="E39" s="14">
        <f t="shared" si="32"/>
        <v>0</v>
      </c>
      <c r="G39" s="14">
        <v>26</v>
      </c>
      <c r="H39" s="14" t="str">
        <f>'Som Tree'!H39</f>
        <v>2044-2045</v>
      </c>
      <c r="I39" s="15">
        <v>71.608405797101511</v>
      </c>
      <c r="J39" s="15"/>
      <c r="K39" s="15">
        <f t="shared" si="5"/>
        <v>540.39759223248302</v>
      </c>
      <c r="L39" s="15">
        <f t="shared" si="17"/>
        <v>27.62989203148652</v>
      </c>
      <c r="M39" s="17"/>
      <c r="N39" s="14">
        <f t="shared" si="1"/>
        <v>26</v>
      </c>
      <c r="O39" s="14" t="str">
        <f t="shared" si="2"/>
        <v>2044-2045</v>
      </c>
      <c r="P39" s="18">
        <f t="shared" si="6"/>
        <v>1763.4861478772366</v>
      </c>
      <c r="Q39" s="18">
        <f t="shared" si="18"/>
        <v>1331.5978550653081</v>
      </c>
      <c r="R39" s="18">
        <f t="shared" si="25"/>
        <v>1603.0160379561098</v>
      </c>
      <c r="S39" s="18">
        <f t="shared" si="33"/>
        <v>1871.4758006427696</v>
      </c>
      <c r="T39" s="18">
        <f t="shared" si="39"/>
        <v>938.11226221920265</v>
      </c>
      <c r="U39" s="18">
        <f t="shared" si="45"/>
        <v>365.47699745592951</v>
      </c>
      <c r="V39" s="20"/>
      <c r="W39" s="18">
        <f t="shared" si="7"/>
        <v>440.87153696930915</v>
      </c>
      <c r="X39" s="18">
        <f t="shared" si="19"/>
        <v>332.89946376632702</v>
      </c>
      <c r="Y39" s="18">
        <f t="shared" si="26"/>
        <v>400.75400948902745</v>
      </c>
      <c r="Z39" s="18">
        <f t="shared" si="34"/>
        <v>467.86895016069241</v>
      </c>
      <c r="AA39" s="18">
        <f t="shared" si="40"/>
        <v>234.52806555480066</v>
      </c>
      <c r="AB39" s="18">
        <f t="shared" si="46"/>
        <v>91.369249363982377</v>
      </c>
      <c r="AC39" s="20"/>
      <c r="AD39" s="18">
        <f t="shared" si="8"/>
        <v>2204.3576848465459</v>
      </c>
      <c r="AE39" s="18">
        <f t="shared" si="20"/>
        <v>1664.4973188316351</v>
      </c>
      <c r="AF39" s="18">
        <f t="shared" si="27"/>
        <v>2003.7700474451372</v>
      </c>
      <c r="AG39" s="18">
        <f t="shared" si="35"/>
        <v>2339.3447508034619</v>
      </c>
      <c r="AH39" s="18">
        <f t="shared" si="41"/>
        <v>1172.6403277740033</v>
      </c>
      <c r="AI39" s="18">
        <f t="shared" si="47"/>
        <v>456.84624681991187</v>
      </c>
      <c r="AJ39" s="20"/>
      <c r="AK39" s="18">
        <f t="shared" si="9"/>
        <v>3798.8430768855469</v>
      </c>
      <c r="AL39" s="18">
        <f t="shared" si="10"/>
        <v>2868.4837127865176</v>
      </c>
      <c r="AM39" s="18">
        <f t="shared" si="21"/>
        <v>3453.1637150971196</v>
      </c>
      <c r="AN39" s="18">
        <f t="shared" si="28"/>
        <v>4031.4707872179656</v>
      </c>
      <c r="AO39" s="18">
        <f t="shared" si="36"/>
        <v>2020.8501648638653</v>
      </c>
      <c r="AP39" s="18">
        <f t="shared" si="42"/>
        <v>787.29836535298136</v>
      </c>
      <c r="AQ39" s="18">
        <f t="shared" si="11"/>
        <v>16960.109822203998</v>
      </c>
      <c r="AR39" s="20"/>
      <c r="AS39" s="18">
        <f t="shared" si="3"/>
        <v>0</v>
      </c>
      <c r="AT39" s="18">
        <f t="shared" si="12"/>
        <v>0</v>
      </c>
      <c r="AU39" s="18">
        <f t="shared" si="22"/>
        <v>0</v>
      </c>
      <c r="AV39" s="18">
        <f t="shared" si="29"/>
        <v>0</v>
      </c>
      <c r="AW39" s="18">
        <f t="shared" si="37"/>
        <v>0</v>
      </c>
      <c r="AX39" s="18">
        <f t="shared" si="43"/>
        <v>0</v>
      </c>
      <c r="AY39" s="18">
        <f t="shared" si="13"/>
        <v>0</v>
      </c>
      <c r="AZ39" s="20"/>
      <c r="BA39" s="18">
        <f t="shared" si="4"/>
        <v>0</v>
      </c>
      <c r="BB39" s="18">
        <f t="shared" si="14"/>
        <v>0</v>
      </c>
      <c r="BC39" s="18">
        <f t="shared" si="23"/>
        <v>0</v>
      </c>
      <c r="BD39" s="18">
        <f t="shared" si="30"/>
        <v>0</v>
      </c>
      <c r="BE39" s="18">
        <f t="shared" si="38"/>
        <v>0</v>
      </c>
      <c r="BF39" s="18">
        <f t="shared" si="44"/>
        <v>0</v>
      </c>
      <c r="BG39" s="18">
        <f t="shared" si="15"/>
        <v>0</v>
      </c>
      <c r="BH39" s="20"/>
      <c r="BI39" s="18">
        <f t="shared" si="16"/>
        <v>16960.109822203998</v>
      </c>
      <c r="BJ39" s="18">
        <f t="shared" si="24"/>
        <v>313398.11980584863</v>
      </c>
    </row>
    <row r="40" spans="2:62" x14ac:dyDescent="0.15">
      <c r="B40" s="22">
        <v>2045</v>
      </c>
      <c r="C40" s="14">
        <v>0</v>
      </c>
      <c r="D40" s="14">
        <f t="shared" si="31"/>
        <v>0</v>
      </c>
      <c r="E40" s="14">
        <f t="shared" si="32"/>
        <v>0</v>
      </c>
      <c r="G40" s="14">
        <v>27</v>
      </c>
      <c r="H40" s="14" t="str">
        <f>'Som Tree'!H40</f>
        <v>2045-2046</v>
      </c>
      <c r="I40" s="15">
        <v>73.611304347826163</v>
      </c>
      <c r="J40" s="15"/>
      <c r="K40" s="15">
        <f t="shared" si="5"/>
        <v>568.69229624644299</v>
      </c>
      <c r="L40" s="15">
        <f t="shared" si="17"/>
        <v>28.294704013959972</v>
      </c>
      <c r="M40" s="17"/>
      <c r="N40" s="14">
        <f t="shared" si="1"/>
        <v>27</v>
      </c>
      <c r="O40" s="14" t="str">
        <f t="shared" si="2"/>
        <v>2045-2046</v>
      </c>
      <c r="P40" s="18">
        <f t="shared" si="6"/>
        <v>1805.9179721021994</v>
      </c>
      <c r="Q40" s="18">
        <f t="shared" si="18"/>
        <v>1364.5712927050404</v>
      </c>
      <c r="R40" s="18">
        <f t="shared" si="25"/>
        <v>1643.9015342396226</v>
      </c>
      <c r="S40" s="18">
        <f t="shared" si="33"/>
        <v>1920.6850955922566</v>
      </c>
      <c r="T40" s="18">
        <f t="shared" si="39"/>
        <v>963.56679389506758</v>
      </c>
      <c r="U40" s="18">
        <f t="shared" si="45"/>
        <v>375.72078495944231</v>
      </c>
      <c r="V40" s="20"/>
      <c r="W40" s="18">
        <f t="shared" si="7"/>
        <v>451.47949302554986</v>
      </c>
      <c r="X40" s="18">
        <f t="shared" si="19"/>
        <v>341.14282317626009</v>
      </c>
      <c r="Y40" s="18">
        <f t="shared" si="26"/>
        <v>410.97538355990565</v>
      </c>
      <c r="Z40" s="18">
        <f t="shared" si="34"/>
        <v>480.17127389806416</v>
      </c>
      <c r="AA40" s="18">
        <f t="shared" si="40"/>
        <v>240.89169847376689</v>
      </c>
      <c r="AB40" s="18">
        <f t="shared" si="46"/>
        <v>93.930196239860578</v>
      </c>
      <c r="AC40" s="20"/>
      <c r="AD40" s="18">
        <f t="shared" si="8"/>
        <v>2257.3974651277495</v>
      </c>
      <c r="AE40" s="18">
        <f t="shared" si="20"/>
        <v>1705.7141158813006</v>
      </c>
      <c r="AF40" s="18">
        <f t="shared" si="27"/>
        <v>2054.8769177995282</v>
      </c>
      <c r="AG40" s="18">
        <f t="shared" si="35"/>
        <v>2400.856369490321</v>
      </c>
      <c r="AH40" s="18">
        <f t="shared" si="41"/>
        <v>1204.4584923688344</v>
      </c>
      <c r="AI40" s="18">
        <f t="shared" si="47"/>
        <v>469.65098119930292</v>
      </c>
      <c r="AJ40" s="20"/>
      <c r="AK40" s="18">
        <f t="shared" si="9"/>
        <v>3890.2482982368206</v>
      </c>
      <c r="AL40" s="18">
        <f t="shared" si="10"/>
        <v>2939.5139930354412</v>
      </c>
      <c r="AM40" s="18">
        <f t="shared" si="21"/>
        <v>3541.2378883411866</v>
      </c>
      <c r="AN40" s="18">
        <f t="shared" si="28"/>
        <v>4137.4758100883191</v>
      </c>
      <c r="AO40" s="18">
        <f t="shared" si="36"/>
        <v>2075.6834685156241</v>
      </c>
      <c r="AP40" s="18">
        <f t="shared" si="42"/>
        <v>809.36519093346521</v>
      </c>
      <c r="AQ40" s="18">
        <f t="shared" si="11"/>
        <v>17393.524649150859</v>
      </c>
      <c r="AR40" s="20"/>
      <c r="AS40" s="18">
        <f t="shared" si="3"/>
        <v>0</v>
      </c>
      <c r="AT40" s="18">
        <f t="shared" si="12"/>
        <v>0</v>
      </c>
      <c r="AU40" s="18">
        <f t="shared" si="22"/>
        <v>0</v>
      </c>
      <c r="AV40" s="18">
        <f t="shared" si="29"/>
        <v>0</v>
      </c>
      <c r="AW40" s="18">
        <f t="shared" si="37"/>
        <v>0</v>
      </c>
      <c r="AX40" s="18">
        <f t="shared" si="43"/>
        <v>0</v>
      </c>
      <c r="AY40" s="18">
        <f t="shared" si="13"/>
        <v>0</v>
      </c>
      <c r="AZ40" s="20"/>
      <c r="BA40" s="18">
        <f t="shared" si="4"/>
        <v>0</v>
      </c>
      <c r="BB40" s="18">
        <f t="shared" si="14"/>
        <v>0</v>
      </c>
      <c r="BC40" s="18">
        <f t="shared" si="23"/>
        <v>0</v>
      </c>
      <c r="BD40" s="18">
        <f t="shared" si="30"/>
        <v>0</v>
      </c>
      <c r="BE40" s="18">
        <f t="shared" si="38"/>
        <v>0</v>
      </c>
      <c r="BF40" s="18">
        <f t="shared" si="44"/>
        <v>0</v>
      </c>
      <c r="BG40" s="18">
        <f t="shared" si="15"/>
        <v>0</v>
      </c>
      <c r="BH40" s="20"/>
      <c r="BI40" s="18">
        <f t="shared" si="16"/>
        <v>17393.524649150859</v>
      </c>
      <c r="BJ40" s="18">
        <f t="shared" si="24"/>
        <v>330791.64445499948</v>
      </c>
    </row>
    <row r="41" spans="2:62" x14ac:dyDescent="0.15">
      <c r="B41" s="22">
        <v>2046</v>
      </c>
      <c r="C41" s="14">
        <v>0</v>
      </c>
      <c r="D41" s="14">
        <f t="shared" si="31"/>
        <v>0</v>
      </c>
      <c r="E41" s="14">
        <f t="shared" si="32"/>
        <v>0</v>
      </c>
      <c r="G41" s="14">
        <v>28</v>
      </c>
      <c r="H41" s="14" t="str">
        <f>'Som Tree'!H41</f>
        <v>2046-2047</v>
      </c>
      <c r="I41" s="15">
        <v>75.614202898550815</v>
      </c>
      <c r="J41" s="15"/>
      <c r="K41" s="15">
        <f t="shared" si="5"/>
        <v>597.64906658744371</v>
      </c>
      <c r="L41" s="15">
        <f t="shared" si="17"/>
        <v>28.95677034100072</v>
      </c>
      <c r="M41" s="17"/>
      <c r="N41" s="14">
        <f t="shared" si="1"/>
        <v>28</v>
      </c>
      <c r="O41" s="14" t="str">
        <f t="shared" si="2"/>
        <v>2046-2047</v>
      </c>
      <c r="P41" s="18">
        <f t="shared" si="6"/>
        <v>1848.1745540454733</v>
      </c>
      <c r="Q41" s="18">
        <f t="shared" si="18"/>
        <v>1397.404694489448</v>
      </c>
      <c r="R41" s="18">
        <f t="shared" si="25"/>
        <v>1684.6083321057488</v>
      </c>
      <c r="S41" s="18">
        <f t="shared" si="33"/>
        <v>1969.6728545904518</v>
      </c>
      <c r="T41" s="18">
        <f t="shared" si="39"/>
        <v>988.90318485883449</v>
      </c>
      <c r="U41" s="18">
        <f t="shared" si="45"/>
        <v>385.91551005493011</v>
      </c>
      <c r="V41" s="20"/>
      <c r="W41" s="18">
        <f t="shared" si="7"/>
        <v>462.04363851136833</v>
      </c>
      <c r="X41" s="18">
        <f t="shared" si="19"/>
        <v>349.35117362236201</v>
      </c>
      <c r="Y41" s="18">
        <f t="shared" si="26"/>
        <v>421.1520830264372</v>
      </c>
      <c r="Z41" s="18">
        <f t="shared" si="34"/>
        <v>492.41821364761296</v>
      </c>
      <c r="AA41" s="18">
        <f t="shared" si="40"/>
        <v>247.22579621470862</v>
      </c>
      <c r="AB41" s="18">
        <f t="shared" si="46"/>
        <v>96.478877513732527</v>
      </c>
      <c r="AC41" s="20"/>
      <c r="AD41" s="18">
        <f t="shared" si="8"/>
        <v>2310.2181925568416</v>
      </c>
      <c r="AE41" s="18">
        <f t="shared" si="20"/>
        <v>1746.7558681118101</v>
      </c>
      <c r="AF41" s="18">
        <f t="shared" si="27"/>
        <v>2105.7604151321862</v>
      </c>
      <c r="AG41" s="18">
        <f t="shared" si="35"/>
        <v>2462.091068238065</v>
      </c>
      <c r="AH41" s="18">
        <f t="shared" si="41"/>
        <v>1236.1289810735432</v>
      </c>
      <c r="AI41" s="18">
        <f t="shared" si="47"/>
        <v>482.39438756866264</v>
      </c>
      <c r="AJ41" s="20"/>
      <c r="AK41" s="18">
        <f t="shared" si="9"/>
        <v>3981.2760185062903</v>
      </c>
      <c r="AL41" s="18">
        <f t="shared" si="10"/>
        <v>3010.2426127126855</v>
      </c>
      <c r="AM41" s="18">
        <f t="shared" si="21"/>
        <v>3628.9271154111334</v>
      </c>
      <c r="AN41" s="18">
        <f t="shared" si="28"/>
        <v>4243.003607596931</v>
      </c>
      <c r="AO41" s="18">
        <f t="shared" si="36"/>
        <v>2130.2622773834059</v>
      </c>
      <c r="AP41" s="18">
        <f t="shared" si="42"/>
        <v>831.32632790999526</v>
      </c>
      <c r="AQ41" s="18">
        <f t="shared" si="11"/>
        <v>17825.037959520443</v>
      </c>
      <c r="AR41" s="20"/>
      <c r="AS41" s="18">
        <f t="shared" si="3"/>
        <v>0</v>
      </c>
      <c r="AT41" s="18">
        <f t="shared" si="12"/>
        <v>0</v>
      </c>
      <c r="AU41" s="18">
        <f t="shared" si="22"/>
        <v>0</v>
      </c>
      <c r="AV41" s="18">
        <f t="shared" si="29"/>
        <v>0</v>
      </c>
      <c r="AW41" s="18">
        <f t="shared" si="37"/>
        <v>0</v>
      </c>
      <c r="AX41" s="18">
        <f t="shared" si="43"/>
        <v>0</v>
      </c>
      <c r="AY41" s="18">
        <f t="shared" si="13"/>
        <v>0</v>
      </c>
      <c r="AZ41" s="20"/>
      <c r="BA41" s="18">
        <f t="shared" si="4"/>
        <v>0</v>
      </c>
      <c r="BB41" s="18">
        <f>AL41*$K$6</f>
        <v>0</v>
      </c>
      <c r="BC41" s="18">
        <f t="shared" si="23"/>
        <v>0</v>
      </c>
      <c r="BD41" s="18">
        <f t="shared" si="30"/>
        <v>0</v>
      </c>
      <c r="BE41" s="18">
        <f t="shared" si="38"/>
        <v>0</v>
      </c>
      <c r="BF41" s="18">
        <f t="shared" si="44"/>
        <v>0</v>
      </c>
      <c r="BG41" s="18">
        <f t="shared" si="15"/>
        <v>0</v>
      </c>
      <c r="BH41" s="20"/>
      <c r="BI41" s="18">
        <f t="shared" si="16"/>
        <v>17825.037959520443</v>
      </c>
      <c r="BJ41" s="18">
        <f t="shared" si="24"/>
        <v>348616.68241451995</v>
      </c>
    </row>
    <row r="42" spans="2:62" x14ac:dyDescent="0.15">
      <c r="B42" s="22">
        <v>2047</v>
      </c>
      <c r="C42" s="14">
        <v>0</v>
      </c>
      <c r="D42" s="14">
        <f t="shared" si="31"/>
        <v>0</v>
      </c>
      <c r="E42" s="14">
        <f t="shared" si="32"/>
        <v>0</v>
      </c>
      <c r="G42" s="14">
        <v>29</v>
      </c>
      <c r="H42" s="14" t="str">
        <f>'Som Tree'!H42</f>
        <v>2047-2048</v>
      </c>
      <c r="I42" s="15">
        <v>77.617101449275452</v>
      </c>
      <c r="J42" s="15"/>
      <c r="K42" s="15">
        <f t="shared" si="5"/>
        <v>627.26524222103353</v>
      </c>
      <c r="L42" s="15">
        <f t="shared" si="17"/>
        <v>29.616175633589819</v>
      </c>
      <c r="M42" s="17"/>
      <c r="N42" s="14">
        <f t="shared" si="1"/>
        <v>29</v>
      </c>
      <c r="O42" s="14" t="str">
        <f t="shared" si="2"/>
        <v>2047-2048</v>
      </c>
      <c r="P42" s="18">
        <f t="shared" si="6"/>
        <v>1890.2612946665604</v>
      </c>
      <c r="Q42" s="18">
        <f t="shared" si="18"/>
        <v>1430.1024952161731</v>
      </c>
      <c r="R42" s="18">
        <f t="shared" si="25"/>
        <v>1725.1422510831464</v>
      </c>
      <c r="S42" s="18">
        <f t="shared" si="33"/>
        <v>2018.4465025761847</v>
      </c>
      <c r="T42" s="18">
        <f t="shared" si="39"/>
        <v>1014.1255136016283</v>
      </c>
      <c r="U42" s="18">
        <f t="shared" si="45"/>
        <v>396.06291893585308</v>
      </c>
      <c r="V42" s="20"/>
      <c r="W42" s="18">
        <f t="shared" si="7"/>
        <v>472.5653236666401</v>
      </c>
      <c r="X42" s="18">
        <f t="shared" si="19"/>
        <v>357.52562380404328</v>
      </c>
      <c r="Y42" s="18">
        <f t="shared" si="26"/>
        <v>431.28556277078661</v>
      </c>
      <c r="Z42" s="18">
        <f t="shared" si="34"/>
        <v>504.61162564404617</v>
      </c>
      <c r="AA42" s="18">
        <f t="shared" si="40"/>
        <v>253.53137840040708</v>
      </c>
      <c r="AB42" s="18">
        <f t="shared" si="46"/>
        <v>99.015729733963269</v>
      </c>
      <c r="AC42" s="20"/>
      <c r="AD42" s="18">
        <f t="shared" si="8"/>
        <v>2362.8266183332007</v>
      </c>
      <c r="AE42" s="18">
        <f t="shared" si="20"/>
        <v>1787.6281190202164</v>
      </c>
      <c r="AF42" s="18">
        <f t="shared" si="27"/>
        <v>2156.427813853933</v>
      </c>
      <c r="AG42" s="18">
        <f t="shared" si="35"/>
        <v>2523.0581282202311</v>
      </c>
      <c r="AH42" s="18">
        <f t="shared" si="41"/>
        <v>1267.6568920020354</v>
      </c>
      <c r="AI42" s="18">
        <f t="shared" si="47"/>
        <v>495.07864866981635</v>
      </c>
      <c r="AJ42" s="20"/>
      <c r="AK42" s="18">
        <f t="shared" si="9"/>
        <v>4071.9378722608826</v>
      </c>
      <c r="AL42" s="18">
        <f t="shared" si="10"/>
        <v>3080.679125111506</v>
      </c>
      <c r="AM42" s="18">
        <f t="shared" si="21"/>
        <v>3716.2439325416108</v>
      </c>
      <c r="AN42" s="18">
        <f t="shared" si="28"/>
        <v>4348.0701742995307</v>
      </c>
      <c r="AO42" s="18">
        <f t="shared" si="36"/>
        <v>2184.5953772168409</v>
      </c>
      <c r="AP42" s="18">
        <f t="shared" si="42"/>
        <v>853.18553787431665</v>
      </c>
      <c r="AQ42" s="18">
        <f t="shared" si="11"/>
        <v>18254.712019304687</v>
      </c>
      <c r="AR42" s="20"/>
      <c r="AS42" s="18">
        <f t="shared" si="3"/>
        <v>0</v>
      </c>
      <c r="AT42" s="18">
        <f t="shared" si="12"/>
        <v>0</v>
      </c>
      <c r="AU42" s="18">
        <f t="shared" si="22"/>
        <v>0</v>
      </c>
      <c r="AV42" s="18">
        <f t="shared" si="29"/>
        <v>0</v>
      </c>
      <c r="AW42" s="18">
        <f t="shared" si="37"/>
        <v>0</v>
      </c>
      <c r="AX42" s="18">
        <f t="shared" si="43"/>
        <v>0</v>
      </c>
      <c r="AY42" s="18">
        <f t="shared" si="13"/>
        <v>0</v>
      </c>
      <c r="AZ42" s="20"/>
      <c r="BA42" s="18">
        <f t="shared" si="4"/>
        <v>0</v>
      </c>
      <c r="BB42" s="18">
        <f t="shared" si="14"/>
        <v>0</v>
      </c>
      <c r="BC42" s="18">
        <f t="shared" si="23"/>
        <v>0</v>
      </c>
      <c r="BD42" s="18">
        <f t="shared" si="30"/>
        <v>0</v>
      </c>
      <c r="BE42" s="18">
        <f t="shared" si="38"/>
        <v>0</v>
      </c>
      <c r="BF42" s="18">
        <f t="shared" si="44"/>
        <v>0</v>
      </c>
      <c r="BG42" s="18">
        <f t="shared" si="15"/>
        <v>0</v>
      </c>
      <c r="BH42" s="20"/>
      <c r="BI42" s="18">
        <f t="shared" si="16"/>
        <v>18254.712019304687</v>
      </c>
      <c r="BJ42" s="18">
        <f t="shared" si="24"/>
        <v>366871.39443382464</v>
      </c>
    </row>
    <row r="43" spans="2:62" x14ac:dyDescent="0.15">
      <c r="B43" s="22">
        <v>2048</v>
      </c>
      <c r="C43" s="14">
        <v>0</v>
      </c>
      <c r="D43" s="14">
        <f>C43*10%</f>
        <v>0</v>
      </c>
      <c r="E43" s="14">
        <f>C43-D43</f>
        <v>0</v>
      </c>
      <c r="G43" s="14">
        <v>30</v>
      </c>
      <c r="H43" s="14" t="str">
        <f>'Som Tree'!H43</f>
        <v>2048-2049</v>
      </c>
      <c r="I43" s="15">
        <v>79.62000000000009</v>
      </c>
      <c r="J43" s="15"/>
      <c r="K43" s="15">
        <f t="shared" si="5"/>
        <v>657.53824198437871</v>
      </c>
      <c r="L43" s="15">
        <f t="shared" si="17"/>
        <v>30.272999763345183</v>
      </c>
      <c r="M43" s="17"/>
      <c r="N43" s="14">
        <f t="shared" si="1"/>
        <v>30</v>
      </c>
      <c r="O43" s="14" t="str">
        <f t="shared" si="2"/>
        <v>2048-2049</v>
      </c>
      <c r="P43" s="18">
        <f t="shared" si="6"/>
        <v>1932.1832917954353</v>
      </c>
      <c r="Q43" s="18">
        <f t="shared" si="18"/>
        <v>1462.6688741039172</v>
      </c>
      <c r="R43" s="18">
        <f t="shared" si="25"/>
        <v>1765.5087660759843</v>
      </c>
      <c r="S43" s="18">
        <f t="shared" si="33"/>
        <v>2067.0130123318177</v>
      </c>
      <c r="T43" s="18">
        <f t="shared" si="39"/>
        <v>1039.2376030018963</v>
      </c>
      <c r="U43" s="18">
        <f t="shared" si="45"/>
        <v>406.16464506757404</v>
      </c>
      <c r="V43" s="20"/>
      <c r="W43" s="18">
        <f t="shared" si="7"/>
        <v>483.04582294885881</v>
      </c>
      <c r="X43" s="18">
        <f t="shared" si="19"/>
        <v>365.66721852597931</v>
      </c>
      <c r="Y43" s="18">
        <f t="shared" si="26"/>
        <v>441.37719151899609</v>
      </c>
      <c r="Z43" s="18">
        <f t="shared" si="34"/>
        <v>516.75325308295442</v>
      </c>
      <c r="AA43" s="18">
        <f t="shared" si="40"/>
        <v>259.80940075047408</v>
      </c>
      <c r="AB43" s="18">
        <f t="shared" si="46"/>
        <v>101.54116126689351</v>
      </c>
      <c r="AC43" s="20"/>
      <c r="AD43" s="18">
        <f t="shared" si="8"/>
        <v>2415.2291147442938</v>
      </c>
      <c r="AE43" s="18">
        <f t="shared" si="20"/>
        <v>1828.3360926298965</v>
      </c>
      <c r="AF43" s="18">
        <f t="shared" si="27"/>
        <v>2206.8859575949805</v>
      </c>
      <c r="AG43" s="18">
        <f t="shared" si="35"/>
        <v>2583.7662654147721</v>
      </c>
      <c r="AH43" s="18">
        <f t="shared" si="41"/>
        <v>1299.0470037523705</v>
      </c>
      <c r="AI43" s="18">
        <f t="shared" si="47"/>
        <v>507.70580633446752</v>
      </c>
      <c r="AJ43" s="20"/>
      <c r="AK43" s="18">
        <f t="shared" si="9"/>
        <v>4162.2448410759989</v>
      </c>
      <c r="AL43" s="18">
        <f t="shared" si="10"/>
        <v>3150.8325329655213</v>
      </c>
      <c r="AM43" s="18">
        <f t="shared" si="21"/>
        <v>3803.2001335886825</v>
      </c>
      <c r="AN43" s="18">
        <f t="shared" si="28"/>
        <v>4452.6905307314564</v>
      </c>
      <c r="AO43" s="18">
        <f t="shared" si="36"/>
        <v>2238.6910031332518</v>
      </c>
      <c r="AP43" s="18">
        <f t="shared" si="42"/>
        <v>874.94633958306565</v>
      </c>
      <c r="AQ43" s="18">
        <f t="shared" si="11"/>
        <v>18682.605381077974</v>
      </c>
      <c r="AR43" s="20"/>
      <c r="AS43" s="18">
        <f t="shared" si="3"/>
        <v>0</v>
      </c>
      <c r="AT43" s="18">
        <f t="shared" si="12"/>
        <v>0</v>
      </c>
      <c r="AU43" s="18">
        <f t="shared" si="22"/>
        <v>0</v>
      </c>
      <c r="AV43" s="18">
        <f t="shared" si="29"/>
        <v>0</v>
      </c>
      <c r="AW43" s="18">
        <f t="shared" si="37"/>
        <v>0</v>
      </c>
      <c r="AX43" s="18">
        <f t="shared" si="43"/>
        <v>0</v>
      </c>
      <c r="AY43" s="18">
        <f t="shared" si="13"/>
        <v>0</v>
      </c>
      <c r="AZ43" s="20"/>
      <c r="BA43" s="18">
        <f t="shared" si="4"/>
        <v>0</v>
      </c>
      <c r="BB43" s="18">
        <f t="shared" si="14"/>
        <v>0</v>
      </c>
      <c r="BC43" s="18">
        <f t="shared" si="23"/>
        <v>0</v>
      </c>
      <c r="BD43" s="18">
        <f t="shared" si="30"/>
        <v>0</v>
      </c>
      <c r="BE43" s="18">
        <f t="shared" si="38"/>
        <v>0</v>
      </c>
      <c r="BF43" s="18">
        <f t="shared" si="44"/>
        <v>0</v>
      </c>
      <c r="BG43" s="18">
        <f t="shared" si="15"/>
        <v>0</v>
      </c>
      <c r="BH43" s="20"/>
      <c r="BI43" s="18">
        <f t="shared" si="16"/>
        <v>18682.605381077974</v>
      </c>
      <c r="BJ43" s="18">
        <f t="shared" si="24"/>
        <v>385553.99981490261</v>
      </c>
    </row>
  </sheetData>
  <mergeCells count="57">
    <mergeCell ref="H3:K3"/>
    <mergeCell ref="G10:L10"/>
    <mergeCell ref="G11:G13"/>
    <mergeCell ref="H11:H13"/>
    <mergeCell ref="I11:I13"/>
    <mergeCell ref="K11:K13"/>
    <mergeCell ref="L11:L13"/>
    <mergeCell ref="J11:J13"/>
    <mergeCell ref="N11:N13"/>
    <mergeCell ref="O11:O13"/>
    <mergeCell ref="P11:U11"/>
    <mergeCell ref="W11:AB11"/>
    <mergeCell ref="AD11:AI11"/>
    <mergeCell ref="P12:P13"/>
    <mergeCell ref="Q12:Q13"/>
    <mergeCell ref="R12:R13"/>
    <mergeCell ref="S12:S13"/>
    <mergeCell ref="Z12:Z13"/>
    <mergeCell ref="AA12:AA13"/>
    <mergeCell ref="AB12:AB13"/>
    <mergeCell ref="AD12:AD13"/>
    <mergeCell ref="AE12:AE13"/>
    <mergeCell ref="AF12:AF13"/>
    <mergeCell ref="AG12:AG13"/>
    <mergeCell ref="BI11:BI13"/>
    <mergeCell ref="BJ11:BJ13"/>
    <mergeCell ref="AV12:AV13"/>
    <mergeCell ref="AW12:AW13"/>
    <mergeCell ref="AX12:AX13"/>
    <mergeCell ref="BA12:BA13"/>
    <mergeCell ref="AS11:AX11"/>
    <mergeCell ref="AY11:AY13"/>
    <mergeCell ref="BA11:BF11"/>
    <mergeCell ref="BG11:BG13"/>
    <mergeCell ref="BB12:BB13"/>
    <mergeCell ref="BC12:BC13"/>
    <mergeCell ref="BD12:BD13"/>
    <mergeCell ref="BE12:BE13"/>
    <mergeCell ref="BF12:BF13"/>
    <mergeCell ref="AK11:AQ11"/>
    <mergeCell ref="AT12:AT13"/>
    <mergeCell ref="AU12:AU13"/>
    <mergeCell ref="AH12:AH13"/>
    <mergeCell ref="AI12:AI13"/>
    <mergeCell ref="AK12:AK13"/>
    <mergeCell ref="AL12:AL13"/>
    <mergeCell ref="AM12:AM13"/>
    <mergeCell ref="AN12:AN13"/>
    <mergeCell ref="AO12:AO13"/>
    <mergeCell ref="AP12:AP13"/>
    <mergeCell ref="AQ12:AQ13"/>
    <mergeCell ref="AS12:AS13"/>
    <mergeCell ref="T12:T13"/>
    <mergeCell ref="U12:U13"/>
    <mergeCell ref="W12:W13"/>
    <mergeCell ref="X12:X13"/>
    <mergeCell ref="Y12:Y13"/>
  </mergeCells>
  <hyperlinks>
    <hyperlink ref="J19" r:id="rId1" xr:uid="{EE1211C1-3E43-4774-BEBA-71D7579B8833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34445-A67E-41F2-82D0-C7EE080172F6}">
  <dimension ref="C1:E39"/>
  <sheetViews>
    <sheetView workbookViewId="0">
      <selection activeCell="E3" sqref="E3"/>
    </sheetView>
  </sheetViews>
  <sheetFormatPr baseColWidth="10" defaultColWidth="8.83203125" defaultRowHeight="15" x14ac:dyDescent="0.2"/>
  <cols>
    <col min="3" max="3" width="18.83203125" customWidth="1"/>
    <col min="5" max="5" width="42.83203125" customWidth="1"/>
  </cols>
  <sheetData>
    <row r="1" spans="3:5" ht="16" thickBot="1" x14ac:dyDescent="0.25"/>
    <row r="2" spans="3:5" ht="28" x14ac:dyDescent="0.2">
      <c r="C2" s="123" t="s">
        <v>13</v>
      </c>
      <c r="D2" s="124" t="s">
        <v>252</v>
      </c>
      <c r="E2" s="125" t="s">
        <v>253</v>
      </c>
    </row>
    <row r="3" spans="3:5" x14ac:dyDescent="0.2">
      <c r="C3" s="182" t="str">
        <f>SOC!C11</f>
        <v>2019-2020</v>
      </c>
      <c r="D3" s="117">
        <f>SOC!D11+Asan!BS14+'Red sander'!BQ14+'Cocus nucifera'!BQ14+'Sesbania grandiflora'!BI14+Cashew!BI14+Sissoo!AV14+Teak!BI14+Ghambar!BI14+Arecanut!BJ14+'Som Tree'!BI14+'Eucalyptus spp'!BI14+Tamarind!BI14+Mahogony!BJ14+Jamun!BI14+'Citrus spp'!BJ14+Guava!BI14+Mango!BI14</f>
        <v>1333.3078977345453</v>
      </c>
      <c r="E3" s="118">
        <f>SOC!E11+Asan!BT14+'Red sander'!BR14+'Cocus nucifera'!BR14+'Sesbania grandiflora'!BJ14+Cashew!BJ14+Sissoo!AW14+Teak!BJ14+Ghambar!BJ14+Arecanut!BK14+'Som Tree'!BJ14+'Eucalyptus spp'!BJ14+Tamarind!BJ14+Mahogony!BK14+Jamun!BJ14+'Citrus spp'!BK14+Guava!BJ14+Mango!BJ14</f>
        <v>1333.3078977345453</v>
      </c>
    </row>
    <row r="4" spans="3:5" x14ac:dyDescent="0.2">
      <c r="C4" s="182" t="str">
        <f>SOC!C12</f>
        <v>2020-2021</v>
      </c>
      <c r="D4" s="117">
        <f>SOC!D12+Asan!BS15+'Red sander'!BQ15+'Cocus nucifera'!BQ15+'Sesbania grandiflora'!BI15+Cashew!BI15+Sissoo!AV15+Teak!BI15+Ghambar!BI15+Arecanut!BJ15+'Som Tree'!BI15+'Eucalyptus spp'!BI15+Tamarind!BI15+Mahogony!BJ15+Jamun!BI15+'Citrus spp'!BJ15+Guava!BI15+Mango!BI15</f>
        <v>4835.2104921726441</v>
      </c>
      <c r="E4" s="118">
        <f>SOC!E12+Asan!BT15+'Red sander'!BR15+'Cocus nucifera'!BR15+'Sesbania grandiflora'!BJ15+Cashew!BJ15+Sissoo!AW15+Teak!BJ15+Ghambar!BJ15+Arecanut!BK15+'Som Tree'!BJ15+'Eucalyptus spp'!BJ15+Tamarind!BJ15+Mahogony!BK15+Jamun!BJ15+'Citrus spp'!BK15+Guava!BJ15+Mango!BJ15</f>
        <v>6168.518389907189</v>
      </c>
    </row>
    <row r="5" spans="3:5" x14ac:dyDescent="0.2">
      <c r="C5" s="182" t="str">
        <f>SOC!C13</f>
        <v>2021-2022</v>
      </c>
      <c r="D5" s="117">
        <f>SOC!D13+Asan!BS16+'Red sander'!BQ16+'Cocus nucifera'!BQ16+'Sesbania grandiflora'!BI16+Cashew!BI16+Sissoo!AV16+Teak!BI16+Ghambar!BI16+Arecanut!BJ16+'Som Tree'!BI16+'Eucalyptus spp'!BI16+Tamarind!BI16+Mahogony!BJ16+Jamun!BI16+'Citrus spp'!BJ16+Guava!BI16+Mango!BI16</f>
        <v>9548.8915047369646</v>
      </c>
      <c r="E5" s="118">
        <f>SOC!E13+Asan!BT16+'Red sander'!BR16+'Cocus nucifera'!BR16+'Sesbania grandiflora'!BJ16+Cashew!BJ16+Sissoo!AW16+Teak!BJ16+Ghambar!BJ16+Arecanut!BK16+'Som Tree'!BJ16+'Eucalyptus spp'!BJ16+Tamarind!BJ16+Mahogony!BK16+Jamun!BJ16+'Citrus spp'!BK16+Guava!BJ16+Mango!BJ16</f>
        <v>15717.409894644155</v>
      </c>
    </row>
    <row r="6" spans="3:5" x14ac:dyDescent="0.2">
      <c r="C6" s="182" t="str">
        <f>SOC!C14</f>
        <v>2022-2023</v>
      </c>
      <c r="D6" s="117">
        <f>SOC!D14+Asan!BS17+'Red sander'!BQ17+'Cocus nucifera'!BQ17+'Sesbania grandiflora'!BI17+Cashew!BI17+Sissoo!AV17+Teak!BI17+Ghambar!BI17+Arecanut!BJ17+'Som Tree'!BI17+'Eucalyptus spp'!BI17+Tamarind!BI17+Mahogony!BJ17+Jamun!BI17+'Citrus spp'!BJ17+Guava!BI17+Mango!BI17</f>
        <v>18435.501715910636</v>
      </c>
      <c r="E6" s="118">
        <f>SOC!E14+Asan!BT17+'Red sander'!BR17+'Cocus nucifera'!BR17+'Sesbania grandiflora'!BJ17+Cashew!BJ17+Sissoo!AW17+Teak!BJ17+Ghambar!BJ17+Arecanut!BK17+'Som Tree'!BJ17+'Eucalyptus spp'!BJ17+Tamarind!BJ17+Mahogony!BK17+Jamun!BJ17+'Citrus spp'!BK17+Guava!BJ17+Mango!BJ17</f>
        <v>34152.911610554787</v>
      </c>
    </row>
    <row r="7" spans="3:5" x14ac:dyDescent="0.2">
      <c r="C7" s="182" t="str">
        <f>SOC!C15</f>
        <v>2023-2024</v>
      </c>
      <c r="D7" s="117">
        <f>SOC!D15+Asan!BS18+'Red sander'!BQ18+'Cocus nucifera'!BQ18+'Sesbania grandiflora'!BI18+Cashew!BI18+Sissoo!AV18+Teak!BI18+Ghambar!BI18+Arecanut!BJ18+'Som Tree'!BI18+'Eucalyptus spp'!BI18+Tamarind!BI18+Mahogony!BJ18+Jamun!BI18+'Citrus spp'!BJ18+Guava!BI18+Mango!BI18</f>
        <v>23664.066862361549</v>
      </c>
      <c r="E7" s="118">
        <f>SOC!E15+Asan!BT18+'Red sander'!BR18+'Cocus nucifera'!BR18+'Sesbania grandiflora'!BJ18+Cashew!BJ18+Sissoo!AW18+Teak!BJ18+Ghambar!BJ18+Arecanut!BK18+'Som Tree'!BJ18+'Eucalyptus spp'!BJ18+Tamarind!BJ18+Mahogony!BK18+Jamun!BJ18+'Citrus spp'!BK18+Guava!BJ18+Mango!BJ18</f>
        <v>57816.978472916344</v>
      </c>
    </row>
    <row r="8" spans="3:5" x14ac:dyDescent="0.2">
      <c r="C8" s="182" t="str">
        <f>SOC!C16</f>
        <v>2024-2025</v>
      </c>
      <c r="D8" s="117">
        <f>SOC!D16+Asan!BS19+'Red sander'!BQ19+'Cocus nucifera'!BQ19+'Sesbania grandiflora'!BI19+Cashew!BI19+Sissoo!AV19+Teak!BI19+Ghambar!BI19+Arecanut!BJ19+'Som Tree'!BI19+'Eucalyptus spp'!BI19+Tamarind!BI19+Mahogony!BJ19+Jamun!BI19+'Citrus spp'!BJ19+Guava!BI19+Mango!BI19</f>
        <v>31157.119408744242</v>
      </c>
      <c r="E8" s="118">
        <f>SOC!E16+Asan!BT19+'Red sander'!BR19+'Cocus nucifera'!BR19+'Sesbania grandiflora'!BJ19+Cashew!BJ19+Sissoo!AW19+Teak!BJ19+Ghambar!BJ19+Arecanut!BK19+'Som Tree'!BJ19+'Eucalyptus spp'!BJ19+Tamarind!BJ19+Mahogony!BK19+Jamun!BJ19+'Citrus spp'!BK19+Guava!BJ19+Mango!BJ19</f>
        <v>88974.097881660593</v>
      </c>
    </row>
    <row r="9" spans="3:5" x14ac:dyDescent="0.2">
      <c r="C9" s="182" t="str">
        <f>SOC!C17</f>
        <v>2025-2026</v>
      </c>
      <c r="D9" s="117">
        <f>SOC!D17+Asan!BS20+'Red sander'!BQ20+'Cocus nucifera'!BQ20+'Sesbania grandiflora'!BI20+Cashew!BI20+Sissoo!AV20+Teak!BI20+Ghambar!BI20+Arecanut!BJ20+'Som Tree'!BI20+'Eucalyptus spp'!BI20+Tamarind!BI20+Mahogony!BJ20+Jamun!BI20+'Citrus spp'!BJ20+Guava!BI20+Mango!BI20</f>
        <v>25778.299714184985</v>
      </c>
      <c r="E9" s="118">
        <f>SOC!E17+Asan!BT20+'Red sander'!BR20+'Cocus nucifera'!BR20+'Sesbania grandiflora'!BJ20+Cashew!BJ20+Sissoo!AW20+Teak!BJ20+Ghambar!BJ20+Arecanut!BK20+'Som Tree'!BJ20+'Eucalyptus spp'!BJ20+Tamarind!BJ20+Mahogony!BK20+Jamun!BJ20+'Citrus spp'!BK20+Guava!BJ20+Mango!BJ20</f>
        <v>114752.39759584556</v>
      </c>
    </row>
    <row r="10" spans="3:5" x14ac:dyDescent="0.2">
      <c r="C10" s="182" t="str">
        <f>SOC!C18</f>
        <v>2026-2027</v>
      </c>
      <c r="D10" s="117">
        <f>SOC!D18+Asan!BS21+'Red sander'!BQ21+'Cocus nucifera'!BQ21+'Sesbania grandiflora'!BI21+Cashew!BI21+Sissoo!AV21+Teak!BI21+Ghambar!BI21+Arecanut!BJ21+'Som Tree'!BI21+'Eucalyptus spp'!BI21+Tamarind!BI21+Mahogony!BJ21+Jamun!BI21+'Citrus spp'!BJ21+Guava!BI21+Mango!BI21</f>
        <v>26975.229950204317</v>
      </c>
      <c r="E10" s="118">
        <f>SOC!E18+Asan!BT21+'Red sander'!BR21+'Cocus nucifera'!BR21+'Sesbania grandiflora'!BJ21+Cashew!BJ21+Sissoo!AW21+Teak!BJ21+Ghambar!BJ21+Arecanut!BK21+'Som Tree'!BJ21+'Eucalyptus spp'!BJ21+Tamarind!BJ21+Mahogony!BK21+Jamun!BJ21+'Citrus spp'!BK21+Guava!BJ21+Mango!BJ21</f>
        <v>141727.62754604989</v>
      </c>
    </row>
    <row r="11" spans="3:5" x14ac:dyDescent="0.2">
      <c r="C11" s="182" t="str">
        <f>SOC!C19</f>
        <v>2027-2028</v>
      </c>
      <c r="D11" s="117">
        <f>SOC!D19+Asan!BS22+'Red sander'!BQ22+'Cocus nucifera'!BQ22+'Sesbania grandiflora'!BI22+Cashew!BI22+Sissoo!AV22+Teak!BI22+Ghambar!BI22+Arecanut!BJ22+'Som Tree'!BI22+'Eucalyptus spp'!BI22+Tamarind!BI22+Mahogony!BJ22+Jamun!BI22+'Citrus spp'!BJ22+Guava!BI22+Mango!BI22</f>
        <v>26762.516837535688</v>
      </c>
      <c r="E11" s="118">
        <f>SOC!E19+Asan!BT22+'Red sander'!BR22+'Cocus nucifera'!BR22+'Sesbania grandiflora'!BJ22+Cashew!BJ22+Sissoo!AW22+Teak!BJ22+Ghambar!BJ22+Arecanut!BK22+'Som Tree'!BJ22+'Eucalyptus spp'!BJ22+Tamarind!BJ22+Mahogony!BK22+Jamun!BJ22+'Citrus spp'!BK22+Guava!BJ22+Mango!BJ22</f>
        <v>168490.14438358555</v>
      </c>
    </row>
    <row r="12" spans="3:5" x14ac:dyDescent="0.2">
      <c r="C12" s="182" t="str">
        <f>SOC!C20</f>
        <v>2028-2029</v>
      </c>
      <c r="D12" s="117">
        <f>SOC!D20+Asan!BS23+'Red sander'!BQ23+'Cocus nucifera'!BQ23+'Sesbania grandiflora'!BI23+Cashew!BI23+Sissoo!AV23+Teak!BI23+Ghambar!BI23+Arecanut!BJ23+'Som Tree'!BI23+'Eucalyptus spp'!BI23+Tamarind!BI23+Mahogony!BJ23+Jamun!BI23+'Citrus spp'!BJ23+Guava!BI23+Mango!BI23</f>
        <v>26133.707863724681</v>
      </c>
      <c r="E12" s="118">
        <f>SOC!E20+Asan!BT23+'Red sander'!BR23+'Cocus nucifera'!BR23+'Sesbania grandiflora'!BJ23+Cashew!BJ23+Sissoo!AW23+Teak!BJ23+Ghambar!BJ23+Arecanut!BK23+'Som Tree'!BJ23+'Eucalyptus spp'!BJ23+Tamarind!BJ23+Mahogony!BK23+Jamun!BJ23+'Citrus spp'!BK23+Guava!BJ23+Mango!BJ23</f>
        <v>194623.85224731025</v>
      </c>
    </row>
    <row r="13" spans="3:5" x14ac:dyDescent="0.2">
      <c r="C13" s="182" t="str">
        <f>SOC!C21</f>
        <v>2029-2030</v>
      </c>
      <c r="D13" s="117">
        <f>SOC!D21+Asan!BS24+'Red sander'!BQ24+'Cocus nucifera'!BQ24+'Sesbania grandiflora'!BI24+Cashew!BI24+Sissoo!AV24+Teak!BI24+Ghambar!BI24+Arecanut!BJ24+'Som Tree'!BI24+'Eucalyptus spp'!BI24+Tamarind!BI24+Mahogony!BJ24+Jamun!BI24+'Citrus spp'!BJ24+Guava!BI24+Mango!BI24</f>
        <v>24336.230171170282</v>
      </c>
      <c r="E13" s="118">
        <f>SOC!E21+Asan!BT24+'Red sander'!BR24+'Cocus nucifera'!BR24+'Sesbania grandiflora'!BJ24+Cashew!BJ24+Sissoo!AW24+Teak!BJ24+Ghambar!BJ24+Arecanut!BK24+'Som Tree'!BJ24+'Eucalyptus spp'!BJ24+Tamarind!BJ24+Mahogony!BK24+Jamun!BJ24+'Citrus spp'!BK24+Guava!BJ24+Mango!BJ24</f>
        <v>218960.08241848054</v>
      </c>
    </row>
    <row r="14" spans="3:5" x14ac:dyDescent="0.2">
      <c r="C14" s="182" t="str">
        <f>SOC!C22</f>
        <v>2030-2031</v>
      </c>
      <c r="D14" s="117">
        <f>SOC!D22+Asan!BS25+'Red sander'!BQ25+'Cocus nucifera'!BQ25+'Sesbania grandiflora'!BI25+Cashew!BI25+Sissoo!AV25+Teak!BI25+Ghambar!BI25+Arecanut!BJ25+'Som Tree'!BI25+'Eucalyptus spp'!BI25+Tamarind!BI25+Mahogony!BJ25+Jamun!BI25+'Citrus spp'!BJ25+Guava!BI25+Mango!BI25</f>
        <v>23542.105952029997</v>
      </c>
      <c r="E14" s="118">
        <f>SOC!E22+Asan!BT25+'Red sander'!BR25+'Cocus nucifera'!BR25+'Sesbania grandiflora'!BJ25+Cashew!BJ25+Sissoo!AW25+Teak!BJ25+Ghambar!BJ25+Arecanut!BK25+'Som Tree'!BJ25+'Eucalyptus spp'!BJ25+Tamarind!BJ25+Mahogony!BK25+Jamun!BJ25+'Citrus spp'!BK25+Guava!BJ25+Mango!BJ25</f>
        <v>242502.1883705105</v>
      </c>
    </row>
    <row r="15" spans="3:5" x14ac:dyDescent="0.2">
      <c r="C15" s="182" t="str">
        <f>SOC!C23</f>
        <v>2031-2032</v>
      </c>
      <c r="D15" s="117">
        <f>SOC!D23+Asan!BS26+'Red sander'!BQ26+'Cocus nucifera'!BQ26+'Sesbania grandiflora'!BI26+Cashew!BI26+Sissoo!AV26+Teak!BI26+Ghambar!BI26+Arecanut!BJ26+'Som Tree'!BI26+'Eucalyptus spp'!BI26+Tamarind!BI26+Mahogony!BJ26+Jamun!BI26+'Citrus spp'!BJ26+Guava!BI26+Mango!BI26</f>
        <v>23891.112203355897</v>
      </c>
      <c r="E15" s="118">
        <f>SOC!E23+Asan!BT26+'Red sander'!BR26+'Cocus nucifera'!BR26+'Sesbania grandiflora'!BJ26+Cashew!BJ26+Sissoo!AW26+Teak!BJ26+Ghambar!BJ26+Arecanut!BK26+'Som Tree'!BJ26+'Eucalyptus spp'!BJ26+Tamarind!BJ26+Mahogony!BK26+Jamun!BJ26+'Citrus spp'!BK26+Guava!BJ26+Mango!BJ26</f>
        <v>266393.30057386635</v>
      </c>
    </row>
    <row r="16" spans="3:5" x14ac:dyDescent="0.2">
      <c r="C16" s="182" t="str">
        <f>SOC!C24</f>
        <v>2032-2033</v>
      </c>
      <c r="D16" s="117">
        <f>SOC!D24+Asan!BS27+'Red sander'!BQ27+'Cocus nucifera'!BQ27+'Sesbania grandiflora'!BI27+Cashew!BI27+Sissoo!AV27+Teak!BI27+Ghambar!BI27+Arecanut!BJ27+'Som Tree'!BI27+'Eucalyptus spp'!BI27+Tamarind!BI27+Mahogony!BJ27+Jamun!BI27+'Citrus spp'!BJ27+Guava!BI27+Mango!BI27</f>
        <v>25668.254695599619</v>
      </c>
      <c r="E16" s="118">
        <f>SOC!E24+Asan!BT27+'Red sander'!BR27+'Cocus nucifera'!BR27+'Sesbania grandiflora'!BJ27+Cashew!BJ27+Sissoo!AW27+Teak!BJ27+Ghambar!BJ27+Arecanut!BK27+'Som Tree'!BJ27+'Eucalyptus spp'!BJ27+Tamarind!BJ27+Mahogony!BK27+Jamun!BJ27+'Citrus spp'!BK27+Guava!BJ27+Mango!BJ27</f>
        <v>292061.55526946601</v>
      </c>
    </row>
    <row r="17" spans="3:5" x14ac:dyDescent="0.2">
      <c r="C17" s="182" t="str">
        <f>SOC!C25</f>
        <v>2033-2034</v>
      </c>
      <c r="D17" s="117">
        <f>SOC!D25+Asan!BS28+'Red sander'!BQ28+'Cocus nucifera'!BQ28+'Sesbania grandiflora'!BI28+Cashew!BI28+Sissoo!AV28+Teak!BI28+Ghambar!BI28+Arecanut!BJ28+'Som Tree'!BI28+'Eucalyptus spp'!BI28+Tamarind!BI28+Mahogony!BJ28+Jamun!BI28+'Citrus spp'!BJ28+Guava!BI28+Mango!BI28</f>
        <v>27183.374364740441</v>
      </c>
      <c r="E17" s="118">
        <f>SOC!E25+Asan!BT28+'Red sander'!BR28+'Cocus nucifera'!BR28+'Sesbania grandiflora'!BJ28+Cashew!BJ28+Sissoo!AW28+Teak!BJ28+Ghambar!BJ28+Arecanut!BK28+'Som Tree'!BJ28+'Eucalyptus spp'!BJ28+Tamarind!BJ28+Mahogony!BK28+Jamun!BJ28+'Citrus spp'!BK28+Guava!BJ28+Mango!BJ28</f>
        <v>319244.92963420646</v>
      </c>
    </row>
    <row r="18" spans="3:5" x14ac:dyDescent="0.2">
      <c r="C18" s="182" t="str">
        <f>SOC!C26</f>
        <v>2034-2035</v>
      </c>
      <c r="D18" s="117">
        <f>SOC!D26+Asan!BS29+'Red sander'!BQ29+'Cocus nucifera'!BQ29+'Sesbania grandiflora'!BI29+Cashew!BI29+Sissoo!AV29+Teak!BI29+Ghambar!BI29+Arecanut!BJ29+'Som Tree'!BI29+'Eucalyptus spp'!BI29+Tamarind!BI29+Mahogony!BJ29+Jamun!BI29+'Citrus spp'!BJ29+Guava!BI29+Mango!BI29</f>
        <v>27152.341124965627</v>
      </c>
      <c r="E18" s="118">
        <f>SOC!E26+Asan!BT29+'Red sander'!BR29+'Cocus nucifera'!BR29+'Sesbania grandiflora'!BJ29+Cashew!BJ29+Sissoo!AW29+Teak!BJ29+Ghambar!BJ29+Arecanut!BK29+'Som Tree'!BJ29+'Eucalyptus spp'!BJ29+Tamarind!BJ29+Mahogony!BK29+Jamun!BJ29+'Citrus spp'!BK29+Guava!BJ29+Mango!BJ29</f>
        <v>346397.27075917204</v>
      </c>
    </row>
    <row r="19" spans="3:5" x14ac:dyDescent="0.2">
      <c r="C19" s="182" t="str">
        <f>SOC!C27</f>
        <v>2035-2036</v>
      </c>
      <c r="D19" s="117">
        <f>SOC!D27+Asan!BS30+'Red sander'!BQ30+'Cocus nucifera'!BQ30+'Sesbania grandiflora'!BI30+Cashew!BI30+Sissoo!AV30+Teak!BI30+Ghambar!BI30+Arecanut!BJ30+'Som Tree'!BI30+'Eucalyptus spp'!BI30+Tamarind!BI30+Mahogony!BJ30+Jamun!BI30+'Citrus spp'!BJ30+Guava!BI30+Mango!BI30</f>
        <v>16400.578765815753</v>
      </c>
      <c r="E19" s="118">
        <f>SOC!E27+Asan!BT30+'Red sander'!BR30+'Cocus nucifera'!BR30+'Sesbania grandiflora'!BJ30+Cashew!BJ30+Sissoo!AW30+Teak!BJ30+Ghambar!BJ30+Arecanut!BK30+'Som Tree'!BJ30+'Eucalyptus spp'!BJ30+Tamarind!BJ30+Mahogony!BK30+Jamun!BJ30+'Citrus spp'!BK30+Guava!BJ30+Mango!BJ30</f>
        <v>362797.84952498786</v>
      </c>
    </row>
    <row r="20" spans="3:5" x14ac:dyDescent="0.2">
      <c r="C20" s="182" t="str">
        <f>SOC!C28</f>
        <v>2036-2037</v>
      </c>
      <c r="D20" s="117">
        <f>SOC!D28+Asan!BS31+'Red sander'!BQ31+'Cocus nucifera'!BQ31+'Sesbania grandiflora'!BI31+Cashew!BI31+Sissoo!AV31+Teak!BI31+Ghambar!BI31+Arecanut!BJ31+'Som Tree'!BI31+'Eucalyptus spp'!BI31+Tamarind!BI31+Mahogony!BJ31+Jamun!BI31+'Citrus spp'!BJ31+Guava!BI31+Mango!BI31</f>
        <v>26795.483204451673</v>
      </c>
      <c r="E20" s="118">
        <f>SOC!E28+Asan!BT31+'Red sander'!BR31+'Cocus nucifera'!BR31+'Sesbania grandiflora'!BJ31+Cashew!BJ31+Sissoo!AW31+Teak!BJ31+Ghambar!BJ31+Arecanut!BK31+'Som Tree'!BJ31+'Eucalyptus spp'!BJ31+Tamarind!BJ31+Mahogony!BK31+Jamun!BJ31+'Citrus spp'!BK31+Guava!BJ31+Mango!BJ31</f>
        <v>389593.33272943948</v>
      </c>
    </row>
    <row r="21" spans="3:5" x14ac:dyDescent="0.2">
      <c r="C21" s="182" t="str">
        <f>SOC!C29</f>
        <v>2037-2038</v>
      </c>
      <c r="D21" s="117">
        <f>SOC!D29+Asan!BS32+'Red sander'!BQ32+'Cocus nucifera'!BQ32+'Sesbania grandiflora'!BI32+Cashew!BI32+Sissoo!AV32+Teak!BI32+Ghambar!BI32+Arecanut!BJ32+'Som Tree'!BI32+'Eucalyptus spp'!BI32+Tamarind!BI32+Mahogony!BJ32+Jamun!BI32+'Citrus spp'!BJ32+Guava!BI32+Mango!BI32</f>
        <v>-12553.004998081966</v>
      </c>
      <c r="E21" s="118">
        <f>SOC!E29+Asan!BT32+'Red sander'!BR32+'Cocus nucifera'!BR32+'Sesbania grandiflora'!BJ32+Cashew!BJ32+Sissoo!AW32+Teak!BJ32+Ghambar!BJ32+Arecanut!BK32+'Som Tree'!BJ32+'Eucalyptus spp'!BJ32+Tamarind!BJ32+Mahogony!BK32+Jamun!BJ32+'Citrus spp'!BK32+Guava!BJ32+Mango!BJ32</f>
        <v>377040.32773135754</v>
      </c>
    </row>
    <row r="22" spans="3:5" x14ac:dyDescent="0.2">
      <c r="C22" s="182" t="str">
        <f>SOC!C30</f>
        <v>2038-2039</v>
      </c>
      <c r="D22" s="117">
        <f>SOC!D30+Asan!BS33+'Red sander'!BQ33+'Cocus nucifera'!BQ33+'Sesbania grandiflora'!BI33+Cashew!BI33+Sissoo!AV33+Teak!BI33+Ghambar!BI33+Arecanut!BJ33+'Som Tree'!BI33+'Eucalyptus spp'!BI33+Tamarind!BI33+Mahogony!BJ33+Jamun!BI33+'Citrus spp'!BJ33+Guava!BI33+Mango!BI33</f>
        <v>24770.86241323279</v>
      </c>
      <c r="E22" s="118">
        <f>SOC!E30+Asan!BT33+'Red sander'!BR33+'Cocus nucifera'!BR33+'Sesbania grandiflora'!BJ33+Cashew!BJ33+Sissoo!AW33+Teak!BJ33+Ghambar!BJ33+Arecanut!BK33+'Som Tree'!BJ33+'Eucalyptus spp'!BJ33+Tamarind!BJ33+Mahogony!BK33+Jamun!BJ33+'Citrus spp'!BK33+Guava!BJ33+Mango!BJ33</f>
        <v>401811.19014459033</v>
      </c>
    </row>
    <row r="23" spans="3:5" x14ac:dyDescent="0.2">
      <c r="C23" s="182" t="str">
        <f>SOC!C31</f>
        <v>2039-2040</v>
      </c>
      <c r="D23" s="117">
        <f>SOC!D31+Asan!BS34+'Red sander'!BQ34+'Cocus nucifera'!BQ34+'Sesbania grandiflora'!BI34+Cashew!BI34+Sissoo!AV34+Teak!BI34+Ghambar!BI34+Arecanut!BJ34+'Som Tree'!BI34+'Eucalyptus spp'!BI34+Tamarind!BI34+Mahogony!BJ34+Jamun!BI34+'Citrus spp'!BJ34+Guava!BI34+Mango!BI34</f>
        <v>33569.049951605928</v>
      </c>
      <c r="E23" s="118">
        <f>SOC!E31+Asan!BT34+'Red sander'!BR34+'Cocus nucifera'!BR34+'Sesbania grandiflora'!BJ34+Cashew!BJ34+Sissoo!AW34+Teak!BJ34+Ghambar!BJ34+Arecanut!BK34+'Som Tree'!BJ34+'Eucalyptus spp'!BJ34+Tamarind!BJ34+Mahogony!BK34+Jamun!BJ34+'Citrus spp'!BK34+Guava!BJ34+Mango!BJ34</f>
        <v>435380.24009619618</v>
      </c>
    </row>
    <row r="24" spans="3:5" x14ac:dyDescent="0.2">
      <c r="C24" s="182" t="str">
        <f>SOC!C32</f>
        <v>2040-2041</v>
      </c>
      <c r="D24" s="117">
        <f>SOC!D32+Asan!BS35+'Red sander'!BQ35+'Cocus nucifera'!BQ35+'Sesbania grandiflora'!BI35+Cashew!BI35+Sissoo!AV35+Teak!BI35+Ghambar!BI35+Arecanut!BJ35+'Som Tree'!BI35+'Eucalyptus spp'!BI35+Tamarind!BI35+Mahogony!BJ35+Jamun!BI35+'Citrus spp'!BJ35+Guava!BI35+Mango!BI35</f>
        <v>30659.445565751572</v>
      </c>
      <c r="E24" s="118">
        <f>SOC!E32+Asan!BT35+'Red sander'!BR35+'Cocus nucifera'!BR35+'Sesbania grandiflora'!BJ35+Cashew!BJ35+Sissoo!AW35+Teak!BJ35+Ghambar!BJ35+Arecanut!BK35+'Som Tree'!BJ35+'Eucalyptus spp'!BJ35+Tamarind!BJ35+Mahogony!BK35+Jamun!BJ35+'Citrus spp'!BK35+Guava!BJ35+Mango!BJ35</f>
        <v>466039.68566194776</v>
      </c>
    </row>
    <row r="25" spans="3:5" x14ac:dyDescent="0.2">
      <c r="C25" s="182" t="str">
        <f>SOC!C33</f>
        <v>2041-2042</v>
      </c>
      <c r="D25" s="117">
        <f>SOC!D33+Asan!BS36+'Red sander'!BQ36+'Cocus nucifera'!BQ36+'Sesbania grandiflora'!BI36+Cashew!BI36+Sissoo!AV36+Teak!BI36+Ghambar!BI36+Arecanut!BJ36+'Som Tree'!BI36+'Eucalyptus spp'!BI36+Tamarind!BI36+Mahogony!BJ36+Jamun!BI36+'Citrus spp'!BJ36+Guava!BI36+Mango!BI36</f>
        <v>30651.8880725462</v>
      </c>
      <c r="E25" s="118">
        <f>SOC!E33+Asan!BT36+'Red sander'!BR36+'Cocus nucifera'!BR36+'Sesbania grandiflora'!BJ36+Cashew!BJ36+Sissoo!AW36+Teak!BJ36+Ghambar!BJ36+Arecanut!BK36+'Som Tree'!BJ36+'Eucalyptus spp'!BJ36+Tamarind!BJ36+Mahogony!BK36+Jamun!BJ36+'Citrus spp'!BK36+Guava!BJ36+Mango!BJ36</f>
        <v>496691.57373449404</v>
      </c>
    </row>
    <row r="26" spans="3:5" x14ac:dyDescent="0.2">
      <c r="C26" s="182" t="str">
        <f>SOC!C34</f>
        <v>2042-2043</v>
      </c>
      <c r="D26" s="117">
        <f>SOC!D34+Asan!BS37+'Red sander'!BQ37+'Cocus nucifera'!BQ37+'Sesbania grandiflora'!BI37+Cashew!BI37+Sissoo!AV37+Teak!BI37+Ghambar!BI37+Arecanut!BJ37+'Som Tree'!BI37+'Eucalyptus spp'!BI37+Tamarind!BI37+Mahogony!BJ37+Jamun!BI37+'Citrus spp'!BJ37+Guava!BI37+Mango!BI37</f>
        <v>30177.665898813328</v>
      </c>
      <c r="E26" s="118">
        <f>SOC!E34+Asan!BT37+'Red sander'!BR37+'Cocus nucifera'!BR37+'Sesbania grandiflora'!BJ37+Cashew!BJ37+Sissoo!AW37+Teak!BJ37+Ghambar!BJ37+Arecanut!BK37+'Som Tree'!BJ37+'Eucalyptus spp'!BJ37+Tamarind!BJ37+Mahogony!BK37+Jamun!BJ37+'Citrus spp'!BK37+Guava!BJ37+Mango!BJ37</f>
        <v>526869.23963330733</v>
      </c>
    </row>
    <row r="27" spans="3:5" x14ac:dyDescent="0.2">
      <c r="C27" s="182" t="str">
        <f>SOC!C35</f>
        <v>2043-2044</v>
      </c>
      <c r="D27" s="117">
        <f>SOC!D35+Asan!BS38+'Red sander'!BQ38+'Cocus nucifera'!BQ38+'Sesbania grandiflora'!BI38+Cashew!BI38+Sissoo!AV38+Teak!BI38+Ghambar!BI38+Arecanut!BJ38+'Som Tree'!BI38+'Eucalyptus spp'!BI38+Tamarind!BI38+Mahogony!BJ38+Jamun!BI38+'Citrus spp'!BJ38+Guava!BI38+Mango!BI38</f>
        <v>30367.581047832351</v>
      </c>
      <c r="E27" s="118">
        <f>SOC!E35+Asan!BT38+'Red sander'!BR38+'Cocus nucifera'!BR38+'Sesbania grandiflora'!BJ38+Cashew!BJ38+Sissoo!AW38+Teak!BJ38+Ghambar!BJ38+Arecanut!BK38+'Som Tree'!BJ38+'Eucalyptus spp'!BJ38+Tamarind!BJ38+Mahogony!BK38+Jamun!BJ38+'Citrus spp'!BK38+Guava!BJ38+Mango!BJ38</f>
        <v>557236.82068113971</v>
      </c>
    </row>
    <row r="28" spans="3:5" x14ac:dyDescent="0.2">
      <c r="C28" s="182" t="str">
        <f>SOC!C36</f>
        <v>2044-2045</v>
      </c>
      <c r="D28" s="117">
        <f>SOC!D36+Asan!BS39+'Red sander'!BQ39+'Cocus nucifera'!BQ39+'Sesbania grandiflora'!BI39+Cashew!BI39+Sissoo!AV39+Teak!BI39+Ghambar!BI39+Arecanut!BJ39+'Som Tree'!BI39+'Eucalyptus spp'!BI39+Tamarind!BI39+Mahogony!BJ39+Jamun!BI39+'Citrus spp'!BJ39+Guava!BI39+Mango!BI39</f>
        <v>31673.491256187477</v>
      </c>
      <c r="E28" s="118">
        <f>SOC!E36+Asan!BT39+'Red sander'!BR39+'Cocus nucifera'!BR39+'Sesbania grandiflora'!BJ39+Cashew!BJ39+Sissoo!AW39+Teak!BJ39+Ghambar!BJ39+Arecanut!BK39+'Som Tree'!BJ39+'Eucalyptus spp'!BJ39+Tamarind!BJ39+Mahogony!BK39+Jamun!BJ39+'Citrus spp'!BK39+Guava!BJ39+Mango!BJ39</f>
        <v>588910.31193732703</v>
      </c>
    </row>
    <row r="29" spans="3:5" x14ac:dyDescent="0.2">
      <c r="C29" s="182" t="str">
        <f>SOC!C37</f>
        <v>2045-2046</v>
      </c>
      <c r="D29" s="117">
        <f>SOC!D37+Asan!BS40+'Red sander'!BQ40+'Cocus nucifera'!BQ40+'Sesbania grandiflora'!BI40+Cashew!BI40+Sissoo!AV40+Teak!BI40+Ghambar!BI40+Arecanut!BJ40+'Som Tree'!BI40+'Eucalyptus spp'!BI40+Tamarind!BI40+Mahogony!BJ40+Jamun!BI40+'Citrus spp'!BJ40+Guava!BI40+Mango!BI40</f>
        <v>32358.044747338667</v>
      </c>
      <c r="E29" s="118">
        <f>SOC!E37+Asan!BT40+'Red sander'!BR40+'Cocus nucifera'!BR40+'Sesbania grandiflora'!BJ40+Cashew!BJ40+Sissoo!AW40+Teak!BJ40+Ghambar!BJ40+Arecanut!BK40+'Som Tree'!BJ40+'Eucalyptus spp'!BJ40+Tamarind!BJ40+Mahogony!BK40+Jamun!BJ40+'Citrus spp'!BK40+Guava!BJ40+Mango!BJ40</f>
        <v>621268.35668466566</v>
      </c>
    </row>
    <row r="30" spans="3:5" x14ac:dyDescent="0.2">
      <c r="C30" s="182" t="str">
        <f>SOC!C38</f>
        <v>2046-2047</v>
      </c>
      <c r="D30" s="117">
        <f>SOC!D38+Asan!BS41+'Red sander'!BQ41+'Cocus nucifera'!BQ41+'Sesbania grandiflora'!BI41+Cashew!BI41+Sissoo!AV41+Teak!BI41+Ghambar!BI41+Arecanut!BJ41+'Som Tree'!BI41+'Eucalyptus spp'!BI41+Tamarind!BI41+Mahogony!BJ41+Jamun!BI41+'Citrus spp'!BJ41+Guava!BI41+Mango!BI41</f>
        <v>33483.223671768406</v>
      </c>
      <c r="E30" s="118">
        <f>SOC!E38+Asan!BT41+'Red sander'!BR41+'Cocus nucifera'!BR41+'Sesbania grandiflora'!BJ41+Cashew!BJ41+Sissoo!AW41+Teak!BJ41+Ghambar!BJ41+Arecanut!BK41+'Som Tree'!BJ41+'Eucalyptus spp'!BJ41+Tamarind!BJ41+Mahogony!BK41+Jamun!BJ41+'Citrus spp'!BK41+Guava!BJ41+Mango!BJ41</f>
        <v>654751.58035643422</v>
      </c>
    </row>
    <row r="31" spans="3:5" x14ac:dyDescent="0.2">
      <c r="C31" s="182" t="str">
        <f>SOC!C39</f>
        <v>2047-2048</v>
      </c>
      <c r="D31" s="117">
        <f>SOC!D39+Asan!BS42+'Red sander'!BQ42+'Cocus nucifera'!BQ42+'Sesbania grandiflora'!BI42+Cashew!BI42+Sissoo!AV42+Teak!BI42+Ghambar!BI42+Arecanut!BJ42+'Som Tree'!BI42+'Eucalyptus spp'!BI42+Tamarind!BI42+Mahogony!BJ42+Jamun!BI42+'Citrus spp'!BJ42+Guava!BI42+Mango!BI42</f>
        <v>34819.753991087819</v>
      </c>
      <c r="E31" s="118">
        <f>SOC!E39+Asan!BT42+'Red sander'!BR42+'Cocus nucifera'!BR42+'Sesbania grandiflora'!BJ42+Cashew!BJ42+Sissoo!AW42+Teak!BJ42+Ghambar!BJ42+Arecanut!BK42+'Som Tree'!BJ42+'Eucalyptus spp'!BJ42+Tamarind!BJ42+Mahogony!BK42+Jamun!BJ42+'Citrus spp'!BK42+Guava!BJ42+Mango!BJ42</f>
        <v>689571.334347522</v>
      </c>
    </row>
    <row r="32" spans="3:5" x14ac:dyDescent="0.2">
      <c r="C32" s="182" t="str">
        <f>SOC!C40</f>
        <v>2048-2049</v>
      </c>
      <c r="D32" s="117">
        <f>SOC!D40+Asan!BS43+'Red sander'!BQ43+'Cocus nucifera'!BQ43+'Sesbania grandiflora'!BI43+Cashew!BI43+Sissoo!AV43+Teak!BI43+Ghambar!BI43+Arecanut!BJ43+'Som Tree'!BI43+'Eucalyptus spp'!BI43+Tamarind!BI43+Mahogony!BJ43+Jamun!BI43+'Citrus spp'!BJ43+Guava!BI43+Mango!BI43</f>
        <v>36241.069973085207</v>
      </c>
      <c r="E32" s="118">
        <f>SOC!E40+Asan!BT43+'Red sander'!BR43+'Cocus nucifera'!BR43+'Sesbania grandiflora'!BJ43+Cashew!BJ43+Sissoo!AW43+Teak!BJ43+Ghambar!BJ43+Arecanut!BK43+'Som Tree'!BJ43+'Eucalyptus spp'!BJ43+Tamarind!BJ43+Mahogony!BK43+Jamun!BJ43+'Citrus spp'!BK43+Guava!BJ43+Mango!BJ43</f>
        <v>725812.40432060731</v>
      </c>
    </row>
    <row r="33" spans="3:5" x14ac:dyDescent="0.2">
      <c r="C33" s="182" t="str">
        <f>SOC!C41</f>
        <v>2049-2050</v>
      </c>
      <c r="D33" s="117">
        <f>SOC!D41+Asan!BS44+'Red sander'!BQ44+'Cocus nucifera'!BQ44+'Sesbania grandiflora'!BI44+Cashew!BI44+Sissoo!AV44+Teak!BI44+Ghambar!BI44+Arecanut!BJ44+'Som Tree'!BI44+'Eucalyptus spp'!BI44+Tamarind!BI44+Mahogony!BJ44+Jamun!BI44+'Citrus spp'!BJ44+Guava!BI44+Mango!BI44</f>
        <v>7337.4607791522722</v>
      </c>
      <c r="E33" s="118">
        <f>SOC!E41+Asan!BT44+'Red sander'!BR44+'Cocus nucifera'!BR44+'Sesbania grandiflora'!BJ44+Cashew!BJ44+Sissoo!AW44+Teak!BJ44+Ghambar!BJ44+Arecanut!BK44+'Som Tree'!BJ44+'Eucalyptus spp'!BJ44+Tamarind!BJ44+Mahogony!BK44+Jamun!BJ44+'Citrus spp'!BK44+Guava!BJ44+Mango!BJ44</f>
        <v>181704.96911278099</v>
      </c>
    </row>
    <row r="34" spans="3:5" x14ac:dyDescent="0.2">
      <c r="C34" s="182" t="str">
        <f>SOC!C42</f>
        <v>2050-2051</v>
      </c>
      <c r="D34" s="117">
        <f>SOC!D42+Asan!BS45+'Red sander'!BQ45+'Cocus nucifera'!BQ45+'Sesbania grandiflora'!BI45+Cashew!BI45+Sissoo!AV45+Teak!BI45+Ghambar!BI45+Arecanut!BJ45+'Som Tree'!BI45+'Eucalyptus spp'!BI45+Tamarind!BI45+Mahogony!BJ45+Jamun!BI45+'Citrus spp'!BJ45+Guava!BI45+Mango!BI45</f>
        <v>6847.9114386421588</v>
      </c>
      <c r="E34" s="118">
        <f>SOC!E42+Asan!BT45+'Red sander'!BR45+'Cocus nucifera'!BR45+'Sesbania grandiflora'!BJ45+Cashew!BJ45+Sissoo!AW45+Teak!BJ45+Ghambar!BJ45+Arecanut!BK45+'Som Tree'!BJ45+'Eucalyptus spp'!BJ45+Tamarind!BJ45+Mahogony!BK45+Jamun!BJ45+'Citrus spp'!BK45+Guava!BJ45+Mango!BJ45</f>
        <v>188552.88055142318</v>
      </c>
    </row>
    <row r="35" spans="3:5" x14ac:dyDescent="0.2">
      <c r="C35" s="182" t="str">
        <f>SOC!C43</f>
        <v>2051-2052</v>
      </c>
      <c r="D35" s="117">
        <f>SOC!D43+Asan!BS46+'Red sander'!BQ46+'Cocus nucifera'!BQ46+'Sesbania grandiflora'!BI46+Cashew!BI46+Sissoo!AV46+Teak!BI46+Ghambar!BI46+Arecanut!BJ46+'Som Tree'!BI46+'Eucalyptus spp'!BI46+Tamarind!BI46+Mahogony!BJ46+Jamun!BI46+'Citrus spp'!BJ46+Guava!BI46+Mango!BI46</f>
        <v>6182.8053531537698</v>
      </c>
      <c r="E35" s="118">
        <f>SOC!E43+Asan!BT46+'Red sander'!BR46+'Cocus nucifera'!BR46+'Sesbania grandiflora'!BJ46+Cashew!BJ46+Sissoo!AW46+Teak!BJ46+Ghambar!BJ46+Arecanut!BK46+'Som Tree'!BJ46+'Eucalyptus spp'!BJ46+Tamarind!BJ46+Mahogony!BK46+Jamun!BJ46+'Citrus spp'!BK46+Guava!BJ46+Mango!BJ46</f>
        <v>194735.68590457691</v>
      </c>
    </row>
    <row r="36" spans="3:5" x14ac:dyDescent="0.2">
      <c r="C36" s="182" t="str">
        <f>SOC!C44</f>
        <v>2052-2053</v>
      </c>
      <c r="D36" s="117">
        <f>SOC!D44+Asan!BS47+'Red sander'!BQ47+'Cocus nucifera'!BQ47+'Sesbania grandiflora'!BI47+Cashew!BI47+Sissoo!AV47+Teak!BI47+Ghambar!BI47+Arecanut!BJ47+'Som Tree'!BI47+'Eucalyptus spp'!BI47+Tamarind!BI47+Mahogony!BJ47+Jamun!BI47+'Citrus spp'!BJ47+Guava!BI47+Mango!BI47</f>
        <v>2047.7359161842562</v>
      </c>
      <c r="E36" s="118">
        <f>SOC!E44+Asan!BT47+'Red sander'!BR47+'Cocus nucifera'!BR47+'Sesbania grandiflora'!BJ47+Cashew!BJ47+Sissoo!AW47+Teak!BJ47+Ghambar!BJ47+Arecanut!BK47+'Som Tree'!BJ47+'Eucalyptus spp'!BJ47+Tamarind!BJ47+Mahogony!BK47+Jamun!BJ47+'Citrus spp'!BK47+Guava!BJ47+Mango!BJ47</f>
        <v>196783.42182076117</v>
      </c>
    </row>
    <row r="37" spans="3:5" x14ac:dyDescent="0.2">
      <c r="C37" s="182" t="str">
        <f>SOC!C45</f>
        <v>2053-2054</v>
      </c>
      <c r="D37" s="117">
        <f>SOC!D45+Asan!BS48+'Red sander'!BQ48+'Cocus nucifera'!BQ48+'Sesbania grandiflora'!BI48+Cashew!BI48+Sissoo!AV48+Teak!BI48+Ghambar!BI48+Arecanut!BJ48+'Som Tree'!BI48+'Eucalyptus spp'!BI48+Tamarind!BI48+Mahogony!BJ48+Jamun!BI48+'Citrus spp'!BJ48+Guava!BI48+Mango!BI48</f>
        <v>181.81264028996742</v>
      </c>
      <c r="E37" s="118">
        <f>SOC!E45+Asan!BT48+'Red sander'!BR48+'Cocus nucifera'!BR48+'Sesbania grandiflora'!BJ48+Cashew!BJ48+Sissoo!AW48+Teak!BJ48+Ghambar!BJ48+Arecanut!BK48+'Som Tree'!BJ48+'Eucalyptus spp'!BJ48+Tamarind!BJ48+Mahogony!BK48+Jamun!BJ48+'Citrus spp'!BK48+Guava!BJ48+Mango!BJ48</f>
        <v>196965.23446105112</v>
      </c>
    </row>
    <row r="38" spans="3:5" x14ac:dyDescent="0.2">
      <c r="C38" s="182" t="str">
        <f>SOC!C46</f>
        <v>2054-2055</v>
      </c>
      <c r="D38" s="117">
        <f>SOC!D46+Asan!BS49+'Red sander'!BQ49+'Cocus nucifera'!BQ49+'Sesbania grandiflora'!BI49+Cashew!BI49+Sissoo!AV49+Teak!BI49+Ghambar!BI49+Arecanut!BJ49+'Som Tree'!BI49+'Eucalyptus spp'!BI49+Tamarind!BI49+Mahogony!BJ49+Jamun!BI49+'Citrus spp'!BJ49+Guava!BI49+Mango!BI49</f>
        <v>0</v>
      </c>
      <c r="E38" s="118">
        <f>SOC!E46+Asan!BT49+'Red sander'!BR49+'Cocus nucifera'!BR49+'Sesbania grandiflora'!BJ49+Cashew!BJ49+Sissoo!AW49+Teak!BJ49+Ghambar!BJ49+Arecanut!BK49+'Som Tree'!BJ49+'Eucalyptus spp'!BJ49+Tamarind!BJ49+Mahogony!BK49+Jamun!BJ49+'Citrus spp'!BK49+Guava!BJ49+Mango!BJ49</f>
        <v>196965.23446105112</v>
      </c>
    </row>
    <row r="39" spans="3:5" x14ac:dyDescent="0.2">
      <c r="C39" s="182"/>
      <c r="D39" s="117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3197-ACC1-4227-945D-F7B5609760D0}">
  <dimension ref="B2:F38"/>
  <sheetViews>
    <sheetView topLeftCell="A13" workbookViewId="0">
      <selection activeCell="C37" sqref="C37"/>
    </sheetView>
  </sheetViews>
  <sheetFormatPr baseColWidth="10" defaultColWidth="9.1640625" defaultRowHeight="13" x14ac:dyDescent="0.15"/>
  <cols>
    <col min="1" max="3" width="9.1640625" style="3"/>
    <col min="4" max="4" width="16.33203125" style="3" customWidth="1"/>
    <col min="5" max="5" width="12.83203125" style="3" customWidth="1"/>
    <col min="6" max="6" width="27.5" style="3" customWidth="1"/>
    <col min="7" max="16384" width="9.1640625" style="3"/>
  </cols>
  <sheetData>
    <row r="2" spans="2:6" ht="45" x14ac:dyDescent="0.15">
      <c r="B2" s="94" t="s">
        <v>85</v>
      </c>
      <c r="C2" s="94" t="s">
        <v>13</v>
      </c>
      <c r="D2" s="95" t="s">
        <v>203</v>
      </c>
      <c r="E2" s="95" t="s">
        <v>204</v>
      </c>
      <c r="F2" s="95" t="s">
        <v>205</v>
      </c>
    </row>
    <row r="3" spans="2:6" x14ac:dyDescent="0.15">
      <c r="B3" s="13">
        <f>SOC!B11</f>
        <v>1</v>
      </c>
      <c r="C3" s="13" t="str">
        <f>SOC!C11</f>
        <v>2019-2020</v>
      </c>
      <c r="D3" s="13">
        <f>'Total ER'!D3</f>
        <v>1333.3078977345453</v>
      </c>
      <c r="E3" s="13">
        <v>0</v>
      </c>
      <c r="F3" s="13">
        <f>D3-E3</f>
        <v>1333.3078977345453</v>
      </c>
    </row>
    <row r="4" spans="2:6" x14ac:dyDescent="0.15">
      <c r="B4" s="13">
        <f>SOC!B12</f>
        <v>2</v>
      </c>
      <c r="C4" s="13" t="str">
        <f>SOC!C12</f>
        <v>2020-2021</v>
      </c>
      <c r="D4" s="13">
        <f>'Total ER'!D4</f>
        <v>4835.2104921726441</v>
      </c>
      <c r="E4" s="13">
        <v>0</v>
      </c>
      <c r="F4" s="13">
        <f t="shared" ref="F4:F38" si="0">D4-E4</f>
        <v>4835.2104921726441</v>
      </c>
    </row>
    <row r="5" spans="2:6" x14ac:dyDescent="0.15">
      <c r="B5" s="13">
        <f>SOC!B13</f>
        <v>3</v>
      </c>
      <c r="C5" s="13" t="str">
        <f>SOC!C13</f>
        <v>2021-2022</v>
      </c>
      <c r="D5" s="13">
        <f>'Total ER'!D5</f>
        <v>9548.8915047369646</v>
      </c>
      <c r="E5" s="13">
        <v>0</v>
      </c>
      <c r="F5" s="13">
        <f t="shared" si="0"/>
        <v>9548.8915047369646</v>
      </c>
    </row>
    <row r="6" spans="2:6" x14ac:dyDescent="0.15">
      <c r="B6" s="13">
        <f>SOC!B14</f>
        <v>4</v>
      </c>
      <c r="C6" s="13" t="str">
        <f>SOC!C14</f>
        <v>2022-2023</v>
      </c>
      <c r="D6" s="13">
        <f>'Total ER'!D6</f>
        <v>18435.501715910636</v>
      </c>
      <c r="E6" s="13">
        <v>0</v>
      </c>
      <c r="F6" s="13">
        <f t="shared" si="0"/>
        <v>18435.501715910636</v>
      </c>
    </row>
    <row r="7" spans="2:6" x14ac:dyDescent="0.15">
      <c r="B7" s="13">
        <f>SOC!B15</f>
        <v>5</v>
      </c>
      <c r="C7" s="13" t="str">
        <f>SOC!C15</f>
        <v>2023-2024</v>
      </c>
      <c r="D7" s="13">
        <f>'Total ER'!D7</f>
        <v>23664.066862361549</v>
      </c>
      <c r="E7" s="13">
        <v>0</v>
      </c>
      <c r="F7" s="13">
        <f t="shared" si="0"/>
        <v>23664.066862361549</v>
      </c>
    </row>
    <row r="8" spans="2:6" x14ac:dyDescent="0.15">
      <c r="B8" s="13">
        <f>SOC!B16</f>
        <v>6</v>
      </c>
      <c r="C8" s="13" t="str">
        <f>SOC!C16</f>
        <v>2024-2025</v>
      </c>
      <c r="D8" s="13">
        <f>'Total ER'!D8</f>
        <v>31157.119408744242</v>
      </c>
      <c r="E8" s="13">
        <v>0</v>
      </c>
      <c r="F8" s="13">
        <f t="shared" si="0"/>
        <v>31157.119408744242</v>
      </c>
    </row>
    <row r="9" spans="2:6" x14ac:dyDescent="0.15">
      <c r="B9" s="13">
        <f>SOC!B17</f>
        <v>7</v>
      </c>
      <c r="C9" s="13" t="str">
        <f>SOC!C17</f>
        <v>2025-2026</v>
      </c>
      <c r="D9" s="13">
        <f>'Total ER'!D9</f>
        <v>25778.299714184985</v>
      </c>
      <c r="E9" s="13">
        <v>0</v>
      </c>
      <c r="F9" s="13">
        <f t="shared" si="0"/>
        <v>25778.299714184985</v>
      </c>
    </row>
    <row r="10" spans="2:6" x14ac:dyDescent="0.15">
      <c r="B10" s="13">
        <f>SOC!B18</f>
        <v>8</v>
      </c>
      <c r="C10" s="13" t="str">
        <f>SOC!C18</f>
        <v>2026-2027</v>
      </c>
      <c r="D10" s="13">
        <f>'Total ER'!D10</f>
        <v>26975.229950204317</v>
      </c>
      <c r="E10" s="13">
        <v>0</v>
      </c>
      <c r="F10" s="13">
        <f t="shared" si="0"/>
        <v>26975.229950204317</v>
      </c>
    </row>
    <row r="11" spans="2:6" x14ac:dyDescent="0.15">
      <c r="B11" s="13">
        <f>SOC!B19</f>
        <v>9</v>
      </c>
      <c r="C11" s="13" t="str">
        <f>SOC!C19</f>
        <v>2027-2028</v>
      </c>
      <c r="D11" s="13">
        <f>'Total ER'!D11</f>
        <v>26762.516837535688</v>
      </c>
      <c r="E11" s="13">
        <v>0</v>
      </c>
      <c r="F11" s="13">
        <f t="shared" si="0"/>
        <v>26762.516837535688</v>
      </c>
    </row>
    <row r="12" spans="2:6" x14ac:dyDescent="0.15">
      <c r="B12" s="13">
        <f>SOC!B20</f>
        <v>10</v>
      </c>
      <c r="C12" s="13" t="str">
        <f>SOC!C20</f>
        <v>2028-2029</v>
      </c>
      <c r="D12" s="13">
        <f>'Total ER'!D12</f>
        <v>26133.707863724681</v>
      </c>
      <c r="E12" s="13">
        <v>0</v>
      </c>
      <c r="F12" s="13">
        <f t="shared" si="0"/>
        <v>26133.707863724681</v>
      </c>
    </row>
    <row r="13" spans="2:6" x14ac:dyDescent="0.15">
      <c r="B13" s="13">
        <f>SOC!B21</f>
        <v>11</v>
      </c>
      <c r="C13" s="13" t="str">
        <f>SOC!C21</f>
        <v>2029-2030</v>
      </c>
      <c r="D13" s="13">
        <f>'Total ER'!D13</f>
        <v>24336.230171170282</v>
      </c>
      <c r="E13" s="13">
        <v>0</v>
      </c>
      <c r="F13" s="13">
        <f t="shared" si="0"/>
        <v>24336.230171170282</v>
      </c>
    </row>
    <row r="14" spans="2:6" x14ac:dyDescent="0.15">
      <c r="B14" s="13">
        <f>SOC!B22</f>
        <v>12</v>
      </c>
      <c r="C14" s="13" t="str">
        <f>SOC!C22</f>
        <v>2030-2031</v>
      </c>
      <c r="D14" s="13">
        <f>'Total ER'!D14</f>
        <v>23542.105952029997</v>
      </c>
      <c r="E14" s="13">
        <v>0</v>
      </c>
      <c r="F14" s="13">
        <f t="shared" si="0"/>
        <v>23542.105952029997</v>
      </c>
    </row>
    <row r="15" spans="2:6" x14ac:dyDescent="0.15">
      <c r="B15" s="13">
        <f>SOC!B23</f>
        <v>13</v>
      </c>
      <c r="C15" s="13" t="str">
        <f>SOC!C23</f>
        <v>2031-2032</v>
      </c>
      <c r="D15" s="13">
        <f>'Total ER'!D15</f>
        <v>23891.112203355897</v>
      </c>
      <c r="E15" s="13">
        <v>0</v>
      </c>
      <c r="F15" s="13">
        <f t="shared" si="0"/>
        <v>23891.112203355897</v>
      </c>
    </row>
    <row r="16" spans="2:6" x14ac:dyDescent="0.15">
      <c r="B16" s="13">
        <f>SOC!B24</f>
        <v>14</v>
      </c>
      <c r="C16" s="13" t="str">
        <f>SOC!C24</f>
        <v>2032-2033</v>
      </c>
      <c r="D16" s="13">
        <f>'Total ER'!D16</f>
        <v>25668.254695599619</v>
      </c>
      <c r="E16" s="13">
        <v>0</v>
      </c>
      <c r="F16" s="13">
        <f t="shared" si="0"/>
        <v>25668.254695599619</v>
      </c>
    </row>
    <row r="17" spans="2:6" x14ac:dyDescent="0.15">
      <c r="B17" s="13">
        <f>SOC!B25</f>
        <v>15</v>
      </c>
      <c r="C17" s="13" t="str">
        <f>SOC!C25</f>
        <v>2033-2034</v>
      </c>
      <c r="D17" s="13">
        <f>'Total ER'!D17</f>
        <v>27183.374364740441</v>
      </c>
      <c r="E17" s="13">
        <v>0</v>
      </c>
      <c r="F17" s="13">
        <f t="shared" si="0"/>
        <v>27183.374364740441</v>
      </c>
    </row>
    <row r="18" spans="2:6" x14ac:dyDescent="0.15">
      <c r="B18" s="13">
        <f>SOC!B26</f>
        <v>16</v>
      </c>
      <c r="C18" s="13" t="str">
        <f>SOC!C26</f>
        <v>2034-2035</v>
      </c>
      <c r="D18" s="13">
        <f>'Total ER'!D18</f>
        <v>27152.341124965627</v>
      </c>
      <c r="E18" s="13">
        <v>0</v>
      </c>
      <c r="F18" s="13">
        <f t="shared" si="0"/>
        <v>27152.341124965627</v>
      </c>
    </row>
    <row r="19" spans="2:6" x14ac:dyDescent="0.15">
      <c r="B19" s="13">
        <f>SOC!B27</f>
        <v>17</v>
      </c>
      <c r="C19" s="13" t="str">
        <f>SOC!C27</f>
        <v>2035-2036</v>
      </c>
      <c r="D19" s="13">
        <f>'Total ER'!D19</f>
        <v>16400.578765815753</v>
      </c>
      <c r="E19" s="13">
        <v>0</v>
      </c>
      <c r="F19" s="13">
        <f t="shared" si="0"/>
        <v>16400.578765815753</v>
      </c>
    </row>
    <row r="20" spans="2:6" x14ac:dyDescent="0.15">
      <c r="B20" s="13">
        <f>SOC!B28</f>
        <v>18</v>
      </c>
      <c r="C20" s="13" t="str">
        <f>SOC!C28</f>
        <v>2036-2037</v>
      </c>
      <c r="D20" s="13">
        <f>'Total ER'!D20</f>
        <v>26795.483204451673</v>
      </c>
      <c r="E20" s="13">
        <v>0</v>
      </c>
      <c r="F20" s="13">
        <f t="shared" si="0"/>
        <v>26795.483204451673</v>
      </c>
    </row>
    <row r="21" spans="2:6" x14ac:dyDescent="0.15">
      <c r="B21" s="13">
        <f>SOC!B29</f>
        <v>19</v>
      </c>
      <c r="C21" s="13" t="str">
        <f>SOC!C29</f>
        <v>2037-2038</v>
      </c>
      <c r="D21" s="13">
        <f>'Total ER'!D21</f>
        <v>-12553.004998081966</v>
      </c>
      <c r="E21" s="13">
        <v>0</v>
      </c>
      <c r="F21" s="13">
        <f t="shared" si="0"/>
        <v>-12553.004998081966</v>
      </c>
    </row>
    <row r="22" spans="2:6" x14ac:dyDescent="0.15">
      <c r="B22" s="13">
        <f>SOC!B30</f>
        <v>20</v>
      </c>
      <c r="C22" s="13" t="str">
        <f>SOC!C30</f>
        <v>2038-2039</v>
      </c>
      <c r="D22" s="13">
        <f>'Total ER'!D22</f>
        <v>24770.86241323279</v>
      </c>
      <c r="E22" s="13">
        <v>0</v>
      </c>
      <c r="F22" s="13">
        <f t="shared" si="0"/>
        <v>24770.86241323279</v>
      </c>
    </row>
    <row r="23" spans="2:6" x14ac:dyDescent="0.15">
      <c r="B23" s="13">
        <f>SOC!B31</f>
        <v>21</v>
      </c>
      <c r="C23" s="13" t="str">
        <f>SOC!C31</f>
        <v>2039-2040</v>
      </c>
      <c r="D23" s="13">
        <f>'Total ER'!D23</f>
        <v>33569.049951605928</v>
      </c>
      <c r="E23" s="13">
        <v>0</v>
      </c>
      <c r="F23" s="13">
        <f t="shared" si="0"/>
        <v>33569.049951605928</v>
      </c>
    </row>
    <row r="24" spans="2:6" x14ac:dyDescent="0.15">
      <c r="B24" s="13">
        <f>SOC!B32</f>
        <v>22</v>
      </c>
      <c r="C24" s="13" t="str">
        <f>SOC!C32</f>
        <v>2040-2041</v>
      </c>
      <c r="D24" s="13">
        <f>'Total ER'!D24</f>
        <v>30659.445565751572</v>
      </c>
      <c r="E24" s="13">
        <v>0</v>
      </c>
      <c r="F24" s="13">
        <f t="shared" si="0"/>
        <v>30659.445565751572</v>
      </c>
    </row>
    <row r="25" spans="2:6" x14ac:dyDescent="0.15">
      <c r="B25" s="13">
        <f>SOC!B33</f>
        <v>23</v>
      </c>
      <c r="C25" s="13" t="str">
        <f>SOC!C33</f>
        <v>2041-2042</v>
      </c>
      <c r="D25" s="13">
        <f>'Total ER'!D25</f>
        <v>30651.8880725462</v>
      </c>
      <c r="E25" s="13">
        <v>0</v>
      </c>
      <c r="F25" s="13">
        <f t="shared" si="0"/>
        <v>30651.8880725462</v>
      </c>
    </row>
    <row r="26" spans="2:6" x14ac:dyDescent="0.15">
      <c r="B26" s="13">
        <f>SOC!B34</f>
        <v>24</v>
      </c>
      <c r="C26" s="13" t="str">
        <f>SOC!C34</f>
        <v>2042-2043</v>
      </c>
      <c r="D26" s="13">
        <f>'Total ER'!D26</f>
        <v>30177.665898813328</v>
      </c>
      <c r="E26" s="13">
        <v>0</v>
      </c>
      <c r="F26" s="13">
        <f t="shared" si="0"/>
        <v>30177.665898813328</v>
      </c>
    </row>
    <row r="27" spans="2:6" x14ac:dyDescent="0.15">
      <c r="B27" s="13">
        <f>SOC!B35</f>
        <v>25</v>
      </c>
      <c r="C27" s="13" t="str">
        <f>SOC!C35</f>
        <v>2043-2044</v>
      </c>
      <c r="D27" s="13">
        <f>'Total ER'!D27</f>
        <v>30367.581047832351</v>
      </c>
      <c r="E27" s="13">
        <v>0</v>
      </c>
      <c r="F27" s="13">
        <f t="shared" si="0"/>
        <v>30367.581047832351</v>
      </c>
    </row>
    <row r="28" spans="2:6" x14ac:dyDescent="0.15">
      <c r="B28" s="13">
        <f>SOC!B36</f>
        <v>26</v>
      </c>
      <c r="C28" s="13" t="str">
        <f>SOC!C36</f>
        <v>2044-2045</v>
      </c>
      <c r="D28" s="13">
        <f>'Total ER'!D28</f>
        <v>31673.491256187477</v>
      </c>
      <c r="E28" s="13">
        <v>0</v>
      </c>
      <c r="F28" s="13">
        <f t="shared" si="0"/>
        <v>31673.491256187477</v>
      </c>
    </row>
    <row r="29" spans="2:6" x14ac:dyDescent="0.15">
      <c r="B29" s="13">
        <f>SOC!B37</f>
        <v>27</v>
      </c>
      <c r="C29" s="13" t="str">
        <f>SOC!C37</f>
        <v>2045-2046</v>
      </c>
      <c r="D29" s="13">
        <f>'Total ER'!D29</f>
        <v>32358.044747338667</v>
      </c>
      <c r="E29" s="13">
        <v>0</v>
      </c>
      <c r="F29" s="13">
        <f t="shared" si="0"/>
        <v>32358.044747338667</v>
      </c>
    </row>
    <row r="30" spans="2:6" x14ac:dyDescent="0.15">
      <c r="B30" s="13">
        <f>SOC!B38</f>
        <v>28</v>
      </c>
      <c r="C30" s="13" t="str">
        <f>SOC!C38</f>
        <v>2046-2047</v>
      </c>
      <c r="D30" s="13">
        <f>'Total ER'!D30</f>
        <v>33483.223671768406</v>
      </c>
      <c r="E30" s="13">
        <v>0</v>
      </c>
      <c r="F30" s="13">
        <f t="shared" si="0"/>
        <v>33483.223671768406</v>
      </c>
    </row>
    <row r="31" spans="2:6" x14ac:dyDescent="0.15">
      <c r="B31" s="13">
        <f>SOC!B39</f>
        <v>29</v>
      </c>
      <c r="C31" s="13" t="str">
        <f>SOC!C39</f>
        <v>2047-2048</v>
      </c>
      <c r="D31" s="13">
        <f>'Total ER'!D31</f>
        <v>34819.753991087819</v>
      </c>
      <c r="E31" s="13">
        <v>0</v>
      </c>
      <c r="F31" s="13">
        <f t="shared" si="0"/>
        <v>34819.753991087819</v>
      </c>
    </row>
    <row r="32" spans="2:6" x14ac:dyDescent="0.15">
      <c r="B32" s="13">
        <f>SOC!B40</f>
        <v>30</v>
      </c>
      <c r="C32" s="13" t="str">
        <f>SOC!C40</f>
        <v>2048-2049</v>
      </c>
      <c r="D32" s="13">
        <f>'Total ER'!D32</f>
        <v>36241.069973085207</v>
      </c>
      <c r="E32" s="13">
        <v>0</v>
      </c>
      <c r="F32" s="13">
        <f t="shared" si="0"/>
        <v>36241.069973085207</v>
      </c>
    </row>
    <row r="33" spans="2:6" x14ac:dyDescent="0.15">
      <c r="B33" s="13">
        <f>SOC!B41</f>
        <v>31</v>
      </c>
      <c r="C33" s="13" t="str">
        <f>SOC!C41</f>
        <v>2049-2050</v>
      </c>
      <c r="D33" s="13">
        <f>'Total ER'!D33</f>
        <v>7337.4607791522722</v>
      </c>
      <c r="E33" s="13">
        <v>0</v>
      </c>
      <c r="F33" s="13">
        <f t="shared" si="0"/>
        <v>7337.4607791522722</v>
      </c>
    </row>
    <row r="34" spans="2:6" x14ac:dyDescent="0.15">
      <c r="B34" s="13">
        <f>SOC!B42</f>
        <v>32</v>
      </c>
      <c r="C34" s="13" t="str">
        <f>SOC!C42</f>
        <v>2050-2051</v>
      </c>
      <c r="D34" s="13">
        <f>'Total ER'!D34</f>
        <v>6847.9114386421588</v>
      </c>
      <c r="E34" s="13">
        <v>0</v>
      </c>
      <c r="F34" s="13">
        <f t="shared" si="0"/>
        <v>6847.9114386421588</v>
      </c>
    </row>
    <row r="35" spans="2:6" x14ac:dyDescent="0.15">
      <c r="B35" s="13">
        <f>SOC!B43</f>
        <v>33</v>
      </c>
      <c r="C35" s="13" t="str">
        <f>SOC!C43</f>
        <v>2051-2052</v>
      </c>
      <c r="D35" s="13">
        <f>'Total ER'!D35</f>
        <v>6182.8053531537698</v>
      </c>
      <c r="E35" s="13">
        <v>0</v>
      </c>
      <c r="F35" s="13">
        <f t="shared" si="0"/>
        <v>6182.8053531537698</v>
      </c>
    </row>
    <row r="36" spans="2:6" x14ac:dyDescent="0.15">
      <c r="B36" s="13">
        <f>SOC!B44</f>
        <v>34</v>
      </c>
      <c r="C36" s="13" t="str">
        <f>SOC!C44</f>
        <v>2052-2053</v>
      </c>
      <c r="D36" s="13">
        <f>'Total ER'!D36</f>
        <v>2047.7359161842562</v>
      </c>
      <c r="E36" s="13">
        <v>0</v>
      </c>
      <c r="F36" s="13">
        <f t="shared" si="0"/>
        <v>2047.7359161842562</v>
      </c>
    </row>
    <row r="37" spans="2:6" x14ac:dyDescent="0.15">
      <c r="B37" s="13">
        <f>SOC!B45</f>
        <v>35</v>
      </c>
      <c r="C37" s="13" t="str">
        <f>SOC!C45</f>
        <v>2053-2054</v>
      </c>
      <c r="D37" s="13">
        <f>'Total ER'!D37</f>
        <v>181.81264028996742</v>
      </c>
      <c r="E37" s="13">
        <v>0</v>
      </c>
      <c r="F37" s="13">
        <f t="shared" si="0"/>
        <v>181.81264028996742</v>
      </c>
    </row>
    <row r="38" spans="2:6" x14ac:dyDescent="0.15">
      <c r="B38" s="13">
        <f>SOC!B46</f>
        <v>36</v>
      </c>
      <c r="C38" s="13" t="str">
        <f>SOC!C46</f>
        <v>2054-2055</v>
      </c>
      <c r="D38" s="13">
        <f>'Total ER'!D38</f>
        <v>0</v>
      </c>
      <c r="E38" s="13">
        <v>0</v>
      </c>
      <c r="F38" s="13">
        <f t="shared" si="0"/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DD5FD-2F9B-4160-93F9-D53A4FDC3FF0}">
  <dimension ref="B2:N38"/>
  <sheetViews>
    <sheetView workbookViewId="0">
      <selection activeCell="D38" sqref="D38"/>
    </sheetView>
  </sheetViews>
  <sheetFormatPr baseColWidth="10" defaultColWidth="10.1640625" defaultRowHeight="13" x14ac:dyDescent="0.2"/>
  <cols>
    <col min="1" max="3" width="10.1640625" style="9"/>
    <col min="4" max="4" width="24.5" style="9" bestFit="1" customWidth="1"/>
    <col min="5" max="5" width="16.5" style="9" bestFit="1" customWidth="1"/>
    <col min="6" max="6" width="34" style="9" bestFit="1" customWidth="1"/>
    <col min="7" max="16384" width="10.1640625" style="9"/>
  </cols>
  <sheetData>
    <row r="2" spans="2:14" ht="45" x14ac:dyDescent="0.2">
      <c r="B2" s="92" t="s">
        <v>85</v>
      </c>
      <c r="C2" s="92" t="s">
        <v>13</v>
      </c>
      <c r="D2" s="93" t="s">
        <v>206</v>
      </c>
      <c r="E2" s="93" t="s">
        <v>207</v>
      </c>
      <c r="F2" s="93" t="s">
        <v>208</v>
      </c>
    </row>
    <row r="3" spans="2:14" x14ac:dyDescent="0.2">
      <c r="B3" s="96">
        <f>Baseline!B3</f>
        <v>1</v>
      </c>
      <c r="C3" s="96" t="str">
        <f>Baseline!C3</f>
        <v>2019-2020</v>
      </c>
      <c r="D3" s="96">
        <f>Baseline!F3</f>
        <v>1333.3078977345453</v>
      </c>
      <c r="E3" s="96">
        <f>44/12*(((1.1*$J$18*(1+$J$19)+$J$20*(1+$J$21))*$L$20*(Overview!AN28*(3.141*0.5^2)/10000))+Leakage!$J$17)</f>
        <v>195.72138354903751</v>
      </c>
      <c r="F3" s="96">
        <f>D3-E3</f>
        <v>1137.5865141855079</v>
      </c>
    </row>
    <row r="4" spans="2:14" x14ac:dyDescent="0.2">
      <c r="B4" s="96">
        <f>Baseline!B4</f>
        <v>2</v>
      </c>
      <c r="C4" s="96" t="str">
        <f>Baseline!C4</f>
        <v>2020-2021</v>
      </c>
      <c r="D4" s="96">
        <f>Baseline!F4</f>
        <v>4835.2104921726441</v>
      </c>
      <c r="E4" s="96">
        <f>44/12*(((1.1*$J$18*(1+$J$19)+$J$20*(1+$J$21))*$L$20*(Overview!AN29*(3.141*0.5^2)/10000))+Leakage!$J$17)+E3</f>
        <v>318.80730361614752</v>
      </c>
      <c r="F4" s="96">
        <f t="shared" ref="F4:F38" si="0">D4-E4</f>
        <v>4516.4031885564964</v>
      </c>
    </row>
    <row r="5" spans="2:14" x14ac:dyDescent="0.2">
      <c r="B5" s="96">
        <f>Baseline!B5</f>
        <v>3</v>
      </c>
      <c r="C5" s="96" t="str">
        <f>Baseline!C5</f>
        <v>2021-2022</v>
      </c>
      <c r="D5" s="96">
        <f>Baseline!F5</f>
        <v>9548.8915047369646</v>
      </c>
      <c r="E5" s="96">
        <f>44/12*(((1.1*$J$18*(1+$J$19)+$J$20*(1+$J$21))*$L$20*(Overview!AN30*(3.141*0.5^2)/10000))+Leakage!$J$17)+E4</f>
        <v>548.72728812767252</v>
      </c>
      <c r="F5" s="96">
        <f t="shared" si="0"/>
        <v>9000.1642166092915</v>
      </c>
    </row>
    <row r="6" spans="2:14" x14ac:dyDescent="0.2">
      <c r="B6" s="96">
        <f>Baseline!B6</f>
        <v>4</v>
      </c>
      <c r="C6" s="96" t="str">
        <f>Baseline!C6</f>
        <v>2022-2023</v>
      </c>
      <c r="D6" s="96">
        <f>Baseline!F6</f>
        <v>18435.501715910636</v>
      </c>
      <c r="E6" s="96">
        <f>44/12*(((1.1*$J$18*(1+$J$19)+$J$20*(1+$J$21))*$L$20*(Overview!AN31*(3.141*0.5^2)/10000))+Leakage!$J$17)+E5</f>
        <v>1506.8447802026849</v>
      </c>
      <c r="F6" s="96">
        <f t="shared" si="0"/>
        <v>16928.65693570795</v>
      </c>
    </row>
    <row r="7" spans="2:14" x14ac:dyDescent="0.2">
      <c r="B7" s="96">
        <f>Baseline!B7</f>
        <v>5</v>
      </c>
      <c r="C7" s="96" t="str">
        <f>Baseline!C7</f>
        <v>2023-2024</v>
      </c>
      <c r="D7" s="96">
        <f>Baseline!F7</f>
        <v>23664.066862361549</v>
      </c>
      <c r="E7" s="96">
        <f>44/12*(((1.1*$J$18*(1+$J$19)+$J$20*(1+$J$21))*$L$20*(Overview!AN32*(3.141*0.5^2)/10000))+Leakage!$J$17)+E6</f>
        <v>1588.9566894957525</v>
      </c>
      <c r="F7" s="96">
        <f t="shared" si="0"/>
        <v>22075.110172865796</v>
      </c>
    </row>
    <row r="8" spans="2:14" x14ac:dyDescent="0.2">
      <c r="B8" s="96">
        <f>Baseline!B8</f>
        <v>6</v>
      </c>
      <c r="C8" s="96" t="str">
        <f>Baseline!C8</f>
        <v>2024-2025</v>
      </c>
      <c r="D8" s="96">
        <f>Baseline!F8</f>
        <v>31157.119408744242</v>
      </c>
      <c r="E8" s="96">
        <f>44/12*(((1.1*$J$18*(1+$J$19)+$J$20*(1+$J$21))*$L$20*(Overview!AN33*(3.141*0.5^2)/10000))+Leakage!$J$17)+E7</f>
        <v>1608.7089660682425</v>
      </c>
      <c r="F8" s="96">
        <f t="shared" si="0"/>
        <v>29548.410442675999</v>
      </c>
    </row>
    <row r="9" spans="2:14" x14ac:dyDescent="0.2">
      <c r="B9" s="96">
        <f>Baseline!B9</f>
        <v>7</v>
      </c>
      <c r="C9" s="96" t="str">
        <f>Baseline!C9</f>
        <v>2025-2026</v>
      </c>
      <c r="D9" s="96">
        <f>Baseline!F9</f>
        <v>25778.299714184985</v>
      </c>
      <c r="E9" s="96">
        <f>E8</f>
        <v>1608.7089660682425</v>
      </c>
      <c r="F9" s="96">
        <f t="shared" si="0"/>
        <v>24169.590748116741</v>
      </c>
    </row>
    <row r="10" spans="2:14" x14ac:dyDescent="0.2">
      <c r="B10" s="96">
        <f>Baseline!B10</f>
        <v>8</v>
      </c>
      <c r="C10" s="96" t="str">
        <f>Baseline!C10</f>
        <v>2026-2027</v>
      </c>
      <c r="D10" s="96">
        <f>Baseline!F10</f>
        <v>26975.229950204317</v>
      </c>
      <c r="E10" s="96">
        <f t="shared" ref="E10:E38" si="1">E9</f>
        <v>1608.7089660682425</v>
      </c>
      <c r="F10" s="96">
        <f t="shared" si="0"/>
        <v>25366.520984136074</v>
      </c>
    </row>
    <row r="11" spans="2:14" x14ac:dyDescent="0.2">
      <c r="B11" s="96">
        <f>Baseline!B11</f>
        <v>9</v>
      </c>
      <c r="C11" s="96" t="str">
        <f>Baseline!C11</f>
        <v>2027-2028</v>
      </c>
      <c r="D11" s="96">
        <f>Baseline!F11</f>
        <v>26762.516837535688</v>
      </c>
      <c r="E11" s="96">
        <f t="shared" si="1"/>
        <v>1608.7089660682425</v>
      </c>
      <c r="F11" s="96">
        <f t="shared" si="0"/>
        <v>25153.807871467445</v>
      </c>
    </row>
    <row r="12" spans="2:14" x14ac:dyDescent="0.2">
      <c r="B12" s="96">
        <f>Baseline!B12</f>
        <v>10</v>
      </c>
      <c r="C12" s="96" t="str">
        <f>Baseline!C12</f>
        <v>2028-2029</v>
      </c>
      <c r="D12" s="96">
        <f>Baseline!F12</f>
        <v>26133.707863724681</v>
      </c>
      <c r="E12" s="96">
        <f t="shared" si="1"/>
        <v>1608.7089660682425</v>
      </c>
      <c r="F12" s="96">
        <f t="shared" si="0"/>
        <v>24524.998897656438</v>
      </c>
      <c r="N12" s="9">
        <v>7</v>
      </c>
    </row>
    <row r="13" spans="2:14" x14ac:dyDescent="0.2">
      <c r="B13" s="96">
        <f>Baseline!B13</f>
        <v>11</v>
      </c>
      <c r="C13" s="96" t="str">
        <f>Baseline!C13</f>
        <v>2029-2030</v>
      </c>
      <c r="D13" s="96">
        <f>Baseline!F13</f>
        <v>24336.230171170282</v>
      </c>
      <c r="E13" s="96">
        <f t="shared" si="1"/>
        <v>1608.7089660682425</v>
      </c>
      <c r="F13" s="96">
        <f t="shared" si="0"/>
        <v>22727.521205102039</v>
      </c>
    </row>
    <row r="14" spans="2:14" x14ac:dyDescent="0.2">
      <c r="B14" s="96">
        <f>Baseline!B14</f>
        <v>12</v>
      </c>
      <c r="C14" s="96" t="str">
        <f>Baseline!C14</f>
        <v>2030-2031</v>
      </c>
      <c r="D14" s="96">
        <f>Baseline!F14</f>
        <v>23542.105952029997</v>
      </c>
      <c r="E14" s="96">
        <f t="shared" si="1"/>
        <v>1608.7089660682425</v>
      </c>
      <c r="F14" s="96">
        <f t="shared" si="0"/>
        <v>21933.396985961754</v>
      </c>
    </row>
    <row r="15" spans="2:14" x14ac:dyDescent="0.2">
      <c r="B15" s="96">
        <f>Baseline!B15</f>
        <v>13</v>
      </c>
      <c r="C15" s="96" t="str">
        <f>Baseline!C15</f>
        <v>2031-2032</v>
      </c>
      <c r="D15" s="96">
        <f>Baseline!F15</f>
        <v>23891.112203355897</v>
      </c>
      <c r="E15" s="96">
        <f t="shared" si="1"/>
        <v>1608.7089660682425</v>
      </c>
      <c r="F15" s="96">
        <f t="shared" si="0"/>
        <v>22282.403237287654</v>
      </c>
    </row>
    <row r="16" spans="2:14" ht="14" thickBot="1" x14ac:dyDescent="0.25">
      <c r="B16" s="96">
        <f>Baseline!B16</f>
        <v>14</v>
      </c>
      <c r="C16" s="96" t="str">
        <f>Baseline!C16</f>
        <v>2032-2033</v>
      </c>
      <c r="D16" s="96">
        <f>Baseline!F16</f>
        <v>25668.254695599619</v>
      </c>
      <c r="E16" s="96">
        <f t="shared" si="1"/>
        <v>1608.7089660682425</v>
      </c>
      <c r="F16" s="96">
        <f t="shared" si="0"/>
        <v>24059.545729531375</v>
      </c>
    </row>
    <row r="17" spans="2:12" ht="18" x14ac:dyDescent="0.25">
      <c r="B17" s="96">
        <f>Baseline!B17</f>
        <v>15</v>
      </c>
      <c r="C17" s="96" t="str">
        <f>Baseline!C17</f>
        <v>2033-2034</v>
      </c>
      <c r="D17" s="96">
        <f>Baseline!F17</f>
        <v>27183.374364740441</v>
      </c>
      <c r="E17" s="96">
        <f t="shared" si="1"/>
        <v>1608.7089660682425</v>
      </c>
      <c r="F17" s="96">
        <f t="shared" si="0"/>
        <v>25574.665398672198</v>
      </c>
      <c r="I17" s="160" t="s">
        <v>274</v>
      </c>
      <c r="J17" s="161">
        <v>0</v>
      </c>
      <c r="K17" s="162" t="s">
        <v>275</v>
      </c>
      <c r="L17" s="163">
        <v>0.1</v>
      </c>
    </row>
    <row r="18" spans="2:12" ht="18" x14ac:dyDescent="0.25">
      <c r="B18" s="96">
        <f>Baseline!B18</f>
        <v>16</v>
      </c>
      <c r="C18" s="96" t="str">
        <f>Baseline!C18</f>
        <v>2034-2035</v>
      </c>
      <c r="D18" s="96">
        <f>Baseline!F18</f>
        <v>27152.341124965627</v>
      </c>
      <c r="E18" s="96">
        <f t="shared" si="1"/>
        <v>1608.7089660682425</v>
      </c>
      <c r="F18" s="96">
        <f t="shared" si="0"/>
        <v>25543.632158897384</v>
      </c>
      <c r="I18" s="164" t="s">
        <v>276</v>
      </c>
      <c r="J18" s="165">
        <v>0</v>
      </c>
      <c r="K18" s="165" t="s">
        <v>277</v>
      </c>
      <c r="L18" s="166">
        <v>73</v>
      </c>
    </row>
    <row r="19" spans="2:12" ht="18" x14ac:dyDescent="0.25">
      <c r="B19" s="96">
        <f>Baseline!B19</f>
        <v>17</v>
      </c>
      <c r="C19" s="96" t="str">
        <f>Baseline!C19</f>
        <v>2035-2036</v>
      </c>
      <c r="D19" s="96">
        <f>Baseline!F19</f>
        <v>16400.578765815753</v>
      </c>
      <c r="E19" s="96">
        <f t="shared" si="1"/>
        <v>1608.7089660682425</v>
      </c>
      <c r="F19" s="96">
        <f t="shared" si="0"/>
        <v>14791.86979974751</v>
      </c>
      <c r="I19" s="164" t="s">
        <v>278</v>
      </c>
      <c r="J19" s="165">
        <v>0.25</v>
      </c>
      <c r="K19" s="165" t="s">
        <v>279</v>
      </c>
      <c r="L19" s="166">
        <v>0.5</v>
      </c>
    </row>
    <row r="20" spans="2:12" ht="18" x14ac:dyDescent="0.25">
      <c r="B20" s="96">
        <f>Baseline!B20</f>
        <v>18</v>
      </c>
      <c r="C20" s="96" t="str">
        <f>Baseline!C20</f>
        <v>2036-2037</v>
      </c>
      <c r="D20" s="96">
        <f>Baseline!F20</f>
        <v>26795.483204451673</v>
      </c>
      <c r="E20" s="96">
        <f t="shared" si="1"/>
        <v>1608.7089660682425</v>
      </c>
      <c r="F20" s="96">
        <f t="shared" si="0"/>
        <v>25186.77423838343</v>
      </c>
      <c r="I20" s="170" t="s">
        <v>282</v>
      </c>
      <c r="J20" s="165">
        <f>L17*L18*L19</f>
        <v>3.6500000000000004</v>
      </c>
      <c r="K20" s="165" t="s">
        <v>280</v>
      </c>
      <c r="L20" s="166">
        <v>0.47</v>
      </c>
    </row>
    <row r="21" spans="2:12" ht="15" thickBot="1" x14ac:dyDescent="0.2">
      <c r="B21" s="96">
        <f>Baseline!B21</f>
        <v>19</v>
      </c>
      <c r="C21" s="96" t="str">
        <f>Baseline!C21</f>
        <v>2037-2038</v>
      </c>
      <c r="D21" s="96">
        <f>Baseline!F21</f>
        <v>-12553.004998081966</v>
      </c>
      <c r="E21" s="96">
        <f t="shared" si="1"/>
        <v>1608.7089660682425</v>
      </c>
      <c r="F21" s="96">
        <f t="shared" si="0"/>
        <v>-14161.713964150209</v>
      </c>
      <c r="I21" s="167" t="s">
        <v>281</v>
      </c>
      <c r="J21" s="168">
        <v>0.4</v>
      </c>
      <c r="L21" s="169"/>
    </row>
    <row r="22" spans="2:12" x14ac:dyDescent="0.2">
      <c r="B22" s="96">
        <f>Baseline!B22</f>
        <v>20</v>
      </c>
      <c r="C22" s="96" t="str">
        <f>Baseline!C22</f>
        <v>2038-2039</v>
      </c>
      <c r="D22" s="96">
        <f>Baseline!F22</f>
        <v>24770.86241323279</v>
      </c>
      <c r="E22" s="96">
        <f t="shared" si="1"/>
        <v>1608.7089660682425</v>
      </c>
      <c r="F22" s="96">
        <f t="shared" si="0"/>
        <v>23162.153447164546</v>
      </c>
    </row>
    <row r="23" spans="2:12" ht="18" x14ac:dyDescent="0.25">
      <c r="B23" s="96">
        <f>Baseline!B23</f>
        <v>21</v>
      </c>
      <c r="C23" s="96" t="str">
        <f>Baseline!C23</f>
        <v>2039-2040</v>
      </c>
      <c r="D23" s="96">
        <f>Baseline!F23</f>
        <v>33569.049951605928</v>
      </c>
      <c r="E23" s="96">
        <f t="shared" si="1"/>
        <v>1608.7089660682425</v>
      </c>
      <c r="F23" s="96">
        <f t="shared" si="0"/>
        <v>31960.340985537685</v>
      </c>
      <c r="I23" s="174" t="s">
        <v>13</v>
      </c>
      <c r="J23" s="175" t="s">
        <v>286</v>
      </c>
    </row>
    <row r="24" spans="2:12" x14ac:dyDescent="0.2">
      <c r="B24" s="96">
        <f>Baseline!B24</f>
        <v>22</v>
      </c>
      <c r="C24" s="96" t="str">
        <f>Baseline!C24</f>
        <v>2040-2041</v>
      </c>
      <c r="D24" s="96">
        <f>Baseline!F24</f>
        <v>30659.445565751572</v>
      </c>
      <c r="E24" s="96">
        <f t="shared" si="1"/>
        <v>1608.7089660682425</v>
      </c>
      <c r="F24" s="96">
        <f t="shared" si="0"/>
        <v>29050.736599683329</v>
      </c>
      <c r="I24" s="176">
        <v>2019</v>
      </c>
      <c r="J24" s="16">
        <f>Overview!AN28*(3.141*0.5^2)/10000</f>
        <v>22.225323375000002</v>
      </c>
    </row>
    <row r="25" spans="2:12" x14ac:dyDescent="0.2">
      <c r="B25" s="96">
        <f>Baseline!B25</f>
        <v>23</v>
      </c>
      <c r="C25" s="96" t="str">
        <f>Baseline!C25</f>
        <v>2041-2042</v>
      </c>
      <c r="D25" s="96">
        <f>Baseline!F25</f>
        <v>30651.8880725462</v>
      </c>
      <c r="E25" s="96">
        <f t="shared" si="1"/>
        <v>1608.7089660682425</v>
      </c>
      <c r="F25" s="96">
        <f t="shared" si="0"/>
        <v>29043.179106477957</v>
      </c>
      <c r="I25" s="176">
        <v>2020</v>
      </c>
      <c r="J25" s="16">
        <f>Overview!AN29*(3.141*0.5^2)/10000</f>
        <v>13.9771359</v>
      </c>
    </row>
    <row r="26" spans="2:12" x14ac:dyDescent="0.2">
      <c r="B26" s="96">
        <f>Baseline!B26</f>
        <v>24</v>
      </c>
      <c r="C26" s="96" t="str">
        <f>Baseline!C26</f>
        <v>2042-2043</v>
      </c>
      <c r="D26" s="96">
        <f>Baseline!F26</f>
        <v>30177.665898813328</v>
      </c>
      <c r="E26" s="96">
        <f t="shared" si="1"/>
        <v>1608.7089660682425</v>
      </c>
      <c r="F26" s="96">
        <f t="shared" si="0"/>
        <v>28568.956932745084</v>
      </c>
      <c r="I26" s="176">
        <v>2021</v>
      </c>
      <c r="J26" s="16">
        <f>Overview!AN30*(3.141*0.5^2)/10000</f>
        <v>26.108777249999999</v>
      </c>
    </row>
    <row r="27" spans="2:12" x14ac:dyDescent="0.2">
      <c r="B27" s="96">
        <f>Baseline!B27</f>
        <v>25</v>
      </c>
      <c r="C27" s="96" t="str">
        <f>Baseline!C27</f>
        <v>2043-2044</v>
      </c>
      <c r="D27" s="96">
        <f>Baseline!F27</f>
        <v>30367.581047832351</v>
      </c>
      <c r="E27" s="96">
        <f t="shared" si="1"/>
        <v>1608.7089660682425</v>
      </c>
      <c r="F27" s="96">
        <f t="shared" si="0"/>
        <v>28758.872081764108</v>
      </c>
      <c r="I27" s="176">
        <v>2022</v>
      </c>
      <c r="J27" s="16">
        <f>Overview!AN31*(3.141*0.5^2)/10000</f>
        <v>108.799921125</v>
      </c>
    </row>
    <row r="28" spans="2:12" x14ac:dyDescent="0.2">
      <c r="B28" s="96">
        <f>Baseline!B28</f>
        <v>26</v>
      </c>
      <c r="C28" s="96" t="str">
        <f>Baseline!C28</f>
        <v>2044-2045</v>
      </c>
      <c r="D28" s="96">
        <f>Baseline!F28</f>
        <v>31673.491256187477</v>
      </c>
      <c r="E28" s="96">
        <f t="shared" si="1"/>
        <v>1608.7089660682425</v>
      </c>
      <c r="F28" s="96">
        <f t="shared" si="0"/>
        <v>30064.782290119234</v>
      </c>
      <c r="I28" s="176">
        <v>2023</v>
      </c>
      <c r="J28" s="16">
        <f>Overview!AN32*(3.141*0.5^2)/10000</f>
        <v>9.3242940749999992</v>
      </c>
    </row>
    <row r="29" spans="2:12" x14ac:dyDescent="0.2">
      <c r="B29" s="96">
        <f>Baseline!B29</f>
        <v>27</v>
      </c>
      <c r="C29" s="96" t="str">
        <f>Baseline!C29</f>
        <v>2045-2046</v>
      </c>
      <c r="D29" s="96">
        <f>Baseline!F29</f>
        <v>32358.044747338667</v>
      </c>
      <c r="E29" s="96">
        <f t="shared" si="1"/>
        <v>1608.7089660682425</v>
      </c>
      <c r="F29" s="96">
        <f t="shared" si="0"/>
        <v>30749.335781270423</v>
      </c>
      <c r="I29" s="176">
        <v>2024</v>
      </c>
      <c r="J29" s="16">
        <f>Overview!AN33*(3.141*0.5^2)/10000</f>
        <v>2.2429881000000003</v>
      </c>
    </row>
    <row r="30" spans="2:12" x14ac:dyDescent="0.2">
      <c r="B30" s="96">
        <f>Baseline!B30</f>
        <v>28</v>
      </c>
      <c r="C30" s="96" t="str">
        <f>Baseline!C30</f>
        <v>2046-2047</v>
      </c>
      <c r="D30" s="96">
        <f>Baseline!F30</f>
        <v>33483.223671768406</v>
      </c>
      <c r="E30" s="96">
        <f t="shared" si="1"/>
        <v>1608.7089660682425</v>
      </c>
      <c r="F30" s="96">
        <f t="shared" si="0"/>
        <v>31874.514705700163</v>
      </c>
    </row>
    <row r="31" spans="2:12" x14ac:dyDescent="0.2">
      <c r="B31" s="96">
        <f>Baseline!B31</f>
        <v>29</v>
      </c>
      <c r="C31" s="96" t="str">
        <f>Baseline!C31</f>
        <v>2047-2048</v>
      </c>
      <c r="D31" s="96">
        <f>Baseline!F31</f>
        <v>34819.753991087819</v>
      </c>
      <c r="E31" s="96">
        <f t="shared" si="1"/>
        <v>1608.7089660682425</v>
      </c>
      <c r="F31" s="96">
        <f t="shared" si="0"/>
        <v>33211.045025019579</v>
      </c>
    </row>
    <row r="32" spans="2:12" x14ac:dyDescent="0.2">
      <c r="B32" s="96">
        <f>Baseline!B32</f>
        <v>30</v>
      </c>
      <c r="C32" s="96" t="str">
        <f>Baseline!C32</f>
        <v>2048-2049</v>
      </c>
      <c r="D32" s="96">
        <f>Baseline!F32</f>
        <v>36241.069973085207</v>
      </c>
      <c r="E32" s="96">
        <f t="shared" si="1"/>
        <v>1608.7089660682425</v>
      </c>
      <c r="F32" s="96">
        <f t="shared" si="0"/>
        <v>34632.361007016967</v>
      </c>
    </row>
    <row r="33" spans="2:6" x14ac:dyDescent="0.2">
      <c r="B33" s="96">
        <f>Baseline!B33</f>
        <v>31</v>
      </c>
      <c r="C33" s="96" t="str">
        <f>Baseline!C33</f>
        <v>2049-2050</v>
      </c>
      <c r="D33" s="96">
        <f>Baseline!F33</f>
        <v>7337.4607791522722</v>
      </c>
      <c r="E33" s="96">
        <f t="shared" si="1"/>
        <v>1608.7089660682425</v>
      </c>
      <c r="F33" s="96">
        <f t="shared" si="0"/>
        <v>5728.7518130840299</v>
      </c>
    </row>
    <row r="34" spans="2:6" x14ac:dyDescent="0.2">
      <c r="B34" s="96">
        <f>Baseline!B34</f>
        <v>32</v>
      </c>
      <c r="C34" s="96" t="str">
        <f>Baseline!C34</f>
        <v>2050-2051</v>
      </c>
      <c r="D34" s="96">
        <f>Baseline!F34</f>
        <v>6847.9114386421588</v>
      </c>
      <c r="E34" s="96">
        <f t="shared" si="1"/>
        <v>1608.7089660682425</v>
      </c>
      <c r="F34" s="96">
        <f t="shared" si="0"/>
        <v>5239.2024725739166</v>
      </c>
    </row>
    <row r="35" spans="2:6" x14ac:dyDescent="0.2">
      <c r="B35" s="96">
        <f>Baseline!B35</f>
        <v>33</v>
      </c>
      <c r="C35" s="96" t="str">
        <f>Baseline!C35</f>
        <v>2051-2052</v>
      </c>
      <c r="D35" s="96">
        <f>Baseline!F35</f>
        <v>6182.8053531537698</v>
      </c>
      <c r="E35" s="96">
        <f t="shared" si="1"/>
        <v>1608.7089660682425</v>
      </c>
      <c r="F35" s="96">
        <f t="shared" si="0"/>
        <v>4574.0963870855276</v>
      </c>
    </row>
    <row r="36" spans="2:6" x14ac:dyDescent="0.2">
      <c r="B36" s="96">
        <f>Baseline!B36</f>
        <v>34</v>
      </c>
      <c r="C36" s="96" t="str">
        <f>Baseline!C36</f>
        <v>2052-2053</v>
      </c>
      <c r="D36" s="96">
        <f>Baseline!F36</f>
        <v>2047.7359161842562</v>
      </c>
      <c r="E36" s="96">
        <f t="shared" si="1"/>
        <v>1608.7089660682425</v>
      </c>
      <c r="F36" s="96">
        <f t="shared" si="0"/>
        <v>439.02695011601372</v>
      </c>
    </row>
    <row r="37" spans="2:6" x14ac:dyDescent="0.2">
      <c r="B37" s="96">
        <f>Baseline!B37</f>
        <v>35</v>
      </c>
      <c r="C37" s="96" t="str">
        <f>Baseline!C37</f>
        <v>2053-2054</v>
      </c>
      <c r="D37" s="96">
        <f>Baseline!F37</f>
        <v>181.81264028996742</v>
      </c>
      <c r="E37" s="96">
        <f t="shared" si="1"/>
        <v>1608.7089660682425</v>
      </c>
      <c r="F37" s="96">
        <f t="shared" si="0"/>
        <v>-1426.896325778275</v>
      </c>
    </row>
    <row r="38" spans="2:6" x14ac:dyDescent="0.2">
      <c r="B38" s="96">
        <f>Baseline!B38</f>
        <v>36</v>
      </c>
      <c r="C38" s="96" t="str">
        <f>Baseline!C38</f>
        <v>2054-2055</v>
      </c>
      <c r="D38" s="96">
        <f>Baseline!F38</f>
        <v>0</v>
      </c>
      <c r="E38" s="96">
        <f t="shared" si="1"/>
        <v>1608.7089660682425</v>
      </c>
      <c r="F38" s="96">
        <f t="shared" si="0"/>
        <v>-1608.7089660682425</v>
      </c>
    </row>
  </sheetData>
  <pageMargins left="0.7" right="0.7" top="0.75" bottom="0.75" header="0.3" footer="0.3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FE019-5F71-4BDE-9CE3-52A26C55A2BA}">
  <dimension ref="B1:L38"/>
  <sheetViews>
    <sheetView workbookViewId="0">
      <selection activeCell="E3" sqref="E3"/>
    </sheetView>
  </sheetViews>
  <sheetFormatPr baseColWidth="10" defaultColWidth="9.1640625" defaultRowHeight="13" x14ac:dyDescent="0.2"/>
  <cols>
    <col min="1" max="2" width="9.1640625" style="9"/>
    <col min="3" max="3" width="24.5" style="9" customWidth="1"/>
    <col min="4" max="4" width="30.33203125" style="9" bestFit="1" customWidth="1"/>
    <col min="5" max="5" width="14" style="9" bestFit="1" customWidth="1"/>
    <col min="6" max="6" width="17" style="9" bestFit="1" customWidth="1"/>
    <col min="7" max="10" width="9.1640625" style="9"/>
    <col min="11" max="11" width="12.5" style="9" bestFit="1" customWidth="1"/>
    <col min="12" max="16384" width="9.1640625" style="9"/>
  </cols>
  <sheetData>
    <row r="1" spans="2:12" ht="14" thickBot="1" x14ac:dyDescent="0.25"/>
    <row r="2" spans="2:12" s="101" customFormat="1" ht="29" thickBot="1" x14ac:dyDescent="0.2">
      <c r="B2" s="97" t="s">
        <v>85</v>
      </c>
      <c r="C2" s="98" t="s">
        <v>13</v>
      </c>
      <c r="D2" s="99" t="s">
        <v>209</v>
      </c>
      <c r="E2" s="99" t="s">
        <v>210</v>
      </c>
      <c r="F2" s="100" t="s">
        <v>211</v>
      </c>
      <c r="K2" s="102" t="s">
        <v>212</v>
      </c>
      <c r="L2" s="103">
        <v>0.2</v>
      </c>
    </row>
    <row r="3" spans="2:12" x14ac:dyDescent="0.2">
      <c r="B3" s="107">
        <f>Leakage!B3</f>
        <v>1</v>
      </c>
      <c r="C3" s="107" t="str">
        <f>Leakage!C3</f>
        <v>2019-2020</v>
      </c>
      <c r="D3" s="104">
        <f>Leakage!F3</f>
        <v>1137.5865141855079</v>
      </c>
      <c r="E3" s="104">
        <f>D3*$L$2</f>
        <v>227.5173028371016</v>
      </c>
      <c r="F3" s="104">
        <f>D3-E3</f>
        <v>910.06921134840627</v>
      </c>
    </row>
    <row r="4" spans="2:12" x14ac:dyDescent="0.2">
      <c r="B4" s="107">
        <f>Leakage!B4</f>
        <v>2</v>
      </c>
      <c r="C4" s="107" t="str">
        <f>Leakage!C4</f>
        <v>2020-2021</v>
      </c>
      <c r="D4" s="104">
        <f>Leakage!F4</f>
        <v>4516.4031885564964</v>
      </c>
      <c r="E4" s="96">
        <f t="shared" ref="E4:E36" si="0">D4*$L$2</f>
        <v>903.28063771129928</v>
      </c>
      <c r="F4" s="104">
        <f t="shared" ref="F4:F38" si="1">D4-E4</f>
        <v>3613.1225508451971</v>
      </c>
      <c r="L4" s="105"/>
    </row>
    <row r="5" spans="2:12" x14ac:dyDescent="0.2">
      <c r="B5" s="107">
        <f>Leakage!B5</f>
        <v>3</v>
      </c>
      <c r="C5" s="107" t="str">
        <f>Leakage!C5</f>
        <v>2021-2022</v>
      </c>
      <c r="D5" s="104">
        <f>Leakage!F5</f>
        <v>9000.1642166092915</v>
      </c>
      <c r="E5" s="96">
        <f t="shared" si="0"/>
        <v>1800.0328433218583</v>
      </c>
      <c r="F5" s="104">
        <f t="shared" si="1"/>
        <v>7200.1313732874332</v>
      </c>
    </row>
    <row r="6" spans="2:12" x14ac:dyDescent="0.2">
      <c r="B6" s="107">
        <f>Leakage!B6</f>
        <v>4</v>
      </c>
      <c r="C6" s="107" t="str">
        <f>Leakage!C6</f>
        <v>2022-2023</v>
      </c>
      <c r="D6" s="104">
        <f>Leakage!F6</f>
        <v>16928.65693570795</v>
      </c>
      <c r="E6" s="96">
        <f t="shared" si="0"/>
        <v>3385.7313871415899</v>
      </c>
      <c r="F6" s="104">
        <f t="shared" si="1"/>
        <v>13542.92554856636</v>
      </c>
    </row>
    <row r="7" spans="2:12" x14ac:dyDescent="0.2">
      <c r="B7" s="107">
        <f>Leakage!B7</f>
        <v>5</v>
      </c>
      <c r="C7" s="107" t="str">
        <f>Leakage!C7</f>
        <v>2023-2024</v>
      </c>
      <c r="D7" s="104">
        <f>Leakage!F7</f>
        <v>22075.110172865796</v>
      </c>
      <c r="E7" s="96">
        <f t="shared" si="0"/>
        <v>4415.0220345731595</v>
      </c>
      <c r="F7" s="104">
        <f t="shared" si="1"/>
        <v>17660.088138292638</v>
      </c>
    </row>
    <row r="8" spans="2:12" x14ac:dyDescent="0.2">
      <c r="B8" s="107">
        <f>Leakage!B8</f>
        <v>6</v>
      </c>
      <c r="C8" s="107" t="str">
        <f>Leakage!C8</f>
        <v>2024-2025</v>
      </c>
      <c r="D8" s="104">
        <f>Leakage!F8</f>
        <v>29548.410442675999</v>
      </c>
      <c r="E8" s="96">
        <f t="shared" si="0"/>
        <v>5909.6820885351999</v>
      </c>
      <c r="F8" s="104">
        <f t="shared" si="1"/>
        <v>23638.7283541408</v>
      </c>
    </row>
    <row r="9" spans="2:12" x14ac:dyDescent="0.2">
      <c r="B9" s="107">
        <f>Leakage!B9</f>
        <v>7</v>
      </c>
      <c r="C9" s="107" t="str">
        <f>Leakage!C9</f>
        <v>2025-2026</v>
      </c>
      <c r="D9" s="104">
        <f>Leakage!F9</f>
        <v>24169.590748116741</v>
      </c>
      <c r="E9" s="96">
        <f t="shared" si="0"/>
        <v>4833.9181496233487</v>
      </c>
      <c r="F9" s="104">
        <f t="shared" si="1"/>
        <v>19335.672598493395</v>
      </c>
    </row>
    <row r="10" spans="2:12" x14ac:dyDescent="0.2">
      <c r="B10" s="107">
        <f>Leakage!B10</f>
        <v>8</v>
      </c>
      <c r="C10" s="107" t="str">
        <f>Leakage!C10</f>
        <v>2026-2027</v>
      </c>
      <c r="D10" s="104">
        <f>Leakage!F10</f>
        <v>25366.520984136074</v>
      </c>
      <c r="E10" s="96">
        <f t="shared" si="0"/>
        <v>5073.3041968272155</v>
      </c>
      <c r="F10" s="104">
        <f t="shared" si="1"/>
        <v>20293.216787308858</v>
      </c>
    </row>
    <row r="11" spans="2:12" x14ac:dyDescent="0.2">
      <c r="B11" s="107">
        <f>Leakage!B11</f>
        <v>9</v>
      </c>
      <c r="C11" s="107" t="str">
        <f>Leakage!C11</f>
        <v>2027-2028</v>
      </c>
      <c r="D11" s="104">
        <f>Leakage!F11</f>
        <v>25153.807871467445</v>
      </c>
      <c r="E11" s="96">
        <f t="shared" si="0"/>
        <v>5030.7615742934895</v>
      </c>
      <c r="F11" s="104">
        <f t="shared" si="1"/>
        <v>20123.046297173954</v>
      </c>
    </row>
    <row r="12" spans="2:12" x14ac:dyDescent="0.2">
      <c r="B12" s="107">
        <f>Leakage!B12</f>
        <v>10</v>
      </c>
      <c r="C12" s="107" t="str">
        <f>Leakage!C12</f>
        <v>2028-2029</v>
      </c>
      <c r="D12" s="104">
        <f>Leakage!F12</f>
        <v>24524.998897656438</v>
      </c>
      <c r="E12" s="96">
        <f t="shared" si="0"/>
        <v>4904.9997795312875</v>
      </c>
      <c r="F12" s="104">
        <f t="shared" si="1"/>
        <v>19619.99911812515</v>
      </c>
    </row>
    <row r="13" spans="2:12" x14ac:dyDescent="0.2">
      <c r="B13" s="107">
        <f>Leakage!B13</f>
        <v>11</v>
      </c>
      <c r="C13" s="107" t="str">
        <f>Leakage!C13</f>
        <v>2029-2030</v>
      </c>
      <c r="D13" s="104">
        <f>Leakage!F13</f>
        <v>22727.521205102039</v>
      </c>
      <c r="E13" s="96">
        <f t="shared" si="0"/>
        <v>4545.5042410204078</v>
      </c>
      <c r="F13" s="104">
        <f t="shared" si="1"/>
        <v>18182.016964081631</v>
      </c>
    </row>
    <row r="14" spans="2:12" x14ac:dyDescent="0.2">
      <c r="B14" s="107">
        <f>Leakage!B14</f>
        <v>12</v>
      </c>
      <c r="C14" s="107" t="str">
        <f>Leakage!C14</f>
        <v>2030-2031</v>
      </c>
      <c r="D14" s="104">
        <f>Leakage!F14</f>
        <v>21933.396985961754</v>
      </c>
      <c r="E14" s="96">
        <f t="shared" si="0"/>
        <v>4386.6793971923507</v>
      </c>
      <c r="F14" s="104">
        <f t="shared" si="1"/>
        <v>17546.717588769403</v>
      </c>
    </row>
    <row r="15" spans="2:12" x14ac:dyDescent="0.2">
      <c r="B15" s="107">
        <f>Leakage!B15</f>
        <v>13</v>
      </c>
      <c r="C15" s="107" t="str">
        <f>Leakage!C15</f>
        <v>2031-2032</v>
      </c>
      <c r="D15" s="104">
        <f>Leakage!F15</f>
        <v>22282.403237287654</v>
      </c>
      <c r="E15" s="96">
        <f t="shared" si="0"/>
        <v>4456.4806474575307</v>
      </c>
      <c r="F15" s="104">
        <f t="shared" si="1"/>
        <v>17825.922589830123</v>
      </c>
    </row>
    <row r="16" spans="2:12" x14ac:dyDescent="0.2">
      <c r="B16" s="107">
        <f>Leakage!B16</f>
        <v>14</v>
      </c>
      <c r="C16" s="107" t="str">
        <f>Leakage!C16</f>
        <v>2032-2033</v>
      </c>
      <c r="D16" s="104">
        <f>Leakage!F16</f>
        <v>24059.545729531375</v>
      </c>
      <c r="E16" s="96">
        <f t="shared" si="0"/>
        <v>4811.9091459062756</v>
      </c>
      <c r="F16" s="104">
        <f t="shared" si="1"/>
        <v>19247.636583625099</v>
      </c>
    </row>
    <row r="17" spans="2:6" x14ac:dyDescent="0.2">
      <c r="B17" s="107">
        <f>Leakage!B17</f>
        <v>15</v>
      </c>
      <c r="C17" s="107" t="str">
        <f>Leakage!C17</f>
        <v>2033-2034</v>
      </c>
      <c r="D17" s="104">
        <f>Leakage!F17</f>
        <v>25574.665398672198</v>
      </c>
      <c r="E17" s="96">
        <f t="shared" si="0"/>
        <v>5114.9330797344401</v>
      </c>
      <c r="F17" s="104">
        <f t="shared" si="1"/>
        <v>20459.732318937757</v>
      </c>
    </row>
    <row r="18" spans="2:6" x14ac:dyDescent="0.2">
      <c r="B18" s="107">
        <f>Leakage!B18</f>
        <v>16</v>
      </c>
      <c r="C18" s="107" t="str">
        <f>Leakage!C18</f>
        <v>2034-2035</v>
      </c>
      <c r="D18" s="104">
        <f>Leakage!F18</f>
        <v>25543.632158897384</v>
      </c>
      <c r="E18" s="96">
        <f t="shared" si="0"/>
        <v>5108.726431779477</v>
      </c>
      <c r="F18" s="104">
        <f t="shared" si="1"/>
        <v>20434.905727117908</v>
      </c>
    </row>
    <row r="19" spans="2:6" x14ac:dyDescent="0.2">
      <c r="B19" s="107">
        <f>Leakage!B19</f>
        <v>17</v>
      </c>
      <c r="C19" s="107" t="str">
        <f>Leakage!C19</f>
        <v>2035-2036</v>
      </c>
      <c r="D19" s="104">
        <f>Leakage!F19</f>
        <v>14791.86979974751</v>
      </c>
      <c r="E19" s="96">
        <f t="shared" si="0"/>
        <v>2958.373959949502</v>
      </c>
      <c r="F19" s="104">
        <f t="shared" si="1"/>
        <v>11833.495839798008</v>
      </c>
    </row>
    <row r="20" spans="2:6" x14ac:dyDescent="0.2">
      <c r="B20" s="107">
        <f>Leakage!B20</f>
        <v>18</v>
      </c>
      <c r="C20" s="107" t="str">
        <f>Leakage!C20</f>
        <v>2036-2037</v>
      </c>
      <c r="D20" s="104">
        <f>Leakage!F20</f>
        <v>25186.77423838343</v>
      </c>
      <c r="E20" s="96">
        <f t="shared" si="0"/>
        <v>5037.3548476766864</v>
      </c>
      <c r="F20" s="104">
        <f t="shared" si="1"/>
        <v>20149.419390706746</v>
      </c>
    </row>
    <row r="21" spans="2:6" x14ac:dyDescent="0.2">
      <c r="B21" s="107">
        <f>Leakage!B21</f>
        <v>19</v>
      </c>
      <c r="C21" s="107" t="str">
        <f>Leakage!C21</f>
        <v>2037-2038</v>
      </c>
      <c r="D21" s="104">
        <f>Leakage!F21</f>
        <v>-14161.713964150209</v>
      </c>
      <c r="E21" s="96">
        <f t="shared" si="0"/>
        <v>-2832.3427928300421</v>
      </c>
      <c r="F21" s="104">
        <f t="shared" si="1"/>
        <v>-11329.371171320166</v>
      </c>
    </row>
    <row r="22" spans="2:6" x14ac:dyDescent="0.2">
      <c r="B22" s="107">
        <f>Leakage!B22</f>
        <v>20</v>
      </c>
      <c r="C22" s="107" t="str">
        <f>Leakage!C22</f>
        <v>2038-2039</v>
      </c>
      <c r="D22" s="104">
        <f>Leakage!F22</f>
        <v>23162.153447164546</v>
      </c>
      <c r="E22" s="96">
        <f t="shared" si="0"/>
        <v>4632.4306894329093</v>
      </c>
      <c r="F22" s="104">
        <f t="shared" si="1"/>
        <v>18529.722757731637</v>
      </c>
    </row>
    <row r="23" spans="2:6" x14ac:dyDescent="0.2">
      <c r="B23" s="107">
        <f>Leakage!B23</f>
        <v>21</v>
      </c>
      <c r="C23" s="107" t="str">
        <f>Leakage!C23</f>
        <v>2039-2040</v>
      </c>
      <c r="D23" s="104">
        <f>Leakage!F23</f>
        <v>31960.340985537685</v>
      </c>
      <c r="E23" s="96">
        <f t="shared" si="0"/>
        <v>6392.0681971075373</v>
      </c>
      <c r="F23" s="104">
        <f t="shared" si="1"/>
        <v>25568.272788430149</v>
      </c>
    </row>
    <row r="24" spans="2:6" x14ac:dyDescent="0.2">
      <c r="B24" s="107">
        <f>Leakage!B24</f>
        <v>22</v>
      </c>
      <c r="C24" s="107" t="str">
        <f>Leakage!C24</f>
        <v>2040-2041</v>
      </c>
      <c r="D24" s="104">
        <f>Leakage!F24</f>
        <v>29050.736599683329</v>
      </c>
      <c r="E24" s="96">
        <f t="shared" si="0"/>
        <v>5810.1473199366665</v>
      </c>
      <c r="F24" s="104">
        <f t="shared" si="1"/>
        <v>23240.589279746662</v>
      </c>
    </row>
    <row r="25" spans="2:6" x14ac:dyDescent="0.2">
      <c r="B25" s="107">
        <f>Leakage!B25</f>
        <v>23</v>
      </c>
      <c r="C25" s="107" t="str">
        <f>Leakage!C25</f>
        <v>2041-2042</v>
      </c>
      <c r="D25" s="104">
        <f>Leakage!F25</f>
        <v>29043.179106477957</v>
      </c>
      <c r="E25" s="96">
        <f t="shared" si="0"/>
        <v>5808.635821295592</v>
      </c>
      <c r="F25" s="104">
        <f t="shared" si="1"/>
        <v>23234.543285182364</v>
      </c>
    </row>
    <row r="26" spans="2:6" x14ac:dyDescent="0.2">
      <c r="B26" s="107">
        <f>Leakage!B26</f>
        <v>24</v>
      </c>
      <c r="C26" s="107" t="str">
        <f>Leakage!C26</f>
        <v>2042-2043</v>
      </c>
      <c r="D26" s="104">
        <f>Leakage!F26</f>
        <v>28568.956932745084</v>
      </c>
      <c r="E26" s="96">
        <f t="shared" si="0"/>
        <v>5713.7913865490173</v>
      </c>
      <c r="F26" s="104">
        <f t="shared" si="1"/>
        <v>22855.165546196069</v>
      </c>
    </row>
    <row r="27" spans="2:6" x14ac:dyDescent="0.2">
      <c r="B27" s="107">
        <f>Leakage!B27</f>
        <v>25</v>
      </c>
      <c r="C27" s="107" t="str">
        <f>Leakage!C27</f>
        <v>2043-2044</v>
      </c>
      <c r="D27" s="104">
        <f>Leakage!F27</f>
        <v>28758.872081764108</v>
      </c>
      <c r="E27" s="96">
        <f t="shared" si="0"/>
        <v>5751.7744163528223</v>
      </c>
      <c r="F27" s="104">
        <f t="shared" si="1"/>
        <v>23007.097665411286</v>
      </c>
    </row>
    <row r="28" spans="2:6" x14ac:dyDescent="0.2">
      <c r="B28" s="107">
        <f>Leakage!B28</f>
        <v>26</v>
      </c>
      <c r="C28" s="107" t="str">
        <f>Leakage!C28</f>
        <v>2044-2045</v>
      </c>
      <c r="D28" s="104">
        <f>Leakage!F28</f>
        <v>30064.782290119234</v>
      </c>
      <c r="E28" s="96">
        <f t="shared" si="0"/>
        <v>6012.9564580238475</v>
      </c>
      <c r="F28" s="104">
        <f t="shared" si="1"/>
        <v>24051.825832095386</v>
      </c>
    </row>
    <row r="29" spans="2:6" x14ac:dyDescent="0.2">
      <c r="B29" s="107">
        <f>Leakage!B29</f>
        <v>27</v>
      </c>
      <c r="C29" s="107" t="str">
        <f>Leakage!C29</f>
        <v>2045-2046</v>
      </c>
      <c r="D29" s="104">
        <f>Leakage!F29</f>
        <v>30749.335781270423</v>
      </c>
      <c r="E29" s="96">
        <f t="shared" si="0"/>
        <v>6149.8671562540849</v>
      </c>
      <c r="F29" s="104">
        <f t="shared" si="1"/>
        <v>24599.46862501634</v>
      </c>
    </row>
    <row r="30" spans="2:6" x14ac:dyDescent="0.2">
      <c r="B30" s="107">
        <f>Leakage!B30</f>
        <v>28</v>
      </c>
      <c r="C30" s="107" t="str">
        <f>Leakage!C30</f>
        <v>2046-2047</v>
      </c>
      <c r="D30" s="104">
        <f>Leakage!F30</f>
        <v>31874.514705700163</v>
      </c>
      <c r="E30" s="96">
        <f t="shared" si="0"/>
        <v>6374.9029411400334</v>
      </c>
      <c r="F30" s="104">
        <f t="shared" si="1"/>
        <v>25499.61176456013</v>
      </c>
    </row>
    <row r="31" spans="2:6" x14ac:dyDescent="0.2">
      <c r="B31" s="107">
        <f>Leakage!B31</f>
        <v>29</v>
      </c>
      <c r="C31" s="107" t="str">
        <f>Leakage!C31</f>
        <v>2047-2048</v>
      </c>
      <c r="D31" s="104">
        <f>Leakage!F31</f>
        <v>33211.045025019579</v>
      </c>
      <c r="E31" s="96">
        <f t="shared" si="0"/>
        <v>6642.209005003916</v>
      </c>
      <c r="F31" s="104">
        <f t="shared" si="1"/>
        <v>26568.836020015664</v>
      </c>
    </row>
    <row r="32" spans="2:6" ht="14" thickBot="1" x14ac:dyDescent="0.25">
      <c r="B32" s="107">
        <f>Leakage!B32</f>
        <v>30</v>
      </c>
      <c r="C32" s="107" t="str">
        <f>Leakage!C32</f>
        <v>2048-2049</v>
      </c>
      <c r="D32" s="104">
        <f>Leakage!F32</f>
        <v>34632.361007016967</v>
      </c>
      <c r="E32" s="106">
        <f t="shared" si="0"/>
        <v>6926.4722014033941</v>
      </c>
      <c r="F32" s="104">
        <f t="shared" si="1"/>
        <v>27705.888805613573</v>
      </c>
    </row>
    <row r="33" spans="2:6" ht="14" thickBot="1" x14ac:dyDescent="0.25">
      <c r="B33" s="107">
        <f>Leakage!B33</f>
        <v>31</v>
      </c>
      <c r="C33" s="107" t="str">
        <f>Leakage!C33</f>
        <v>2049-2050</v>
      </c>
      <c r="D33" s="104">
        <f>Leakage!F33</f>
        <v>5728.7518130840299</v>
      </c>
      <c r="E33" s="106">
        <f t="shared" si="0"/>
        <v>1145.7503626168061</v>
      </c>
      <c r="F33" s="104">
        <f t="shared" si="1"/>
        <v>4583.0014504672235</v>
      </c>
    </row>
    <row r="34" spans="2:6" ht="14" thickBot="1" x14ac:dyDescent="0.25">
      <c r="B34" s="107">
        <f>Leakage!B34</f>
        <v>32</v>
      </c>
      <c r="C34" s="107" t="str">
        <f>Leakage!C34</f>
        <v>2050-2051</v>
      </c>
      <c r="D34" s="104">
        <f>Leakage!F34</f>
        <v>5239.2024725739166</v>
      </c>
      <c r="E34" s="106">
        <f t="shared" si="0"/>
        <v>1047.8404945147834</v>
      </c>
      <c r="F34" s="104">
        <f t="shared" si="1"/>
        <v>4191.3619780591334</v>
      </c>
    </row>
    <row r="35" spans="2:6" ht="14" thickBot="1" x14ac:dyDescent="0.25">
      <c r="B35" s="107">
        <f>Leakage!B35</f>
        <v>33</v>
      </c>
      <c r="C35" s="107" t="str">
        <f>Leakage!C35</f>
        <v>2051-2052</v>
      </c>
      <c r="D35" s="104">
        <f>Leakage!F35</f>
        <v>4574.0963870855276</v>
      </c>
      <c r="E35" s="106">
        <f t="shared" si="0"/>
        <v>914.81927741710558</v>
      </c>
      <c r="F35" s="104">
        <f t="shared" si="1"/>
        <v>3659.2771096684219</v>
      </c>
    </row>
    <row r="36" spans="2:6" ht="14" thickBot="1" x14ac:dyDescent="0.25">
      <c r="B36" s="107">
        <f>Leakage!B36</f>
        <v>34</v>
      </c>
      <c r="C36" s="107" t="str">
        <f>Leakage!C36</f>
        <v>2052-2053</v>
      </c>
      <c r="D36" s="104">
        <f>Leakage!F36</f>
        <v>439.02695011601372</v>
      </c>
      <c r="E36" s="106">
        <f t="shared" si="0"/>
        <v>87.805390023202747</v>
      </c>
      <c r="F36" s="104">
        <f t="shared" si="1"/>
        <v>351.22156009281099</v>
      </c>
    </row>
    <row r="37" spans="2:6" ht="14" thickBot="1" x14ac:dyDescent="0.25">
      <c r="B37" s="107">
        <f>Leakage!B37</f>
        <v>35</v>
      </c>
      <c r="C37" s="107" t="str">
        <f>Leakage!C37</f>
        <v>2053-2054</v>
      </c>
      <c r="D37" s="104">
        <f>Leakage!F37</f>
        <v>-1426.896325778275</v>
      </c>
      <c r="E37" s="106">
        <v>0</v>
      </c>
      <c r="F37" s="104">
        <f t="shared" si="1"/>
        <v>-1426.896325778275</v>
      </c>
    </row>
    <row r="38" spans="2:6" ht="14" thickBot="1" x14ac:dyDescent="0.25">
      <c r="B38" s="107">
        <f>Leakage!B38</f>
        <v>36</v>
      </c>
      <c r="C38" s="107" t="str">
        <f>Leakage!C38</f>
        <v>2054-2055</v>
      </c>
      <c r="D38" s="104">
        <f>Leakage!F38</f>
        <v>-1608.7089660682425</v>
      </c>
      <c r="E38" s="106">
        <v>0</v>
      </c>
      <c r="F38" s="104">
        <f t="shared" si="1"/>
        <v>-1608.7089660682425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B2F19-2449-47A7-B69E-8A2C75D77D48}">
  <dimension ref="B1:S44"/>
  <sheetViews>
    <sheetView tabSelected="1" topLeftCell="C1" zoomScaleNormal="100" workbookViewId="0">
      <selection activeCell="G27" sqref="G27"/>
    </sheetView>
  </sheetViews>
  <sheetFormatPr baseColWidth="10" defaultColWidth="29.83203125" defaultRowHeight="14" x14ac:dyDescent="0.15"/>
  <cols>
    <col min="1" max="2" width="29.83203125" style="89"/>
    <col min="3" max="10" width="29.83203125" style="185"/>
    <col min="11" max="12" width="29.83203125" style="89"/>
    <col min="13" max="13" width="20.6640625" style="89" customWidth="1"/>
    <col min="14" max="14" width="26" style="89" customWidth="1"/>
    <col min="15" max="15" width="18.83203125" style="89" customWidth="1"/>
    <col min="16" max="16" width="20.5" style="89" customWidth="1"/>
    <col min="17" max="18" width="18.83203125" style="89" customWidth="1"/>
    <col min="19" max="19" width="16.1640625" style="89" customWidth="1"/>
    <col min="20" max="16384" width="29.83203125" style="89"/>
  </cols>
  <sheetData>
    <row r="1" spans="2:19" ht="19" thickBot="1" x14ac:dyDescent="0.2">
      <c r="C1" s="183"/>
      <c r="D1" s="183"/>
      <c r="E1" s="183"/>
      <c r="F1" s="183"/>
      <c r="G1" s="184"/>
      <c r="H1" s="184"/>
      <c r="I1" s="184"/>
      <c r="J1" s="184"/>
      <c r="K1" s="184"/>
      <c r="L1" s="226"/>
      <c r="M1" s="305" t="s">
        <v>341</v>
      </c>
      <c r="N1" s="305"/>
      <c r="O1" s="305"/>
      <c r="P1" s="305"/>
      <c r="Q1" s="305"/>
      <c r="R1" s="305"/>
      <c r="S1" s="305"/>
    </row>
    <row r="2" spans="2:19" ht="51.5" customHeight="1" x14ac:dyDescent="0.15">
      <c r="B2" s="306" t="s">
        <v>13</v>
      </c>
      <c r="C2" s="306" t="s">
        <v>386</v>
      </c>
      <c r="D2" s="318" t="s">
        <v>387</v>
      </c>
      <c r="E2" s="313" t="s">
        <v>388</v>
      </c>
      <c r="F2" s="313" t="s">
        <v>389</v>
      </c>
      <c r="G2" s="315" t="s">
        <v>390</v>
      </c>
      <c r="H2" s="309" t="s">
        <v>391</v>
      </c>
      <c r="I2" s="309" t="s">
        <v>392</v>
      </c>
      <c r="J2" s="309" t="s">
        <v>393</v>
      </c>
      <c r="K2" s="186"/>
      <c r="L2" s="308" t="s">
        <v>13</v>
      </c>
      <c r="M2" s="311" t="s">
        <v>380</v>
      </c>
      <c r="N2" s="311" t="s">
        <v>381</v>
      </c>
      <c r="O2" s="311" t="s">
        <v>382</v>
      </c>
      <c r="P2" s="311" t="s">
        <v>383</v>
      </c>
      <c r="Q2" s="311" t="s">
        <v>342</v>
      </c>
      <c r="R2" s="311" t="s">
        <v>384</v>
      </c>
      <c r="S2" s="311" t="s">
        <v>385</v>
      </c>
    </row>
    <row r="3" spans="2:19" ht="72.5" customHeight="1" x14ac:dyDescent="0.15">
      <c r="B3" s="307"/>
      <c r="C3" s="317"/>
      <c r="D3" s="319"/>
      <c r="E3" s="314"/>
      <c r="F3" s="314"/>
      <c r="G3" s="316"/>
      <c r="H3" s="310"/>
      <c r="I3" s="310"/>
      <c r="J3" s="310"/>
      <c r="K3" s="186"/>
      <c r="L3" s="308"/>
      <c r="M3" s="312"/>
      <c r="N3" s="312"/>
      <c r="O3" s="312"/>
      <c r="P3" s="312"/>
      <c r="Q3" s="312"/>
      <c r="R3" s="312"/>
      <c r="S3" s="312"/>
    </row>
    <row r="4" spans="2:19" ht="15" x14ac:dyDescent="0.2">
      <c r="B4" s="307"/>
      <c r="C4" s="187" t="s">
        <v>309</v>
      </c>
      <c r="D4" s="187" t="s">
        <v>315</v>
      </c>
      <c r="E4" s="188" t="s">
        <v>310</v>
      </c>
      <c r="F4" s="188" t="s">
        <v>311</v>
      </c>
      <c r="G4" s="189" t="s">
        <v>312</v>
      </c>
      <c r="H4" s="232"/>
      <c r="I4" s="232"/>
      <c r="J4" s="232"/>
      <c r="K4" s="186"/>
      <c r="L4" s="54" t="s">
        <v>343</v>
      </c>
      <c r="M4" s="233">
        <f>(E5*184)/365</f>
        <v>672.1332963922091</v>
      </c>
      <c r="N4" s="233">
        <f>M4</f>
        <v>672.1332963922091</v>
      </c>
      <c r="O4" s="227">
        <f>(C5*184)/365</f>
        <v>0</v>
      </c>
      <c r="P4" s="233">
        <f>M4-O4</f>
        <v>672.1332963922091</v>
      </c>
      <c r="Q4" s="233">
        <f>P4</f>
        <v>672.1332963922091</v>
      </c>
      <c r="R4" s="233">
        <f>(I5*184)/365</f>
        <v>134.42665927844183</v>
      </c>
      <c r="S4" s="230">
        <f>Q4-R4</f>
        <v>537.70663711376733</v>
      </c>
    </row>
    <row r="5" spans="2:19" ht="15" x14ac:dyDescent="0.2">
      <c r="B5" s="215">
        <v>1</v>
      </c>
      <c r="C5" s="216">
        <f>Baseline!E3</f>
        <v>0</v>
      </c>
      <c r="D5" s="216">
        <f>Leakage!E3</f>
        <v>195.72138354903751</v>
      </c>
      <c r="E5" s="216">
        <f>SOC!E11+Asan!BT14+'Red sander'!BR14+'Cocus nucifera'!BR14+'Sesbania grandiflora'!BJ14+Cashew!BJ14+Sissoo!AW14+Teak!BJ14+Ghambar!BJ14+Arecanut!BK14+'Som Tree'!BJ14+'Eucalyptus spp'!BJ14+Tamarind!BJ14+Mahogony!BK14+Jamun!BJ14+'Citrus spp'!BK14+Guava!BJ14+Mango!BJ14</f>
        <v>1333.3078977345453</v>
      </c>
      <c r="F5" s="216">
        <f>E5</f>
        <v>1333.3078977345453</v>
      </c>
      <c r="G5" s="216">
        <f>E5-C5</f>
        <v>1333.3078977345453</v>
      </c>
      <c r="H5" s="216">
        <f>F5-C5</f>
        <v>1333.3078977345453</v>
      </c>
      <c r="I5" s="217">
        <f>H5*NPRT!$L$2</f>
        <v>266.66157954690908</v>
      </c>
      <c r="J5" s="217">
        <f>H5-I5</f>
        <v>1066.6463181876363</v>
      </c>
      <c r="L5" s="54" t="s">
        <v>344</v>
      </c>
      <c r="M5" s="233">
        <f>(E5*181/365)+(E6*184/365)</f>
        <v>3770.7838718708917</v>
      </c>
      <c r="N5" s="233">
        <f>M5-M4</f>
        <v>3098.6505754786826</v>
      </c>
      <c r="O5" s="227">
        <f>(C5*181/365)+(C6*184/365)</f>
        <v>0</v>
      </c>
      <c r="P5" s="233">
        <f t="shared" ref="P5:P39" si="0">M5-O5</f>
        <v>3770.7838718708917</v>
      </c>
      <c r="Q5" s="233">
        <f>P5-P4</f>
        <v>3098.6505754786826</v>
      </c>
      <c r="R5" s="233">
        <f>(I5*181/365)+(I6*184/365)</f>
        <v>619.73011509573666</v>
      </c>
      <c r="S5" s="230">
        <f t="shared" ref="S5:S18" si="1">Q5-R5</f>
        <v>2478.9204603829457</v>
      </c>
    </row>
    <row r="6" spans="2:19" ht="15" x14ac:dyDescent="0.2">
      <c r="B6" s="215">
        <v>2</v>
      </c>
      <c r="C6" s="216">
        <f>Baseline!E4</f>
        <v>0</v>
      </c>
      <c r="D6" s="216">
        <f>D5+Leakage!E4</f>
        <v>514.52868716518503</v>
      </c>
      <c r="E6" s="216">
        <f>SOC!E12+Asan!BT15+'Red sander'!BR15+'Cocus nucifera'!BR15+'Sesbania grandiflora'!BJ15+Cashew!BJ15+Sissoo!AW15+Teak!BJ15+Ghambar!BJ15+Arecanut!BK15+'Som Tree'!BJ15+'Eucalyptus spp'!BJ15+Tamarind!BJ15+Mahogony!BK15+Jamun!BJ15+'Citrus spp'!BK15+Guava!BJ15+Mango!BJ15</f>
        <v>6168.518389907189</v>
      </c>
      <c r="F6" s="216">
        <f>E6-E5</f>
        <v>4835.2104921726441</v>
      </c>
      <c r="G6" s="216">
        <f t="shared" ref="G6:G40" si="2">E6-C6</f>
        <v>6168.518389907189</v>
      </c>
      <c r="H6" s="216">
        <f>G6-G5</f>
        <v>4835.2104921726441</v>
      </c>
      <c r="I6" s="217">
        <f>H6*NPRT!$L$2</f>
        <v>967.04209843452884</v>
      </c>
      <c r="J6" s="217">
        <f t="shared" ref="J6:J40" si="3">H6-I6</f>
        <v>3868.1683937381154</v>
      </c>
      <c r="L6" s="54" t="s">
        <v>345</v>
      </c>
      <c r="M6" s="233">
        <f t="shared" ref="M6:M39" si="4">(E6*181/365)+(E7*184/365)</f>
        <v>10982.206162158154</v>
      </c>
      <c r="N6" s="233">
        <f t="shared" ref="N6:N40" si="5">M6-M5</f>
        <v>7211.4222902872625</v>
      </c>
      <c r="O6" s="227">
        <f>(C6*181/365)+(C7*184/365)</f>
        <v>0</v>
      </c>
      <c r="P6" s="233">
        <f t="shared" si="0"/>
        <v>10982.206162158154</v>
      </c>
      <c r="Q6" s="233">
        <f t="shared" ref="Q6:Q17" si="6">P6-P5</f>
        <v>7211.4222902872625</v>
      </c>
      <c r="R6" s="233">
        <f t="shared" ref="R6:R18" si="7">(I6*181/365)+(I7*184/365)</f>
        <v>1442.2844580574524</v>
      </c>
      <c r="S6" s="230">
        <f t="shared" si="1"/>
        <v>5769.1378322298096</v>
      </c>
    </row>
    <row r="7" spans="2:19" ht="15" x14ac:dyDescent="0.2">
      <c r="B7" s="215">
        <v>3</v>
      </c>
      <c r="C7" s="216">
        <f>Baseline!E5</f>
        <v>0</v>
      </c>
      <c r="D7" s="216">
        <f>D6+Leakage!E5</f>
        <v>1063.2559752928576</v>
      </c>
      <c r="E7" s="216">
        <f>SOC!E13+Asan!BT16+'Red sander'!BR16+'Cocus nucifera'!BR16+'Sesbania grandiflora'!BJ16+Cashew!BJ16+Sissoo!AW16+Teak!BJ16+Ghambar!BJ16+Arecanut!BK16+'Som Tree'!BJ16+'Eucalyptus spp'!BJ16+Tamarind!BJ16+Mahogony!BK16+Jamun!BJ16+'Citrus spp'!BK16+Guava!BJ16+Mango!BJ16</f>
        <v>15717.409894644155</v>
      </c>
      <c r="F7" s="216">
        <f t="shared" ref="F7:F40" si="8">E7-E6</f>
        <v>9548.8915047369665</v>
      </c>
      <c r="G7" s="216">
        <f t="shared" si="2"/>
        <v>15717.409894644155</v>
      </c>
      <c r="H7" s="216">
        <f t="shared" ref="H7:H17" si="9">G7-G6</f>
        <v>9548.8915047369665</v>
      </c>
      <c r="I7" s="217">
        <f>H7*NPRT!$L$2</f>
        <v>1909.7783009473933</v>
      </c>
      <c r="J7" s="217">
        <f t="shared" si="3"/>
        <v>7639.1132037895732</v>
      </c>
      <c r="L7" s="54" t="s">
        <v>346</v>
      </c>
      <c r="M7" s="233">
        <f t="shared" si="4"/>
        <v>25010.923088418283</v>
      </c>
      <c r="N7" s="233">
        <f t="shared" si="5"/>
        <v>14028.716926260129</v>
      </c>
      <c r="O7" s="227">
        <f t="shared" ref="O7:O39" si="10">(C7*181/365)+(C8*184/365)</f>
        <v>0</v>
      </c>
      <c r="P7" s="233">
        <f t="shared" si="0"/>
        <v>25010.923088418283</v>
      </c>
      <c r="Q7" s="233">
        <f t="shared" si="6"/>
        <v>14028.716926260129</v>
      </c>
      <c r="R7" s="233">
        <f t="shared" si="7"/>
        <v>2805.7433852520257</v>
      </c>
      <c r="S7" s="230">
        <f t="shared" si="1"/>
        <v>11222.973541008103</v>
      </c>
    </row>
    <row r="8" spans="2:19" ht="15" x14ac:dyDescent="0.2">
      <c r="B8" s="215">
        <v>4</v>
      </c>
      <c r="C8" s="216">
        <f>Baseline!E6</f>
        <v>0</v>
      </c>
      <c r="D8" s="216">
        <f>D7+Leakage!E6</f>
        <v>2570.1007554955422</v>
      </c>
      <c r="E8" s="216">
        <f>SOC!E14+Asan!BT17+'Red sander'!BR17+'Cocus nucifera'!BR17+'Sesbania grandiflora'!BJ17+Cashew!BJ17+Sissoo!AW17+Teak!BJ17+Ghambar!BJ17+Arecanut!BK17+'Som Tree'!BJ17+'Eucalyptus spp'!BJ17+Tamarind!BJ17+Mahogony!BK17+Jamun!BJ17+'Citrus spp'!BK17+Guava!BJ17+Mango!BJ17</f>
        <v>34152.911610554787</v>
      </c>
      <c r="F8" s="216">
        <f t="shared" si="8"/>
        <v>18435.501715910632</v>
      </c>
      <c r="G8" s="216">
        <f t="shared" si="2"/>
        <v>34152.911610554787</v>
      </c>
      <c r="H8" s="216">
        <f t="shared" si="9"/>
        <v>18435.501715910632</v>
      </c>
      <c r="I8" s="217">
        <f>H8*NPRT!$L$2</f>
        <v>3687.1003431821264</v>
      </c>
      <c r="J8" s="217">
        <f t="shared" si="3"/>
        <v>14748.401372728506</v>
      </c>
      <c r="L8" s="54" t="s">
        <v>347</v>
      </c>
      <c r="M8" s="233">
        <f t="shared" si="4"/>
        <v>46082.194631580889</v>
      </c>
      <c r="N8" s="233">
        <f t="shared" si="5"/>
        <v>21071.271543162606</v>
      </c>
      <c r="O8" s="227">
        <f t="shared" si="10"/>
        <v>0</v>
      </c>
      <c r="P8" s="233">
        <f t="shared" si="0"/>
        <v>46082.194631580889</v>
      </c>
      <c r="Q8" s="233">
        <f t="shared" si="6"/>
        <v>21071.271543162606</v>
      </c>
      <c r="R8" s="233">
        <f t="shared" si="7"/>
        <v>4214.2543086325204</v>
      </c>
      <c r="S8" s="230">
        <f t="shared" si="1"/>
        <v>16857.017234530085</v>
      </c>
    </row>
    <row r="9" spans="2:19" ht="15" x14ac:dyDescent="0.2">
      <c r="B9" s="215">
        <v>5</v>
      </c>
      <c r="C9" s="216">
        <f>Baseline!E7</f>
        <v>0</v>
      </c>
      <c r="D9" s="216">
        <f>D8+Leakage!E7</f>
        <v>4159.0574449912947</v>
      </c>
      <c r="E9" s="216">
        <f>SOC!E15+Asan!BT18+'Red sander'!BR18+'Cocus nucifera'!BR18+'Sesbania grandiflora'!BJ18+Cashew!BJ18+Sissoo!AW18+Teak!BJ18+Ghambar!BJ18+Arecanut!BK18+'Som Tree'!BJ18+'Eucalyptus spp'!BJ18+Tamarind!BJ18+Mahogony!BK18+Jamun!BJ18+'Citrus spp'!BK18+Guava!BJ18+Mango!BJ18</f>
        <v>57816.978472916344</v>
      </c>
      <c r="F9" s="216">
        <f t="shared" si="8"/>
        <v>23664.066862361557</v>
      </c>
      <c r="G9" s="216">
        <f t="shared" si="2"/>
        <v>57816.978472916344</v>
      </c>
      <c r="H9" s="216">
        <f t="shared" si="9"/>
        <v>23664.066862361557</v>
      </c>
      <c r="I9" s="217">
        <f>H9*NPRT!$L$2</f>
        <v>4732.8133724723111</v>
      </c>
      <c r="J9" s="217">
        <f t="shared" si="3"/>
        <v>18931.253489889245</v>
      </c>
      <c r="L9" s="54" t="s">
        <v>348</v>
      </c>
      <c r="M9" s="233">
        <f t="shared" si="4"/>
        <v>73523.581133762767</v>
      </c>
      <c r="N9" s="233">
        <f t="shared" si="5"/>
        <v>27441.386502181878</v>
      </c>
      <c r="O9" s="227">
        <f t="shared" si="10"/>
        <v>0</v>
      </c>
      <c r="P9" s="233">
        <f t="shared" si="0"/>
        <v>73523.581133762767</v>
      </c>
      <c r="Q9" s="233">
        <f t="shared" si="6"/>
        <v>27441.386502181878</v>
      </c>
      <c r="R9" s="233">
        <f>(I9*181/365)+(I10*184/365)</f>
        <v>5488.2773004363753</v>
      </c>
      <c r="S9" s="230">
        <f t="shared" si="1"/>
        <v>21953.109201745501</v>
      </c>
    </row>
    <row r="10" spans="2:19" ht="15" x14ac:dyDescent="0.2">
      <c r="B10" s="215">
        <v>6</v>
      </c>
      <c r="C10" s="216">
        <f>Baseline!E8</f>
        <v>0</v>
      </c>
      <c r="D10" s="216">
        <f>D9+Leakage!E8</f>
        <v>5767.7664110595369</v>
      </c>
      <c r="E10" s="216">
        <f>SOC!E16+Asan!BT19+'Red sander'!BR19+'Cocus nucifera'!BR19+'Sesbania grandiflora'!BJ19+Cashew!BJ19+Sissoo!AW19+Teak!BJ19+Ghambar!BJ19+Arecanut!BK19+'Som Tree'!BJ19+'Eucalyptus spp'!BJ19+Tamarind!BJ19+Mahogony!BK19+Jamun!BJ19+'Citrus spp'!BK19+Guava!BJ19+Mango!BJ19</f>
        <v>88974.097881660593</v>
      </c>
      <c r="F10" s="216">
        <f t="shared" si="8"/>
        <v>31157.119408744249</v>
      </c>
      <c r="G10" s="216">
        <f t="shared" si="2"/>
        <v>88974.097881660593</v>
      </c>
      <c r="H10" s="216">
        <f t="shared" si="9"/>
        <v>31157.119408744249</v>
      </c>
      <c r="I10" s="217">
        <f>H10*NPRT!$L$2</f>
        <v>6231.4238817488504</v>
      </c>
      <c r="J10" s="217">
        <f t="shared" si="3"/>
        <v>24925.695526995398</v>
      </c>
      <c r="L10" s="54" t="s">
        <v>379</v>
      </c>
      <c r="M10" s="233">
        <f t="shared" si="4"/>
        <v>101969.18595675658</v>
      </c>
      <c r="N10" s="233">
        <f t="shared" si="5"/>
        <v>28445.604822993817</v>
      </c>
      <c r="O10" s="227">
        <f t="shared" si="10"/>
        <v>0</v>
      </c>
      <c r="P10" s="233">
        <f t="shared" si="0"/>
        <v>101969.18595675658</v>
      </c>
      <c r="Q10" s="233">
        <f t="shared" si="6"/>
        <v>28445.604822993817</v>
      </c>
      <c r="R10" s="233">
        <f t="shared" si="7"/>
        <v>5689.1209645987637</v>
      </c>
      <c r="S10" s="230">
        <f t="shared" si="1"/>
        <v>22756.483858395055</v>
      </c>
    </row>
    <row r="11" spans="2:19" ht="15" x14ac:dyDescent="0.2">
      <c r="B11" s="215">
        <v>7</v>
      </c>
      <c r="C11" s="216">
        <f>Baseline!E9</f>
        <v>0</v>
      </c>
      <c r="D11" s="216">
        <f>D10+Leakage!E9</f>
        <v>7376.4753771277792</v>
      </c>
      <c r="E11" s="216">
        <f>SOC!E17+Asan!BT20+'Red sander'!BR20+'Cocus nucifera'!BR20+'Sesbania grandiflora'!BJ20+Cashew!BJ20+Sissoo!AW20+Teak!BJ20+Ghambar!BJ20+Arecanut!BK20+'Som Tree'!BJ20+'Eucalyptus spp'!BJ20+Tamarind!BJ20+Mahogony!BK20+Jamun!BJ20+'Citrus spp'!BK20+Guava!BJ20+Mango!BJ20</f>
        <v>114752.39759584556</v>
      </c>
      <c r="F11" s="216">
        <f t="shared" si="8"/>
        <v>25778.299714184963</v>
      </c>
      <c r="G11" s="216">
        <f t="shared" si="2"/>
        <v>114752.39759584556</v>
      </c>
      <c r="H11" s="216">
        <f t="shared" si="9"/>
        <v>25778.299714184963</v>
      </c>
      <c r="I11" s="217">
        <f>H11*NPRT!$L$2</f>
        <v>5155.6599428369927</v>
      </c>
      <c r="J11" s="217">
        <f t="shared" si="3"/>
        <v>20622.639771347971</v>
      </c>
      <c r="L11" s="225" t="s">
        <v>349</v>
      </c>
      <c r="M11" s="233">
        <f t="shared" si="4"/>
        <v>128350.86968033214</v>
      </c>
      <c r="N11" s="233">
        <f t="shared" si="5"/>
        <v>26381.683723575552</v>
      </c>
      <c r="O11" s="227">
        <f t="shared" si="10"/>
        <v>0</v>
      </c>
      <c r="P11" s="233">
        <f t="shared" si="0"/>
        <v>128350.86968033214</v>
      </c>
      <c r="Q11" s="233">
        <f t="shared" si="6"/>
        <v>26381.683723575552</v>
      </c>
      <c r="R11" s="233">
        <f t="shared" si="7"/>
        <v>5276.3367447151104</v>
      </c>
      <c r="S11" s="230">
        <f t="shared" si="1"/>
        <v>21105.346978860442</v>
      </c>
    </row>
    <row r="12" spans="2:19" ht="15" x14ac:dyDescent="0.2">
      <c r="B12" s="215">
        <v>8</v>
      </c>
      <c r="C12" s="216">
        <f>Baseline!E10</f>
        <v>0</v>
      </c>
      <c r="D12" s="216">
        <f>D11+Leakage!E10</f>
        <v>8985.1843431960224</v>
      </c>
      <c r="E12" s="216">
        <f>SOC!E18+Asan!BT21+'Red sander'!BR21+'Cocus nucifera'!BR21+'Sesbania grandiflora'!BJ21+Cashew!BJ21+Sissoo!AW21+Teak!BJ21+Ghambar!BJ21+Arecanut!BK21+'Som Tree'!BJ21+'Eucalyptus spp'!BJ21+Tamarind!BJ21+Mahogony!BK21+Jamun!BJ21+'Citrus spp'!BK21+Guava!BJ21+Mango!BJ21</f>
        <v>141727.62754604989</v>
      </c>
      <c r="F12" s="216">
        <f t="shared" si="8"/>
        <v>26975.229950204332</v>
      </c>
      <c r="G12" s="216">
        <f t="shared" si="2"/>
        <v>141727.62754604989</v>
      </c>
      <c r="H12" s="216">
        <f t="shared" si="9"/>
        <v>26975.229950204332</v>
      </c>
      <c r="I12" s="217">
        <f>H12*NPRT!$L$2</f>
        <v>5395.0459900408669</v>
      </c>
      <c r="J12" s="217">
        <f t="shared" si="3"/>
        <v>21580.183960163464</v>
      </c>
      <c r="L12" s="225" t="s">
        <v>350</v>
      </c>
      <c r="M12" s="233">
        <f t="shared" si="4"/>
        <v>155218.8689107254</v>
      </c>
      <c r="N12" s="233">
        <f t="shared" si="5"/>
        <v>26867.999230393267</v>
      </c>
      <c r="O12" s="227">
        <f t="shared" si="10"/>
        <v>0</v>
      </c>
      <c r="P12" s="233">
        <f t="shared" si="0"/>
        <v>155218.8689107254</v>
      </c>
      <c r="Q12" s="233">
        <f>P12-P11</f>
        <v>26867.999230393267</v>
      </c>
      <c r="R12" s="233">
        <f t="shared" si="7"/>
        <v>5373.5998460786559</v>
      </c>
      <c r="S12" s="230">
        <f t="shared" si="1"/>
        <v>21494.399384314609</v>
      </c>
    </row>
    <row r="13" spans="2:19" ht="15" x14ac:dyDescent="0.2">
      <c r="B13" s="215">
        <v>9</v>
      </c>
      <c r="C13" s="216">
        <f>Baseline!E11</f>
        <v>0</v>
      </c>
      <c r="D13" s="216">
        <f>D12+Leakage!E11</f>
        <v>10593.893309264266</v>
      </c>
      <c r="E13" s="216">
        <f>SOC!E19+Asan!BT22+'Red sander'!BR22+'Cocus nucifera'!BR22+'Sesbania grandiflora'!BJ22+Cashew!BJ22+Sissoo!AW22+Teak!BJ22+Ghambar!BJ22+Arecanut!BK22+'Som Tree'!BJ22+'Eucalyptus spp'!BJ22+Tamarind!BJ22+Mahogony!BK22+Jamun!BJ22+'Citrus spp'!BK22+Guava!BJ22+Mango!BJ22</f>
        <v>168490.14438358555</v>
      </c>
      <c r="F13" s="216">
        <f t="shared" si="8"/>
        <v>26762.516837535659</v>
      </c>
      <c r="G13" s="216">
        <f t="shared" si="2"/>
        <v>168490.14438358555</v>
      </c>
      <c r="H13" s="216">
        <f t="shared" si="9"/>
        <v>26762.516837535659</v>
      </c>
      <c r="I13" s="217">
        <f>H13*NPRT!$L$2</f>
        <v>5352.5033675071318</v>
      </c>
      <c r="J13" s="217">
        <f t="shared" si="3"/>
        <v>21410.013470028527</v>
      </c>
      <c r="L13" s="225" t="s">
        <v>351</v>
      </c>
      <c r="M13" s="233">
        <f t="shared" si="4"/>
        <v>181664.39711488783</v>
      </c>
      <c r="N13" s="233">
        <f t="shared" si="5"/>
        <v>26445.52820416243</v>
      </c>
      <c r="O13" s="227">
        <f t="shared" si="10"/>
        <v>0</v>
      </c>
      <c r="P13" s="233">
        <f t="shared" si="0"/>
        <v>181664.39711488783</v>
      </c>
      <c r="Q13" s="233">
        <f t="shared" si="6"/>
        <v>26445.52820416243</v>
      </c>
      <c r="R13" s="233">
        <f t="shared" si="7"/>
        <v>5289.105640832493</v>
      </c>
      <c r="S13" s="230">
        <f t="shared" si="1"/>
        <v>21156.422563329936</v>
      </c>
    </row>
    <row r="14" spans="2:19" ht="15" x14ac:dyDescent="0.2">
      <c r="B14" s="215">
        <v>10</v>
      </c>
      <c r="C14" s="216">
        <f>Baseline!E12</f>
        <v>0</v>
      </c>
      <c r="D14" s="216">
        <f>D13+Leakage!E12</f>
        <v>12202.602275332509</v>
      </c>
      <c r="E14" s="216">
        <f>SOC!E20+Asan!BT23+'Red sander'!BR23+'Cocus nucifera'!BR23+'Sesbania grandiflora'!BJ23+Cashew!BJ23+Sissoo!AW23+Teak!BJ23+Ghambar!BJ23+Arecanut!BK23+'Som Tree'!BJ23+'Eucalyptus spp'!BJ23+Tamarind!BJ23+Mahogony!BK23+Jamun!BJ23+'Citrus spp'!BK23+Guava!BJ23+Mango!BJ23</f>
        <v>194623.85224731025</v>
      </c>
      <c r="F14" s="216">
        <f t="shared" si="8"/>
        <v>26133.707863724703</v>
      </c>
      <c r="G14" s="216">
        <f t="shared" si="2"/>
        <v>194623.85224731025</v>
      </c>
      <c r="H14" s="216">
        <f t="shared" si="9"/>
        <v>26133.707863724703</v>
      </c>
      <c r="I14" s="217">
        <f>H14*NPRT!$L$2</f>
        <v>5226.7415727449406</v>
      </c>
      <c r="J14" s="217">
        <f t="shared" si="3"/>
        <v>20906.966290979763</v>
      </c>
      <c r="L14" s="225" t="s">
        <v>352</v>
      </c>
      <c r="M14" s="233">
        <f t="shared" si="4"/>
        <v>206891.97923770841</v>
      </c>
      <c r="N14" s="233">
        <f t="shared" si="5"/>
        <v>25227.582122820575</v>
      </c>
      <c r="O14" s="227">
        <f t="shared" si="10"/>
        <v>0</v>
      </c>
      <c r="P14" s="233">
        <f t="shared" si="0"/>
        <v>206891.97923770841</v>
      </c>
      <c r="Q14" s="233">
        <f>P14-P13</f>
        <v>25227.582122820575</v>
      </c>
      <c r="R14" s="233">
        <f t="shared" si="7"/>
        <v>5045.5164245641117</v>
      </c>
      <c r="S14" s="230">
        <f t="shared" si="1"/>
        <v>20182.065698256461</v>
      </c>
    </row>
    <row r="15" spans="2:19" ht="15" x14ac:dyDescent="0.2">
      <c r="B15" s="215">
        <v>11</v>
      </c>
      <c r="C15" s="216">
        <f>Baseline!E13</f>
        <v>0</v>
      </c>
      <c r="D15" s="216">
        <f>D14+Leakage!E13</f>
        <v>13811.311241400752</v>
      </c>
      <c r="E15" s="216">
        <f>SOC!E21+Asan!BT24+'Red sander'!BR24+'Cocus nucifera'!BR24+'Sesbania grandiflora'!BJ24+Cashew!BJ24+Sissoo!AW24+Teak!BJ24+Ghambar!BJ24+Arecanut!BK24+'Som Tree'!BJ24+'Eucalyptus spp'!BJ24+Tamarind!BJ24+Mahogony!BK24+Jamun!BJ24+'Citrus spp'!BK24+Guava!BJ24+Mango!BJ24</f>
        <v>218960.08241848054</v>
      </c>
      <c r="F15" s="216">
        <f t="shared" si="8"/>
        <v>24336.230171170289</v>
      </c>
      <c r="G15" s="216">
        <f t="shared" si="2"/>
        <v>218960.08241848054</v>
      </c>
      <c r="H15" s="216">
        <f t="shared" si="9"/>
        <v>24336.230171170289</v>
      </c>
      <c r="I15" s="217">
        <f>H15*NPRT!$L$2</f>
        <v>4867.2460342340582</v>
      </c>
      <c r="J15" s="217">
        <f t="shared" si="3"/>
        <v>19468.984136936233</v>
      </c>
      <c r="L15" s="225" t="s">
        <v>353</v>
      </c>
      <c r="M15" s="233">
        <f t="shared" si="4"/>
        <v>230827.88377512031</v>
      </c>
      <c r="N15" s="233">
        <f t="shared" si="5"/>
        <v>23935.904537411901</v>
      </c>
      <c r="O15" s="227">
        <f t="shared" si="10"/>
        <v>0</v>
      </c>
      <c r="P15" s="233">
        <f t="shared" si="0"/>
        <v>230827.88377512031</v>
      </c>
      <c r="Q15" s="233">
        <f t="shared" si="6"/>
        <v>23935.904537411901</v>
      </c>
      <c r="R15" s="233">
        <f t="shared" si="7"/>
        <v>4787.1809074823759</v>
      </c>
      <c r="S15" s="230">
        <f t="shared" si="1"/>
        <v>19148.723629929525</v>
      </c>
    </row>
    <row r="16" spans="2:19" ht="15" x14ac:dyDescent="0.2">
      <c r="B16" s="215">
        <v>12</v>
      </c>
      <c r="C16" s="216">
        <f>Baseline!E14</f>
        <v>0</v>
      </c>
      <c r="D16" s="216">
        <f>D15+Leakage!E14</f>
        <v>15420.020207468995</v>
      </c>
      <c r="E16" s="216">
        <f>SOC!E22+Asan!BT25+'Red sander'!BR25+'Cocus nucifera'!BR25+'Sesbania grandiflora'!BJ25+Cashew!BJ25+Sissoo!AW25+Teak!BJ25+Ghambar!BJ25+Arecanut!BK25+'Som Tree'!BJ25+'Eucalyptus spp'!BJ25+Tamarind!BJ25+Mahogony!BK25+Jamun!BJ25+'Citrus spp'!BK25+Guava!BJ25+Mango!BJ25</f>
        <v>242502.1883705105</v>
      </c>
      <c r="F16" s="216">
        <f t="shared" si="8"/>
        <v>23542.10595202996</v>
      </c>
      <c r="G16" s="216">
        <f t="shared" si="2"/>
        <v>242502.1883705105</v>
      </c>
      <c r="H16" s="216">
        <f t="shared" si="9"/>
        <v>23542.10595202996</v>
      </c>
      <c r="I16" s="217">
        <f>H16*NPRT!$L$2</f>
        <v>4708.4211904059921</v>
      </c>
      <c r="J16" s="217">
        <f t="shared" si="3"/>
        <v>18833.684761623968</v>
      </c>
      <c r="L16" s="225" t="s">
        <v>354</v>
      </c>
      <c r="M16" s="233">
        <f t="shared" si="4"/>
        <v>254545.92712507892</v>
      </c>
      <c r="N16" s="233">
        <f t="shared" si="5"/>
        <v>23718.043349958607</v>
      </c>
      <c r="O16" s="227">
        <f t="shared" si="10"/>
        <v>0</v>
      </c>
      <c r="P16" s="233">
        <f t="shared" si="0"/>
        <v>254545.92712507892</v>
      </c>
      <c r="Q16" s="233">
        <f t="shared" si="6"/>
        <v>23718.043349958607</v>
      </c>
      <c r="R16" s="233">
        <f t="shared" si="7"/>
        <v>4743.608669991725</v>
      </c>
      <c r="S16" s="230">
        <f t="shared" si="1"/>
        <v>18974.434679966882</v>
      </c>
    </row>
    <row r="17" spans="2:19" ht="15" x14ac:dyDescent="0.2">
      <c r="B17" s="215">
        <v>13</v>
      </c>
      <c r="C17" s="216">
        <f>Baseline!E15</f>
        <v>0</v>
      </c>
      <c r="D17" s="216">
        <f>D16+Leakage!E15</f>
        <v>17028.729173537238</v>
      </c>
      <c r="E17" s="216">
        <f>SOC!E23+Asan!BT26+'Red sander'!BR26+'Cocus nucifera'!BR26+'Sesbania grandiflora'!BJ26+Cashew!BJ26+Sissoo!AW26+Teak!BJ26+Ghambar!BJ26+Arecanut!BK26+'Som Tree'!BJ26+'Eucalyptus spp'!BJ26+Tamarind!BJ26+Mahogony!BK26+Jamun!BJ26+'Citrus spp'!BK26+Guava!BJ26+Mango!BJ26</f>
        <v>266393.30057386635</v>
      </c>
      <c r="F17" s="216">
        <f t="shared" si="8"/>
        <v>23891.112203355849</v>
      </c>
      <c r="G17" s="216">
        <f t="shared" si="2"/>
        <v>266393.30057386635</v>
      </c>
      <c r="H17" s="216">
        <f t="shared" si="9"/>
        <v>23891.112203355849</v>
      </c>
      <c r="I17" s="217">
        <f>H17*NPRT!$L$2</f>
        <v>4778.2224406711703</v>
      </c>
      <c r="J17" s="217">
        <f t="shared" si="3"/>
        <v>19112.889762684681</v>
      </c>
      <c r="L17" s="225" t="s">
        <v>355</v>
      </c>
      <c r="M17" s="233">
        <f t="shared" si="4"/>
        <v>279332.91389986733</v>
      </c>
      <c r="N17" s="233">
        <f t="shared" si="5"/>
        <v>24786.986774788413</v>
      </c>
      <c r="O17" s="227">
        <f t="shared" si="10"/>
        <v>0</v>
      </c>
      <c r="P17" s="233">
        <f t="shared" si="0"/>
        <v>279332.91389986733</v>
      </c>
      <c r="Q17" s="233">
        <f t="shared" si="6"/>
        <v>24786.986774788413</v>
      </c>
      <c r="R17" s="233">
        <f t="shared" si="7"/>
        <v>4957.3973549576704</v>
      </c>
      <c r="S17" s="230">
        <f t="shared" si="1"/>
        <v>19829.589419830743</v>
      </c>
    </row>
    <row r="18" spans="2:19" ht="15" x14ac:dyDescent="0.2">
      <c r="B18" s="215">
        <v>14</v>
      </c>
      <c r="C18" s="216">
        <f>Baseline!E16</f>
        <v>0</v>
      </c>
      <c r="D18" s="216">
        <f>D17+Leakage!E16</f>
        <v>18637.438139605481</v>
      </c>
      <c r="E18" s="216">
        <f>SOC!E24+Asan!BT27+'Red sander'!BR27+'Cocus nucifera'!BR27+'Sesbania grandiflora'!BJ27+Cashew!BJ27+Sissoo!AW27+Teak!BJ27+Ghambar!BJ27+Arecanut!BK27+'Som Tree'!BJ27+'Eucalyptus spp'!BJ27+Tamarind!BJ27+Mahogony!BK27+Jamun!BJ27+'Citrus spp'!BK27+Guava!BJ27+Mango!BJ27</f>
        <v>292061.55526946601</v>
      </c>
      <c r="F18" s="216">
        <f t="shared" si="8"/>
        <v>25668.254695599666</v>
      </c>
      <c r="G18" s="216">
        <f t="shared" si="2"/>
        <v>292061.55526946601</v>
      </c>
      <c r="H18" s="216">
        <f>G18-G17</f>
        <v>25668.254695599666</v>
      </c>
      <c r="I18" s="217">
        <f>H18*NPRT!$L$2</f>
        <v>5133.6509391199334</v>
      </c>
      <c r="J18" s="217">
        <f t="shared" si="3"/>
        <v>20534.603756479733</v>
      </c>
      <c r="L18" s="225" t="s">
        <v>356</v>
      </c>
      <c r="M18" s="233">
        <f t="shared" si="4"/>
        <v>305764.95494922559</v>
      </c>
      <c r="N18" s="233">
        <f t="shared" si="5"/>
        <v>26432.04104935826</v>
      </c>
      <c r="O18" s="227">
        <f t="shared" si="10"/>
        <v>0</v>
      </c>
      <c r="P18" s="233">
        <f t="shared" si="0"/>
        <v>305764.95494922559</v>
      </c>
      <c r="Q18" s="233">
        <f>P42-SUM(Q4:Q17)</f>
        <v>25078.148512398591</v>
      </c>
      <c r="R18" s="233">
        <f t="shared" si="7"/>
        <v>3790.8292680431355</v>
      </c>
      <c r="S18" s="230">
        <f t="shared" si="1"/>
        <v>21287.319244355454</v>
      </c>
    </row>
    <row r="19" spans="2:19" ht="15" x14ac:dyDescent="0.2">
      <c r="B19" s="215">
        <v>15</v>
      </c>
      <c r="C19" s="216">
        <f>Baseline!E17</f>
        <v>0</v>
      </c>
      <c r="D19" s="216">
        <f>D18+Leakage!E17</f>
        <v>20246.147105673725</v>
      </c>
      <c r="E19" s="216">
        <f>SOC!E25+Asan!BT28+'Red sander'!BR28+'Cocus nucifera'!BR28+'Sesbania grandiflora'!BJ28+Cashew!BJ28+Sissoo!AW28+Teak!BJ28+Ghambar!BJ28+Arecanut!BK28+'Som Tree'!BJ28+'Eucalyptus spp'!BJ28+Tamarind!BJ28+Mahogony!BK28+Jamun!BJ28+'Citrus spp'!BK28+Guava!BJ28+Mango!BJ28</f>
        <v>319244.92963420646</v>
      </c>
      <c r="F19" s="216">
        <f t="shared" si="8"/>
        <v>27183.374364740448</v>
      </c>
      <c r="G19" s="216">
        <f t="shared" si="2"/>
        <v>319244.92963420646</v>
      </c>
      <c r="H19" s="216">
        <f>G42-SUM(H5:H18)</f>
        <v>12349.507142799906</v>
      </c>
      <c r="I19" s="217">
        <f>H19*NPRT!$L$2</f>
        <v>2469.9014285599815</v>
      </c>
      <c r="J19" s="217">
        <f t="shared" si="3"/>
        <v>9879.6057142399259</v>
      </c>
      <c r="L19" s="225" t="s">
        <v>357</v>
      </c>
      <c r="M19" s="233">
        <f t="shared" si="4"/>
        <v>332932.68516021653</v>
      </c>
      <c r="N19" s="233">
        <f t="shared" si="5"/>
        <v>27167.730210990936</v>
      </c>
      <c r="O19" s="227">
        <f t="shared" si="10"/>
        <v>0</v>
      </c>
      <c r="P19" s="233">
        <f t="shared" si="0"/>
        <v>332932.68516021653</v>
      </c>
      <c r="Q19" s="227">
        <v>0</v>
      </c>
      <c r="R19" s="227">
        <v>0</v>
      </c>
      <c r="S19" s="227">
        <v>0</v>
      </c>
    </row>
    <row r="20" spans="2:19" ht="15" x14ac:dyDescent="0.2">
      <c r="B20" s="215">
        <v>16</v>
      </c>
      <c r="C20" s="216">
        <f>Baseline!E18</f>
        <v>0</v>
      </c>
      <c r="D20" s="216">
        <f>D19+Leakage!E18</f>
        <v>21854.856071741968</v>
      </c>
      <c r="E20" s="216">
        <f>SOC!E26+Asan!BT29+'Red sander'!BR29+'Cocus nucifera'!BR29+'Sesbania grandiflora'!BJ29+Cashew!BJ29+Sissoo!AW29+Teak!BJ29+Ghambar!BJ29+Arecanut!BK29+'Som Tree'!BJ29+'Eucalyptus spp'!BJ29+Tamarind!BJ29+Mahogony!BK29+Jamun!BJ29+'Citrus spp'!BK29+Guava!BJ29+Mango!BJ29</f>
        <v>346397.27075917204</v>
      </c>
      <c r="F20" s="216">
        <f t="shared" si="8"/>
        <v>27152.341124965576</v>
      </c>
      <c r="G20" s="216">
        <f t="shared" si="2"/>
        <v>346397.27075917204</v>
      </c>
      <c r="H20" s="216">
        <v>0</v>
      </c>
      <c r="I20" s="217">
        <f>H20*NPRT!$L$2</f>
        <v>0</v>
      </c>
      <c r="J20" s="217">
        <f t="shared" si="3"/>
        <v>0</v>
      </c>
      <c r="L20" s="225" t="s">
        <v>358</v>
      </c>
      <c r="M20" s="233">
        <f t="shared" si="4"/>
        <v>354664.95978084358</v>
      </c>
      <c r="N20" s="233">
        <f t="shared" si="5"/>
        <v>21732.274620627053</v>
      </c>
      <c r="O20" s="227">
        <f t="shared" si="10"/>
        <v>0</v>
      </c>
      <c r="P20" s="233">
        <f t="shared" si="0"/>
        <v>354664.95978084358</v>
      </c>
      <c r="Q20" s="227">
        <v>0</v>
      </c>
      <c r="R20" s="227">
        <v>0</v>
      </c>
      <c r="S20" s="228">
        <v>0</v>
      </c>
    </row>
    <row r="21" spans="2:19" ht="15" x14ac:dyDescent="0.2">
      <c r="B21" s="215">
        <v>17</v>
      </c>
      <c r="C21" s="216">
        <f>Baseline!E19</f>
        <v>0</v>
      </c>
      <c r="D21" s="216">
        <f>D20+Leakage!E19</f>
        <v>23463.565037810211</v>
      </c>
      <c r="E21" s="216">
        <f>SOC!E27+Asan!BT30+'Red sander'!BR30+'Cocus nucifera'!BR30+'Sesbania grandiflora'!BJ30+Cashew!BJ30+Sissoo!AW30+Teak!BJ30+Ghambar!BJ30+Arecanut!BK30+'Som Tree'!BJ30+'Eucalyptus spp'!BJ30+Tamarind!BJ30+Mahogony!BK30+Jamun!BJ30+'Citrus spp'!BK30+Guava!BJ30+Mango!BJ30</f>
        <v>362797.84952498786</v>
      </c>
      <c r="F21" s="216">
        <f t="shared" si="8"/>
        <v>16400.578765815822</v>
      </c>
      <c r="G21" s="216">
        <f t="shared" si="2"/>
        <v>362797.84952498786</v>
      </c>
      <c r="H21" s="216">
        <v>0</v>
      </c>
      <c r="I21" s="217">
        <f>H21*NPRT!$L$2</f>
        <v>0</v>
      </c>
      <c r="J21" s="217">
        <f t="shared" si="3"/>
        <v>0</v>
      </c>
      <c r="L21" s="225" t="s">
        <v>359</v>
      </c>
      <c r="M21" s="233">
        <f t="shared" si="4"/>
        <v>376305.7095513416</v>
      </c>
      <c r="N21" s="233">
        <f t="shared" si="5"/>
        <v>21640.74977049802</v>
      </c>
      <c r="O21" s="227">
        <f t="shared" si="10"/>
        <v>0</v>
      </c>
      <c r="P21" s="233">
        <f t="shared" si="0"/>
        <v>376305.7095513416</v>
      </c>
      <c r="Q21" s="227">
        <v>0</v>
      </c>
      <c r="R21" s="227">
        <v>0</v>
      </c>
      <c r="S21" s="228">
        <v>0</v>
      </c>
    </row>
    <row r="22" spans="2:19" ht="15" x14ac:dyDescent="0.2">
      <c r="B22" s="215">
        <v>18</v>
      </c>
      <c r="C22" s="216">
        <f>Baseline!E20</f>
        <v>0</v>
      </c>
      <c r="D22" s="216">
        <f>D21+Leakage!E20</f>
        <v>25072.274003878454</v>
      </c>
      <c r="E22" s="216">
        <f>SOC!E28+Asan!BT31+'Red sander'!BR31+'Cocus nucifera'!BR31+'Sesbania grandiflora'!BJ31+Cashew!BJ31+Sissoo!AW31+Teak!BJ31+Ghambar!BJ31+Arecanut!BK31+'Som Tree'!BJ31+'Eucalyptus spp'!BJ31+Tamarind!BJ31+Mahogony!BK31+Jamun!BJ31+'Citrus spp'!BK31+Guava!BJ31+Mango!BJ31</f>
        <v>389593.33272943948</v>
      </c>
      <c r="F22" s="216">
        <f t="shared" si="8"/>
        <v>26795.483204451622</v>
      </c>
      <c r="G22" s="216">
        <f t="shared" si="2"/>
        <v>389593.33272943948</v>
      </c>
      <c r="H22" s="216">
        <v>0</v>
      </c>
      <c r="I22" s="217">
        <f>H22*NPRT!$L$2</f>
        <v>0</v>
      </c>
      <c r="J22" s="217">
        <f t="shared" si="3"/>
        <v>0</v>
      </c>
      <c r="L22" s="225" t="s">
        <v>360</v>
      </c>
      <c r="M22" s="233">
        <f t="shared" si="4"/>
        <v>383265.24253862561</v>
      </c>
      <c r="N22" s="233">
        <f t="shared" si="5"/>
        <v>6959.5329872840084</v>
      </c>
      <c r="O22" s="227">
        <f t="shared" si="10"/>
        <v>0</v>
      </c>
      <c r="P22" s="233">
        <f t="shared" si="0"/>
        <v>383265.24253862561</v>
      </c>
      <c r="Q22" s="227">
        <v>0</v>
      </c>
      <c r="R22" s="227">
        <v>0</v>
      </c>
      <c r="S22" s="228">
        <v>0</v>
      </c>
    </row>
    <row r="23" spans="2:19" ht="15" x14ac:dyDescent="0.2">
      <c r="B23" s="215">
        <v>19</v>
      </c>
      <c r="C23" s="216">
        <f>Baseline!E21</f>
        <v>0</v>
      </c>
      <c r="D23" s="216">
        <f>D22+Leakage!E21</f>
        <v>26680.982969946697</v>
      </c>
      <c r="E23" s="216">
        <f>SOC!E29+Asan!BT32+'Red sander'!BR32+'Cocus nucifera'!BR32+'Sesbania grandiflora'!BJ32+Cashew!BJ32+Sissoo!AW32+Teak!BJ32+Ghambar!BJ32+Arecanut!BK32+'Som Tree'!BJ32+'Eucalyptus spp'!BJ32+Tamarind!BJ32+Mahogony!BK32+Jamun!BJ32+'Citrus spp'!BK32+Guava!BJ32+Mango!BJ32</f>
        <v>377040.32773135754</v>
      </c>
      <c r="F23" s="216">
        <f t="shared" si="8"/>
        <v>-12553.004998081946</v>
      </c>
      <c r="G23" s="216">
        <f t="shared" si="2"/>
        <v>377040.32773135754</v>
      </c>
      <c r="H23" s="216">
        <v>0</v>
      </c>
      <c r="I23" s="217">
        <f>H23*NPRT!$L$2</f>
        <v>0</v>
      </c>
      <c r="J23" s="217">
        <f t="shared" si="3"/>
        <v>0</v>
      </c>
      <c r="L23" s="225" t="s">
        <v>361</v>
      </c>
      <c r="M23" s="233">
        <f t="shared" si="4"/>
        <v>389527.55700268585</v>
      </c>
      <c r="N23" s="233">
        <f t="shared" si="5"/>
        <v>6262.3144640602404</v>
      </c>
      <c r="O23" s="227">
        <f t="shared" si="10"/>
        <v>0</v>
      </c>
      <c r="P23" s="233">
        <f t="shared" si="0"/>
        <v>389527.55700268585</v>
      </c>
      <c r="Q23" s="227">
        <v>0</v>
      </c>
      <c r="R23" s="227">
        <v>0</v>
      </c>
      <c r="S23" s="228">
        <v>0</v>
      </c>
    </row>
    <row r="24" spans="2:19" ht="15" x14ac:dyDescent="0.2">
      <c r="B24" s="215">
        <v>20</v>
      </c>
      <c r="C24" s="216">
        <f>Baseline!E22</f>
        <v>0</v>
      </c>
      <c r="D24" s="216">
        <f>D23+Leakage!E22</f>
        <v>28289.69193601494</v>
      </c>
      <c r="E24" s="216">
        <f>SOC!E30+Asan!BT33+'Red sander'!BR33+'Cocus nucifera'!BR33+'Sesbania grandiflora'!BJ33+Cashew!BJ33+Sissoo!AW33+Teak!BJ33+Ghambar!BJ33+Arecanut!BK33+'Som Tree'!BJ33+'Eucalyptus spp'!BJ33+Tamarind!BJ33+Mahogony!BK33+Jamun!BJ33+'Citrus spp'!BK33+Guava!BJ33+Mango!BJ33</f>
        <v>401811.19014459033</v>
      </c>
      <c r="F24" s="216">
        <f t="shared" si="8"/>
        <v>24770.862413232797</v>
      </c>
      <c r="G24" s="216">
        <f t="shared" si="2"/>
        <v>401811.19014459033</v>
      </c>
      <c r="H24" s="216">
        <v>0</v>
      </c>
      <c r="I24" s="217">
        <f>H24*NPRT!$L$2</f>
        <v>0</v>
      </c>
      <c r="J24" s="217">
        <f t="shared" si="3"/>
        <v>0</v>
      </c>
      <c r="L24" s="225" t="s">
        <v>362</v>
      </c>
      <c r="M24" s="233">
        <f t="shared" si="4"/>
        <v>418733.67012019438</v>
      </c>
      <c r="N24" s="233">
        <f t="shared" si="5"/>
        <v>29206.113117508532</v>
      </c>
      <c r="O24" s="227">
        <f t="shared" si="10"/>
        <v>0</v>
      </c>
      <c r="P24" s="233">
        <f t="shared" si="0"/>
        <v>418733.67012019438</v>
      </c>
      <c r="Q24" s="227">
        <v>0</v>
      </c>
      <c r="R24" s="227">
        <v>0</v>
      </c>
      <c r="S24" s="228">
        <v>0</v>
      </c>
    </row>
    <row r="25" spans="2:19" ht="15" x14ac:dyDescent="0.2">
      <c r="B25" s="215">
        <v>21</v>
      </c>
      <c r="C25" s="216">
        <f>Baseline!E23</f>
        <v>0</v>
      </c>
      <c r="D25" s="216">
        <f>D24+Leakage!E23</f>
        <v>29898.400902083184</v>
      </c>
      <c r="E25" s="216">
        <f>SOC!E31+Asan!BT34+'Red sander'!BR34+'Cocus nucifera'!BR34+'Sesbania grandiflora'!BJ34+Cashew!BJ34+Sissoo!AW34+Teak!BJ34+Ghambar!BJ34+Arecanut!BK34+'Som Tree'!BJ34+'Eucalyptus spp'!BJ34+Tamarind!BJ34+Mahogony!BK34+Jamun!BJ34+'Citrus spp'!BK34+Guava!BJ34+Mango!BJ34</f>
        <v>435380.24009619618</v>
      </c>
      <c r="F25" s="216">
        <f t="shared" si="8"/>
        <v>33569.049951605848</v>
      </c>
      <c r="G25" s="216">
        <f t="shared" si="2"/>
        <v>435380.24009619618</v>
      </c>
      <c r="H25" s="216">
        <v>0</v>
      </c>
      <c r="I25" s="217">
        <f>H25*NPRT!$L$2</f>
        <v>0</v>
      </c>
      <c r="J25" s="217">
        <f t="shared" si="3"/>
        <v>0</v>
      </c>
      <c r="L25" s="225" t="s">
        <v>363</v>
      </c>
      <c r="M25" s="233">
        <f t="shared" si="4"/>
        <v>450835.96060057508</v>
      </c>
      <c r="N25" s="233">
        <f t="shared" si="5"/>
        <v>32102.290480380703</v>
      </c>
      <c r="O25" s="227">
        <f t="shared" si="10"/>
        <v>0</v>
      </c>
      <c r="P25" s="233">
        <f t="shared" si="0"/>
        <v>450835.96060057508</v>
      </c>
      <c r="Q25" s="227">
        <v>0</v>
      </c>
      <c r="R25" s="227">
        <v>0</v>
      </c>
      <c r="S25" s="228">
        <v>0</v>
      </c>
    </row>
    <row r="26" spans="2:19" ht="15" x14ac:dyDescent="0.2">
      <c r="B26" s="215">
        <v>22</v>
      </c>
      <c r="C26" s="216">
        <f>Baseline!E24</f>
        <v>0</v>
      </c>
      <c r="D26" s="216">
        <f>D25+Leakage!E24</f>
        <v>31507.109868151427</v>
      </c>
      <c r="E26" s="216">
        <f>SOC!E32+Asan!BT35+'Red sander'!BR35+'Cocus nucifera'!BR35+'Sesbania grandiflora'!BJ35+Cashew!BJ35+Sissoo!AW35+Teak!BJ35+Ghambar!BJ35+Arecanut!BK35+'Som Tree'!BJ35+'Eucalyptus spp'!BJ35+Tamarind!BJ35+Mahogony!BK35+Jamun!BJ35+'Citrus spp'!BK35+Guava!BJ35+Mango!BJ35</f>
        <v>466039.68566194776</v>
      </c>
      <c r="F26" s="216">
        <f t="shared" si="8"/>
        <v>30659.445565751579</v>
      </c>
      <c r="G26" s="216">
        <f t="shared" si="2"/>
        <v>466039.68566194776</v>
      </c>
      <c r="H26" s="216">
        <v>0</v>
      </c>
      <c r="I26" s="217">
        <f>H26*NPRT!$L$2</f>
        <v>0</v>
      </c>
      <c r="J26" s="217">
        <f t="shared" si="3"/>
        <v>0</v>
      </c>
      <c r="L26" s="225" t="s">
        <v>364</v>
      </c>
      <c r="M26" s="233">
        <f t="shared" si="4"/>
        <v>481491.59636153269</v>
      </c>
      <c r="N26" s="233">
        <f t="shared" si="5"/>
        <v>30655.635760957608</v>
      </c>
      <c r="O26" s="227">
        <f t="shared" si="10"/>
        <v>0</v>
      </c>
      <c r="P26" s="233">
        <f t="shared" si="0"/>
        <v>481491.59636153269</v>
      </c>
      <c r="Q26" s="227">
        <v>0</v>
      </c>
      <c r="R26" s="227">
        <v>0</v>
      </c>
      <c r="S26" s="228">
        <v>0</v>
      </c>
    </row>
    <row r="27" spans="2:19" ht="15" x14ac:dyDescent="0.2">
      <c r="B27" s="215">
        <v>23</v>
      </c>
      <c r="C27" s="216">
        <f>Baseline!E25</f>
        <v>0</v>
      </c>
      <c r="D27" s="216">
        <f>D26+Leakage!E25</f>
        <v>33115.818834219666</v>
      </c>
      <c r="E27" s="216">
        <f>SOC!E33+Asan!BT36+'Red sander'!BR36+'Cocus nucifera'!BR36+'Sesbania grandiflora'!BJ36+Cashew!BJ36+Sissoo!AW36+Teak!BJ36+Ghambar!BJ36+Arecanut!BK36+'Som Tree'!BJ36+'Eucalyptus spp'!BJ36+Tamarind!BJ36+Mahogony!BK36+Jamun!BJ36+'Citrus spp'!BK36+Guava!BJ36+Mango!BJ36</f>
        <v>496691.57373449404</v>
      </c>
      <c r="F27" s="216">
        <f t="shared" si="8"/>
        <v>30651.88807254628</v>
      </c>
      <c r="G27" s="216">
        <f t="shared" si="2"/>
        <v>496691.57373449404</v>
      </c>
      <c r="H27" s="216">
        <v>0</v>
      </c>
      <c r="I27" s="217">
        <f>H27*NPRT!$L$2</f>
        <v>0</v>
      </c>
      <c r="J27" s="217">
        <f t="shared" si="3"/>
        <v>0</v>
      </c>
      <c r="L27" s="225" t="s">
        <v>365</v>
      </c>
      <c r="M27" s="233">
        <f t="shared" si="4"/>
        <v>511904.42448896426</v>
      </c>
      <c r="N27" s="233">
        <f t="shared" si="5"/>
        <v>30412.828127431567</v>
      </c>
      <c r="O27" s="227">
        <f t="shared" si="10"/>
        <v>0</v>
      </c>
      <c r="P27" s="233">
        <f t="shared" si="0"/>
        <v>511904.42448896426</v>
      </c>
      <c r="Q27" s="227">
        <v>0</v>
      </c>
      <c r="R27" s="227">
        <v>0</v>
      </c>
      <c r="S27" s="228">
        <v>0</v>
      </c>
    </row>
    <row r="28" spans="2:19" ht="15" x14ac:dyDescent="0.2">
      <c r="B28" s="215">
        <v>24</v>
      </c>
      <c r="C28" s="216">
        <f>Baseline!E26</f>
        <v>0</v>
      </c>
      <c r="D28" s="216">
        <f>D27+Leakage!E26</f>
        <v>34724.527800287906</v>
      </c>
      <c r="E28" s="216">
        <f>SOC!E34+Asan!BT37+'Red sander'!BR37+'Cocus nucifera'!BR37+'Sesbania grandiflora'!BJ37+Cashew!BJ37+Sissoo!AW37+Teak!BJ37+Ghambar!BJ37+Arecanut!BK37+'Som Tree'!BJ37+'Eucalyptus spp'!BJ37+Tamarind!BJ37+Mahogony!BK37+Jamun!BJ37+'Citrus spp'!BK37+Guava!BJ37+Mango!BJ37</f>
        <v>526869.23963330733</v>
      </c>
      <c r="F28" s="216">
        <f t="shared" si="8"/>
        <v>30177.665898813284</v>
      </c>
      <c r="G28" s="216">
        <f t="shared" si="2"/>
        <v>526869.23963330733</v>
      </c>
      <c r="H28" s="216">
        <v>0</v>
      </c>
      <c r="I28" s="217">
        <f>H28*NPRT!$L$2</f>
        <v>0</v>
      </c>
      <c r="J28" s="217">
        <f t="shared" si="3"/>
        <v>0</v>
      </c>
      <c r="L28" s="225" t="s">
        <v>366</v>
      </c>
      <c r="M28" s="233">
        <f t="shared" si="4"/>
        <v>542177.82843550225</v>
      </c>
      <c r="N28" s="233">
        <f t="shared" si="5"/>
        <v>30273.40394653799</v>
      </c>
      <c r="O28" s="227">
        <f t="shared" si="10"/>
        <v>0</v>
      </c>
      <c r="P28" s="233">
        <f t="shared" si="0"/>
        <v>542177.82843550225</v>
      </c>
      <c r="Q28" s="227">
        <v>0</v>
      </c>
      <c r="R28" s="227">
        <v>0</v>
      </c>
      <c r="S28" s="228">
        <v>0</v>
      </c>
    </row>
    <row r="29" spans="2:19" ht="15" x14ac:dyDescent="0.2">
      <c r="B29" s="215">
        <v>25</v>
      </c>
      <c r="C29" s="216">
        <f>Baseline!E27</f>
        <v>0</v>
      </c>
      <c r="D29" s="216">
        <f>D28+Leakage!E27</f>
        <v>36333.236766356145</v>
      </c>
      <c r="E29" s="216">
        <f>SOC!E35+Asan!BT38+'Red sander'!BR38+'Cocus nucifera'!BR38+'Sesbania grandiflora'!BJ38+Cashew!BJ38+Sissoo!AW38+Teak!BJ38+Ghambar!BJ38+Arecanut!BK38+'Som Tree'!BJ38+'Eucalyptus spp'!BJ38+Tamarind!BJ38+Mahogony!BK38+Jamun!BJ38+'Citrus spp'!BK38+Guava!BJ38+Mango!BJ38</f>
        <v>557236.82068113971</v>
      </c>
      <c r="F29" s="216">
        <f t="shared" si="8"/>
        <v>30367.581047832384</v>
      </c>
      <c r="G29" s="216">
        <f t="shared" si="2"/>
        <v>557236.82068113971</v>
      </c>
      <c r="H29" s="216">
        <v>0</v>
      </c>
      <c r="I29" s="217">
        <f>H29*NPRT!$L$2</f>
        <v>0</v>
      </c>
      <c r="J29" s="217">
        <f t="shared" si="3"/>
        <v>0</v>
      </c>
      <c r="L29" s="225" t="s">
        <v>367</v>
      </c>
      <c r="M29" s="233">
        <f t="shared" si="4"/>
        <v>573203.73134179309</v>
      </c>
      <c r="N29" s="233">
        <f t="shared" si="5"/>
        <v>31025.902906290838</v>
      </c>
      <c r="O29" s="227">
        <f t="shared" si="10"/>
        <v>0</v>
      </c>
      <c r="P29" s="233">
        <f t="shared" si="0"/>
        <v>573203.73134179309</v>
      </c>
      <c r="Q29" s="227">
        <v>0</v>
      </c>
      <c r="R29" s="227">
        <v>0</v>
      </c>
      <c r="S29" s="228">
        <v>0</v>
      </c>
    </row>
    <row r="30" spans="2:19" ht="15" x14ac:dyDescent="0.2">
      <c r="B30" s="215">
        <v>26</v>
      </c>
      <c r="C30" s="216">
        <f>Baseline!E28</f>
        <v>0</v>
      </c>
      <c r="D30" s="216">
        <f>D29+Leakage!E28</f>
        <v>37941.945732424385</v>
      </c>
      <c r="E30" s="216">
        <f>SOC!E36+Asan!BT39+'Red sander'!BR39+'Cocus nucifera'!BR39+'Sesbania grandiflora'!BJ39+Cashew!BJ39+Sissoo!AW39+Teak!BJ39+Ghambar!BJ39+Arecanut!BK39+'Som Tree'!BJ39+'Eucalyptus spp'!BJ39+Tamarind!BJ39+Mahogony!BK39+Jamun!BJ39+'Citrus spp'!BK39+Guava!BJ39+Mango!BJ39</f>
        <v>588910.31193732703</v>
      </c>
      <c r="F30" s="216">
        <f t="shared" si="8"/>
        <v>31673.491256187321</v>
      </c>
      <c r="G30" s="216">
        <f t="shared" si="2"/>
        <v>588910.31193732703</v>
      </c>
      <c r="H30" s="216">
        <v>0</v>
      </c>
      <c r="I30" s="217">
        <f>H30*NPRT!$L$2</f>
        <v>0</v>
      </c>
      <c r="J30" s="217">
        <f t="shared" si="3"/>
        <v>0</v>
      </c>
      <c r="L30" s="225" t="s">
        <v>368</v>
      </c>
      <c r="M30" s="233">
        <f t="shared" si="4"/>
        <v>605222.31257708126</v>
      </c>
      <c r="N30" s="233">
        <f t="shared" si="5"/>
        <v>32018.581235288177</v>
      </c>
      <c r="O30" s="227">
        <f t="shared" si="10"/>
        <v>0</v>
      </c>
      <c r="P30" s="233">
        <f t="shared" si="0"/>
        <v>605222.31257708126</v>
      </c>
      <c r="Q30" s="227">
        <v>0</v>
      </c>
      <c r="R30" s="227">
        <v>0</v>
      </c>
      <c r="S30" s="228">
        <v>0</v>
      </c>
    </row>
    <row r="31" spans="2:19" ht="15" x14ac:dyDescent="0.2">
      <c r="B31" s="215">
        <v>27</v>
      </c>
      <c r="C31" s="216">
        <f>Baseline!E29</f>
        <v>0</v>
      </c>
      <c r="D31" s="216">
        <f>D30+Leakage!E29</f>
        <v>39550.654698492624</v>
      </c>
      <c r="E31" s="216">
        <f>SOC!E37+Asan!BT40+'Red sander'!BR40+'Cocus nucifera'!BR40+'Sesbania grandiflora'!BJ40+Cashew!BJ40+Sissoo!AW40+Teak!BJ40+Ghambar!BJ40+Arecanut!BK40+'Som Tree'!BJ40+'Eucalyptus spp'!BJ40+Tamarind!BJ40+Mahogony!BK40+Jamun!BJ40+'Citrus spp'!BK40+Guava!BJ40+Mango!BJ40</f>
        <v>621268.35668466566</v>
      </c>
      <c r="F31" s="216">
        <f t="shared" si="8"/>
        <v>32358.04474733863</v>
      </c>
      <c r="G31" s="216">
        <f t="shared" si="2"/>
        <v>621268.35668466566</v>
      </c>
      <c r="H31" s="216">
        <v>0</v>
      </c>
      <c r="I31" s="217">
        <f>H31*NPRT!$L$2</f>
        <v>0</v>
      </c>
      <c r="J31" s="217">
        <f t="shared" si="3"/>
        <v>0</v>
      </c>
      <c r="L31" s="225" t="s">
        <v>369</v>
      </c>
      <c r="M31" s="233">
        <f t="shared" si="4"/>
        <v>638147.57080961205</v>
      </c>
      <c r="N31" s="233">
        <f t="shared" si="5"/>
        <v>32925.258232530789</v>
      </c>
      <c r="O31" s="227">
        <f t="shared" si="10"/>
        <v>0</v>
      </c>
      <c r="P31" s="233">
        <f t="shared" si="0"/>
        <v>638147.57080961205</v>
      </c>
      <c r="Q31" s="227">
        <v>0</v>
      </c>
      <c r="R31" s="227">
        <v>0</v>
      </c>
      <c r="S31" s="228">
        <v>0</v>
      </c>
    </row>
    <row r="32" spans="2:19" ht="15" x14ac:dyDescent="0.2">
      <c r="B32" s="215">
        <v>28</v>
      </c>
      <c r="C32" s="216">
        <f>Baseline!E30</f>
        <v>0</v>
      </c>
      <c r="D32" s="216">
        <f>D31+Leakage!E30</f>
        <v>41159.363664560864</v>
      </c>
      <c r="E32" s="216">
        <f>SOC!E38+Asan!BT41+'Red sander'!BR41+'Cocus nucifera'!BR41+'Sesbania grandiflora'!BJ41+Cashew!BJ41+Sissoo!AW41+Teak!BJ41+Ghambar!BJ41+Arecanut!BK41+'Som Tree'!BJ41+'Eucalyptus spp'!BJ41+Tamarind!BJ41+Mahogony!BK41+Jamun!BJ41+'Citrus spp'!BK41+Guava!BJ41+Mango!BJ41</f>
        <v>654751.58035643422</v>
      </c>
      <c r="F32" s="216">
        <f t="shared" si="8"/>
        <v>33483.223671768559</v>
      </c>
      <c r="G32" s="216">
        <f t="shared" si="2"/>
        <v>654751.58035643422</v>
      </c>
      <c r="H32" s="216">
        <v>0</v>
      </c>
      <c r="I32" s="217">
        <f>H32*NPRT!$L$2</f>
        <v>0</v>
      </c>
      <c r="J32" s="217">
        <f t="shared" si="3"/>
        <v>0</v>
      </c>
      <c r="L32" s="225" t="s">
        <v>370</v>
      </c>
      <c r="M32" s="233">
        <f t="shared" si="4"/>
        <v>672304.55223139352</v>
      </c>
      <c r="N32" s="233">
        <f t="shared" si="5"/>
        <v>34156.981421781471</v>
      </c>
      <c r="O32" s="227">
        <f t="shared" si="10"/>
        <v>0</v>
      </c>
      <c r="P32" s="233">
        <f t="shared" si="0"/>
        <v>672304.55223139352</v>
      </c>
      <c r="Q32" s="227">
        <v>0</v>
      </c>
      <c r="R32" s="227">
        <v>0</v>
      </c>
      <c r="S32" s="228">
        <v>0</v>
      </c>
    </row>
    <row r="33" spans="2:19" ht="15" x14ac:dyDescent="0.2">
      <c r="B33" s="215">
        <v>29</v>
      </c>
      <c r="C33" s="216">
        <f>Baseline!E31</f>
        <v>0</v>
      </c>
      <c r="D33" s="216">
        <f>D32+Leakage!E31</f>
        <v>42768.072630629104</v>
      </c>
      <c r="E33" s="216">
        <f>SOC!E39+Asan!BT42+'Red sander'!BR42+'Cocus nucifera'!BR42+'Sesbania grandiflora'!BJ42+Cashew!BJ42+Sissoo!AW42+Teak!BJ42+Ghambar!BJ42+Arecanut!BK42+'Som Tree'!BJ42+'Eucalyptus spp'!BJ42+Tamarind!BJ42+Mahogony!BK42+Jamun!BJ42+'Citrus spp'!BK42+Guava!BJ42+Mango!BJ42</f>
        <v>689571.334347522</v>
      </c>
      <c r="F33" s="216">
        <f t="shared" si="8"/>
        <v>34819.753991087782</v>
      </c>
      <c r="G33" s="216">
        <f t="shared" si="2"/>
        <v>689571.334347522</v>
      </c>
      <c r="H33" s="216">
        <v>0</v>
      </c>
      <c r="I33" s="217">
        <f>H33*NPRT!$L$2</f>
        <v>0</v>
      </c>
      <c r="J33" s="217">
        <f t="shared" si="3"/>
        <v>0</v>
      </c>
      <c r="L33" s="225" t="s">
        <v>371</v>
      </c>
      <c r="M33" s="233">
        <f t="shared" si="4"/>
        <v>707840.80523806368</v>
      </c>
      <c r="N33" s="233">
        <f t="shared" si="5"/>
        <v>35536.253006670158</v>
      </c>
      <c r="O33" s="227">
        <f t="shared" si="10"/>
        <v>0</v>
      </c>
      <c r="P33" s="233">
        <f t="shared" si="0"/>
        <v>707840.80523806368</v>
      </c>
      <c r="Q33" s="227">
        <v>0</v>
      </c>
      <c r="R33" s="227">
        <v>0</v>
      </c>
      <c r="S33" s="228">
        <v>0</v>
      </c>
    </row>
    <row r="34" spans="2:19" ht="15" x14ac:dyDescent="0.2">
      <c r="B34" s="215">
        <v>30</v>
      </c>
      <c r="C34" s="216">
        <f>Baseline!E32</f>
        <v>0</v>
      </c>
      <c r="D34" s="216">
        <f>D33+Leakage!E32</f>
        <v>44376.781596697343</v>
      </c>
      <c r="E34" s="216">
        <f>SOC!E40+Asan!BT43+'Red sander'!BR43+'Cocus nucifera'!BR43+'Sesbania grandiflora'!BJ43+Cashew!BJ43+Sissoo!AW43+Teak!BJ43+Ghambar!BJ43+Arecanut!BK43+'Som Tree'!BJ43+'Eucalyptus spp'!BJ43+Tamarind!BJ43+Mahogony!BK43+Jamun!BJ43+'Citrus spp'!BK43+Guava!BJ43+Mango!BJ43</f>
        <v>725812.40432060731</v>
      </c>
      <c r="F34" s="216">
        <f t="shared" si="8"/>
        <v>36241.069973085308</v>
      </c>
      <c r="G34" s="216">
        <f t="shared" si="2"/>
        <v>725812.40432060731</v>
      </c>
      <c r="H34" s="216">
        <v>0</v>
      </c>
      <c r="I34" s="217">
        <f>H34*NPRT!$L$2</f>
        <v>0</v>
      </c>
      <c r="J34" s="217">
        <f t="shared" si="3"/>
        <v>0</v>
      </c>
      <c r="L34" s="225" t="s">
        <v>372</v>
      </c>
      <c r="M34" s="233">
        <f t="shared" si="4"/>
        <v>451522.62876378524</v>
      </c>
      <c r="N34" s="233">
        <f t="shared" si="5"/>
        <v>-256318.17647427844</v>
      </c>
      <c r="O34" s="227">
        <f t="shared" si="10"/>
        <v>0</v>
      </c>
      <c r="P34" s="233">
        <f t="shared" si="0"/>
        <v>451522.62876378524</v>
      </c>
      <c r="Q34" s="227">
        <v>0</v>
      </c>
      <c r="R34" s="227">
        <v>0</v>
      </c>
      <c r="S34" s="228">
        <v>0</v>
      </c>
    </row>
    <row r="35" spans="2:19" ht="15" x14ac:dyDescent="0.2">
      <c r="B35" s="215">
        <v>31</v>
      </c>
      <c r="C35" s="216">
        <f>Baseline!E33</f>
        <v>0</v>
      </c>
      <c r="D35" s="216">
        <f>D34+Leakage!E33</f>
        <v>45985.490562765583</v>
      </c>
      <c r="E35" s="216">
        <f>SOC!E41+Asan!BT44+'Red sander'!BR44+'Cocus nucifera'!BR44+'Sesbania grandiflora'!BJ44+Cashew!BJ44+Sissoo!AW44+Teak!BJ44+Ghambar!BJ44+Arecanut!BK44+'Som Tree'!BJ44+'Eucalyptus spp'!BJ44+Tamarind!BJ44+Mahogony!BK44+Jamun!BJ44+'Citrus spp'!BK44+Guava!BJ44+Mango!BJ44</f>
        <v>181704.96911278099</v>
      </c>
      <c r="F35" s="216">
        <f t="shared" si="8"/>
        <v>-544107.43520782632</v>
      </c>
      <c r="G35" s="216">
        <f t="shared" si="2"/>
        <v>181704.96911278099</v>
      </c>
      <c r="H35" s="216">
        <v>0</v>
      </c>
      <c r="I35" s="217">
        <f>H35*NPRT!$L$2</f>
        <v>0</v>
      </c>
      <c r="J35" s="217">
        <f t="shared" si="3"/>
        <v>0</v>
      </c>
      <c r="L35" s="225" t="s">
        <v>373</v>
      </c>
      <c r="M35" s="233">
        <f t="shared" si="4"/>
        <v>185157.06693390472</v>
      </c>
      <c r="N35" s="233">
        <f t="shared" si="5"/>
        <v>-266365.56182988052</v>
      </c>
      <c r="O35" s="227">
        <f t="shared" si="10"/>
        <v>0</v>
      </c>
      <c r="P35" s="233">
        <f t="shared" si="0"/>
        <v>185157.06693390472</v>
      </c>
      <c r="Q35" s="227">
        <v>0</v>
      </c>
      <c r="R35" s="227">
        <v>0</v>
      </c>
      <c r="S35" s="228">
        <v>0</v>
      </c>
    </row>
    <row r="36" spans="2:19" s="191" customFormat="1" ht="15" x14ac:dyDescent="0.2">
      <c r="B36" s="215">
        <v>32</v>
      </c>
      <c r="C36" s="216">
        <f>Baseline!E34</f>
        <v>0</v>
      </c>
      <c r="D36" s="216">
        <f>D35+Leakage!E34</f>
        <v>47594.199528833822</v>
      </c>
      <c r="E36" s="216">
        <f>SOC!E42+Asan!BT45+'Red sander'!BR45+'Cocus nucifera'!BR45+'Sesbania grandiflora'!BJ45+Cashew!BJ45+Sissoo!AW45+Teak!BJ45+Ghambar!BJ45+Arecanut!BK45+'Som Tree'!BJ45+'Eucalyptus spp'!BJ45+Tamarind!BJ45+Mahogony!BK45+Jamun!BJ45+'Citrus spp'!BK45+Guava!BJ45+Mango!BJ45</f>
        <v>188552.88055142318</v>
      </c>
      <c r="F36" s="216">
        <f t="shared" si="8"/>
        <v>6847.9114386421861</v>
      </c>
      <c r="G36" s="216">
        <f t="shared" si="2"/>
        <v>188552.88055142318</v>
      </c>
      <c r="H36" s="216">
        <v>0</v>
      </c>
      <c r="I36" s="217">
        <f>H36*NPRT!$L$2</f>
        <v>0</v>
      </c>
      <c r="J36" s="217">
        <f t="shared" si="3"/>
        <v>0</v>
      </c>
      <c r="L36" s="225" t="s">
        <v>374</v>
      </c>
      <c r="M36" s="233">
        <f t="shared" si="4"/>
        <v>191669.69201712258</v>
      </c>
      <c r="N36" s="233">
        <f t="shared" si="5"/>
        <v>6512.625083217863</v>
      </c>
      <c r="O36" s="227">
        <f t="shared" si="10"/>
        <v>0</v>
      </c>
      <c r="P36" s="233">
        <f t="shared" si="0"/>
        <v>191669.69201712258</v>
      </c>
      <c r="Q36" s="227">
        <v>0</v>
      </c>
      <c r="R36" s="227">
        <v>0</v>
      </c>
      <c r="S36" s="228">
        <v>0</v>
      </c>
    </row>
    <row r="37" spans="2:19" s="191" customFormat="1" ht="15" x14ac:dyDescent="0.2">
      <c r="B37" s="215">
        <v>33</v>
      </c>
      <c r="C37" s="216">
        <f>Baseline!E35</f>
        <v>0</v>
      </c>
      <c r="D37" s="216">
        <f>D36+Leakage!E35</f>
        <v>49202.908494902062</v>
      </c>
      <c r="E37" s="216">
        <f>SOC!E43+Asan!BT46+'Red sander'!BR46+'Cocus nucifera'!BR46+'Sesbania grandiflora'!BJ46+Cashew!BJ46+Sissoo!AW46+Teak!BJ46+Ghambar!BJ46+Arecanut!BK46+'Som Tree'!BJ46+'Eucalyptus spp'!BJ46+Tamarind!BJ46+Mahogony!BK46+Jamun!BJ46+'Citrus spp'!BK46+Guava!BJ46+Mango!BJ46</f>
        <v>194735.68590457691</v>
      </c>
      <c r="F37" s="216">
        <f t="shared" si="8"/>
        <v>6182.8053531537298</v>
      </c>
      <c r="G37" s="216">
        <f t="shared" si="2"/>
        <v>194735.68590457691</v>
      </c>
      <c r="H37" s="216">
        <v>0</v>
      </c>
      <c r="I37" s="217">
        <f>H37*NPRT!$L$2</f>
        <v>0</v>
      </c>
      <c r="J37" s="217">
        <f t="shared" si="3"/>
        <v>0</v>
      </c>
      <c r="L37" s="225" t="s">
        <v>375</v>
      </c>
      <c r="M37" s="233">
        <f t="shared" si="4"/>
        <v>195767.96921574924</v>
      </c>
      <c r="N37" s="233">
        <f t="shared" si="5"/>
        <v>4098.2771986266598</v>
      </c>
      <c r="O37" s="227">
        <f t="shared" si="10"/>
        <v>0</v>
      </c>
      <c r="P37" s="233">
        <f t="shared" si="0"/>
        <v>195767.96921574924</v>
      </c>
      <c r="Q37" s="227">
        <v>0</v>
      </c>
      <c r="R37" s="227">
        <v>0</v>
      </c>
      <c r="S37" s="228">
        <v>0</v>
      </c>
    </row>
    <row r="38" spans="2:19" ht="15" x14ac:dyDescent="0.2">
      <c r="B38" s="215">
        <v>34</v>
      </c>
      <c r="C38" s="216">
        <f>Baseline!E36</f>
        <v>0</v>
      </c>
      <c r="D38" s="216">
        <f>D37+Leakage!E36</f>
        <v>50811.617460970301</v>
      </c>
      <c r="E38" s="216">
        <f>SOC!E44+Asan!BT47+'Red sander'!BR47+'Cocus nucifera'!BR47+'Sesbania grandiflora'!BJ47+Cashew!BJ47+Sissoo!AW47+Teak!BJ47+Ghambar!BJ47+Arecanut!BK47+'Som Tree'!BJ47+'Eucalyptus spp'!BJ47+Tamarind!BJ47+Mahogony!BK47+Jamun!BJ47+'Citrus spp'!BK47+Guava!BJ47+Mango!BJ47</f>
        <v>196783.42182076117</v>
      </c>
      <c r="F38" s="216">
        <f t="shared" si="8"/>
        <v>2047.7359161842614</v>
      </c>
      <c r="G38" s="216">
        <f t="shared" si="2"/>
        <v>196783.42182076117</v>
      </c>
      <c r="H38" s="216">
        <v>0</v>
      </c>
      <c r="I38" s="217">
        <f>H38*NPRT!$L$2</f>
        <v>0</v>
      </c>
      <c r="J38" s="217">
        <f t="shared" si="3"/>
        <v>0</v>
      </c>
      <c r="L38" s="225" t="s">
        <v>376</v>
      </c>
      <c r="M38" s="233">
        <f t="shared" si="4"/>
        <v>196875.0753161402</v>
      </c>
      <c r="N38" s="233">
        <f t="shared" si="5"/>
        <v>1107.1061003909563</v>
      </c>
      <c r="O38" s="227">
        <f t="shared" si="10"/>
        <v>0</v>
      </c>
      <c r="P38" s="233">
        <f t="shared" si="0"/>
        <v>196875.0753161402</v>
      </c>
      <c r="Q38" s="227">
        <v>0</v>
      </c>
      <c r="R38" s="227">
        <v>0</v>
      </c>
      <c r="S38" s="228">
        <v>0</v>
      </c>
    </row>
    <row r="39" spans="2:19" ht="15" x14ac:dyDescent="0.2">
      <c r="B39" s="215">
        <v>35</v>
      </c>
      <c r="C39" s="216">
        <f>Baseline!E37</f>
        <v>0</v>
      </c>
      <c r="D39" s="216">
        <f>D38+Leakage!E37</f>
        <v>52420.326427038541</v>
      </c>
      <c r="E39" s="216">
        <f>SOC!E45+Asan!BT48+'Red sander'!BR48+'Cocus nucifera'!BR48+'Sesbania grandiflora'!BJ48+Cashew!BJ48+Sissoo!AW48+Teak!BJ48+Ghambar!BJ48+Arecanut!BK48+'Som Tree'!BJ48+'Eucalyptus spp'!BJ48+Tamarind!BJ48+Mahogony!BK48+Jamun!BJ48+'Citrus spp'!BK48+Guava!BJ48+Mango!BJ48</f>
        <v>196965.23446105112</v>
      </c>
      <c r="F39" s="216">
        <f t="shared" si="8"/>
        <v>181.81264028995065</v>
      </c>
      <c r="G39" s="216">
        <f t="shared" si="2"/>
        <v>196965.23446105112</v>
      </c>
      <c r="H39" s="216">
        <v>0</v>
      </c>
      <c r="I39" s="217">
        <f>H39*NPRT!$L$2</f>
        <v>0</v>
      </c>
      <c r="J39" s="217">
        <f t="shared" si="3"/>
        <v>0</v>
      </c>
      <c r="L39" s="225" t="s">
        <v>377</v>
      </c>
      <c r="M39" s="233">
        <f t="shared" si="4"/>
        <v>196965.23446105112</v>
      </c>
      <c r="N39" s="233">
        <f t="shared" si="5"/>
        <v>90.159144910925534</v>
      </c>
      <c r="O39" s="227">
        <f t="shared" si="10"/>
        <v>0</v>
      </c>
      <c r="P39" s="233">
        <f t="shared" si="0"/>
        <v>196965.23446105112</v>
      </c>
      <c r="Q39" s="227">
        <v>0</v>
      </c>
      <c r="R39" s="227">
        <v>0</v>
      </c>
      <c r="S39" s="228">
        <v>0</v>
      </c>
    </row>
    <row r="40" spans="2:19" ht="15" x14ac:dyDescent="0.2">
      <c r="B40" s="215">
        <v>36</v>
      </c>
      <c r="C40" s="216">
        <f>Baseline!E38</f>
        <v>0</v>
      </c>
      <c r="D40" s="216">
        <f>D39+Leakage!E38</f>
        <v>54029.03539310678</v>
      </c>
      <c r="E40" s="216">
        <f>SOC!E46+Asan!BT49+'Red sander'!BR49+'Cocus nucifera'!BR49+'Sesbania grandiflora'!BJ49+Cashew!BJ49+Sissoo!AW49+Teak!BJ49+Ghambar!BJ49+Arecanut!BK49+'Som Tree'!BJ49+'Eucalyptus spp'!BJ49+Tamarind!BJ49+Mahogony!BK49+Jamun!BJ49+'Citrus spp'!BK49+Guava!BJ49+Mango!BJ49</f>
        <v>196965.23446105112</v>
      </c>
      <c r="F40" s="216">
        <f t="shared" si="8"/>
        <v>0</v>
      </c>
      <c r="G40" s="216">
        <f t="shared" si="2"/>
        <v>196965.23446105112</v>
      </c>
      <c r="H40" s="216">
        <v>0</v>
      </c>
      <c r="I40" s="217">
        <f>H40*NPRT!$L$2</f>
        <v>0</v>
      </c>
      <c r="J40" s="217">
        <f t="shared" si="3"/>
        <v>0</v>
      </c>
      <c r="L40" s="225" t="s">
        <v>378</v>
      </c>
      <c r="M40" s="233">
        <f>(E40*181/365)</f>
        <v>97673.171061507543</v>
      </c>
      <c r="N40" s="233">
        <f t="shared" si="5"/>
        <v>-99292.063399543578</v>
      </c>
      <c r="O40" s="227">
        <f>(C40*181/365)</f>
        <v>0</v>
      </c>
      <c r="P40" s="233">
        <f>M40-O40</f>
        <v>97673.171061507543</v>
      </c>
      <c r="Q40" s="227">
        <v>0</v>
      </c>
      <c r="R40" s="227">
        <v>0</v>
      </c>
      <c r="S40" s="228">
        <v>0</v>
      </c>
    </row>
    <row r="41" spans="2:19" ht="16" thickBot="1" x14ac:dyDescent="0.2">
      <c r="B41" s="192"/>
      <c r="C41" s="193"/>
      <c r="D41" s="193"/>
      <c r="E41" s="193"/>
      <c r="F41" s="193" t="s">
        <v>313</v>
      </c>
      <c r="G41" s="214">
        <f>SUM(G5:G40)</f>
        <v>10958798.246841572</v>
      </c>
      <c r="H41" s="193"/>
      <c r="I41" s="193"/>
      <c r="J41" s="193"/>
      <c r="L41" s="228"/>
      <c r="M41" s="228"/>
      <c r="N41" s="228"/>
      <c r="O41" s="229" t="s">
        <v>313</v>
      </c>
      <c r="P41" s="231">
        <f>SUM(P4:P40)</f>
        <v>10958798.246841572</v>
      </c>
      <c r="Q41" s="228"/>
      <c r="R41" s="228"/>
      <c r="S41" s="228"/>
    </row>
    <row r="42" spans="2:19" ht="16" thickBot="1" x14ac:dyDescent="0.2">
      <c r="B42" s="192"/>
      <c r="C42" s="193"/>
      <c r="D42" s="193"/>
      <c r="E42" s="193"/>
      <c r="F42" s="193" t="s">
        <v>314</v>
      </c>
      <c r="G42" s="214">
        <f>G41/36</f>
        <v>304411.06241226592</v>
      </c>
      <c r="H42" s="193"/>
      <c r="I42" s="193"/>
      <c r="J42" s="193"/>
      <c r="L42" s="228"/>
      <c r="M42" s="228"/>
      <c r="N42" s="228"/>
      <c r="O42" s="229" t="s">
        <v>314</v>
      </c>
      <c r="P42" s="231">
        <f>P41/36</f>
        <v>304411.06241226592</v>
      </c>
      <c r="Q42" s="228"/>
      <c r="R42" s="228"/>
      <c r="S42" s="228"/>
    </row>
    <row r="44" spans="2:19" x14ac:dyDescent="0.15">
      <c r="E44" s="194"/>
      <c r="F44" s="194"/>
    </row>
  </sheetData>
  <mergeCells count="19">
    <mergeCell ref="M2:M3"/>
    <mergeCell ref="N2:N3"/>
    <mergeCell ref="O2:O3"/>
    <mergeCell ref="M1:Q1"/>
    <mergeCell ref="R1:S1"/>
    <mergeCell ref="B2:B4"/>
    <mergeCell ref="L2:L3"/>
    <mergeCell ref="I2:I3"/>
    <mergeCell ref="J2:J3"/>
    <mergeCell ref="P2:P3"/>
    <mergeCell ref="Q2:Q3"/>
    <mergeCell ref="R2:R3"/>
    <mergeCell ref="S2:S3"/>
    <mergeCell ref="E2:E3"/>
    <mergeCell ref="F2:F3"/>
    <mergeCell ref="G2:G3"/>
    <mergeCell ref="H2:H3"/>
    <mergeCell ref="C2:C3"/>
    <mergeCell ref="D2: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1D6E5-E43A-4895-B408-B1C37A7A2120}">
  <dimension ref="B1:U37"/>
  <sheetViews>
    <sheetView topLeftCell="A15" zoomScale="85" zoomScaleNormal="85" workbookViewId="0">
      <selection activeCell="T10" sqref="T10"/>
    </sheetView>
  </sheetViews>
  <sheetFormatPr baseColWidth="10" defaultColWidth="8.83203125" defaultRowHeight="15" x14ac:dyDescent="0.2"/>
  <cols>
    <col min="3" max="3" width="33.33203125" bestFit="1" customWidth="1"/>
    <col min="4" max="5" width="18" bestFit="1" customWidth="1"/>
    <col min="6" max="6" width="10.83203125" bestFit="1" customWidth="1"/>
    <col min="7" max="7" width="14" bestFit="1" customWidth="1"/>
    <col min="8" max="8" width="12.1640625" customWidth="1"/>
    <col min="9" max="9" width="15.33203125" bestFit="1" customWidth="1"/>
    <col min="10" max="10" width="14" bestFit="1" customWidth="1"/>
    <col min="13" max="13" width="36.6640625" bestFit="1" customWidth="1"/>
    <col min="21" max="21" width="11.5" bestFit="1" customWidth="1"/>
  </cols>
  <sheetData>
    <row r="1" spans="2:21" ht="16" thickBot="1" x14ac:dyDescent="0.25"/>
    <row r="2" spans="2:21" s="82" customFormat="1" ht="60.75" customHeight="1" thickBot="1" x14ac:dyDescent="0.2">
      <c r="B2" s="108"/>
      <c r="C2" s="109" t="s">
        <v>213</v>
      </c>
      <c r="D2" s="133" t="s">
        <v>254</v>
      </c>
      <c r="E2" s="134" t="s">
        <v>255</v>
      </c>
      <c r="F2" s="134" t="s">
        <v>256</v>
      </c>
      <c r="G2" s="134" t="s">
        <v>214</v>
      </c>
      <c r="H2" s="134" t="s">
        <v>257</v>
      </c>
      <c r="I2" s="134" t="s">
        <v>258</v>
      </c>
      <c r="J2" s="134" t="s">
        <v>259</v>
      </c>
      <c r="M2" s="146" t="s">
        <v>213</v>
      </c>
      <c r="N2" s="147" t="s">
        <v>254</v>
      </c>
      <c r="O2" s="148" t="s">
        <v>255</v>
      </c>
      <c r="P2" s="148" t="s">
        <v>256</v>
      </c>
      <c r="Q2" s="148" t="s">
        <v>214</v>
      </c>
      <c r="R2" s="148" t="s">
        <v>257</v>
      </c>
      <c r="S2" s="148" t="s">
        <v>258</v>
      </c>
      <c r="T2" s="149" t="s">
        <v>259</v>
      </c>
    </row>
    <row r="3" spans="2:21" x14ac:dyDescent="0.2">
      <c r="C3" s="110" t="s">
        <v>215</v>
      </c>
      <c r="D3" s="111">
        <f>(Baseline!E3)*183/365</f>
        <v>0</v>
      </c>
      <c r="E3" s="218">
        <f>LTA!F5*183/365</f>
        <v>668.48039804225152</v>
      </c>
      <c r="F3" s="218">
        <f>(Leakage!E3*183/365)</f>
        <v>98.128803258832505</v>
      </c>
      <c r="G3" s="218">
        <f>LTA!I5*183/365</f>
        <v>133.6960796084503</v>
      </c>
      <c r="H3" s="218">
        <v>0</v>
      </c>
      <c r="I3" s="218">
        <f>LTA!H5*183/365</f>
        <v>668.48039804225152</v>
      </c>
      <c r="J3" s="218">
        <f>(LTA!J5*183/365)</f>
        <v>534.78431843380122</v>
      </c>
      <c r="M3" s="150" t="str">
        <f>C3</f>
        <v>01-July-2019 to 31-December-2019</v>
      </c>
      <c r="N3" s="145">
        <f t="shared" ref="N3:T3" si="0">D3</f>
        <v>0</v>
      </c>
      <c r="O3" s="145">
        <f>E3</f>
        <v>668.48039804225152</v>
      </c>
      <c r="P3" s="145">
        <f t="shared" si="0"/>
        <v>98.128803258832505</v>
      </c>
      <c r="Q3" s="145">
        <f t="shared" si="0"/>
        <v>133.6960796084503</v>
      </c>
      <c r="R3" s="145">
        <f t="shared" si="0"/>
        <v>0</v>
      </c>
      <c r="S3" s="145">
        <f t="shared" si="0"/>
        <v>668.48039804225152</v>
      </c>
      <c r="T3" s="151">
        <f t="shared" si="0"/>
        <v>534.78431843380122</v>
      </c>
    </row>
    <row r="4" spans="2:21" x14ac:dyDescent="0.2">
      <c r="C4" s="110" t="s">
        <v>216</v>
      </c>
      <c r="D4" s="111">
        <f>(Baseline!E3*182/365)+(Baseline!E4*183/365)</f>
        <v>0</v>
      </c>
      <c r="E4" s="218">
        <f>(LTA!F5*182/365)+(LTA!F6*183/365)</f>
        <v>3089.0563217952908</v>
      </c>
      <c r="F4" s="218">
        <f>(Leakage!E3*182/365)+(Leakage!E4*183/365)</f>
        <v>257.43295443199952</v>
      </c>
      <c r="G4" s="218">
        <f>(LTA!I5*182/365)+(LTA!I6*183/365)</f>
        <v>617.81126435905821</v>
      </c>
      <c r="H4" s="218">
        <v>0</v>
      </c>
      <c r="I4" s="218">
        <f>(LTA!H5*182/365)+(LTA!H6*183/365)</f>
        <v>3089.0563217952908</v>
      </c>
      <c r="J4" s="218">
        <f>(LTA!J5*182/365)+(LTA!J6*183/365)</f>
        <v>2471.2450574362329</v>
      </c>
      <c r="M4" s="150" t="str">
        <f t="shared" ref="M4:M8" si="1">C4</f>
        <v>01-January-2020 to 31-December-2020</v>
      </c>
      <c r="N4" s="145">
        <f t="shared" ref="N4:N8" si="2">D4</f>
        <v>0</v>
      </c>
      <c r="O4" s="145">
        <f t="shared" ref="O4:O7" si="3">E4</f>
        <v>3089.0563217952908</v>
      </c>
      <c r="P4" s="145">
        <f t="shared" ref="P4:P8" si="4">F4</f>
        <v>257.43295443199952</v>
      </c>
      <c r="Q4" s="145">
        <f t="shared" ref="Q4:Q8" si="5">G4</f>
        <v>617.81126435905821</v>
      </c>
      <c r="R4" s="145">
        <f t="shared" ref="R4:R8" si="6">H4</f>
        <v>0</v>
      </c>
      <c r="S4" s="145">
        <f t="shared" ref="S4:S8" si="7">I4</f>
        <v>3089.0563217952908</v>
      </c>
      <c r="T4" s="151">
        <f t="shared" ref="T4:T8" si="8">J4</f>
        <v>2471.2450574362329</v>
      </c>
    </row>
    <row r="5" spans="2:21" x14ac:dyDescent="0.2">
      <c r="C5" s="110" t="s">
        <v>217</v>
      </c>
      <c r="D5" s="111">
        <f>(Baseline!E4*182/365)+(Baseline!E5*183/365)</f>
        <v>0</v>
      </c>
      <c r="E5" s="218">
        <f>(LTA!F6*182/365)+(LTA!F7*183/365)</f>
        <v>7198.5080957322907</v>
      </c>
      <c r="F5" s="218">
        <f>(Leakage!E4*182/365)+(Leakage!E5*183/365)</f>
        <v>434.08225475480253</v>
      </c>
      <c r="G5" s="218">
        <f>(LTA!I6*182/365)+(LTA!I7*183/365)</f>
        <v>1439.7016191464581</v>
      </c>
      <c r="H5" s="218">
        <v>0</v>
      </c>
      <c r="I5" s="218">
        <f>(LTA!H6*182/365)+(LTA!H7*183/365)</f>
        <v>7198.5080957322907</v>
      </c>
      <c r="J5" s="218">
        <f>(LTA!J6*182/365)+(LTA!J7*183/365)</f>
        <v>5758.8064765858326</v>
      </c>
      <c r="M5" s="150" t="str">
        <f t="shared" si="1"/>
        <v>01-January-2021 to 31-December-2021</v>
      </c>
      <c r="N5" s="145">
        <f t="shared" si="2"/>
        <v>0</v>
      </c>
      <c r="O5" s="145">
        <f t="shared" si="3"/>
        <v>7198.5080957322907</v>
      </c>
      <c r="P5" s="145">
        <f t="shared" si="4"/>
        <v>434.08225475480253</v>
      </c>
      <c r="Q5" s="145">
        <f t="shared" si="5"/>
        <v>1439.7016191464581</v>
      </c>
      <c r="R5" s="145">
        <f t="shared" si="6"/>
        <v>0</v>
      </c>
      <c r="S5" s="145">
        <f t="shared" si="7"/>
        <v>7198.5080957322907</v>
      </c>
      <c r="T5" s="151">
        <f t="shared" si="8"/>
        <v>5758.8064765858326</v>
      </c>
    </row>
    <row r="6" spans="2:21" x14ac:dyDescent="0.2">
      <c r="C6" s="110" t="s">
        <v>218</v>
      </c>
      <c r="D6" s="111">
        <f>(Baseline!E5*182/365)+(Baseline!E6*183/365)</f>
        <v>0</v>
      </c>
      <c r="E6" s="218">
        <f>(LTA!F7*182/365)+(LTA!F8*183/365)</f>
        <v>14004.370048969242</v>
      </c>
      <c r="F6" s="218">
        <f>(Leakage!E5*182/365)+(Leakage!E6*183/365)</f>
        <v>1029.0985238803501</v>
      </c>
      <c r="G6" s="218">
        <f>(LTA!I7*182/365)+(LTA!I8*183/365)</f>
        <v>2800.8740097938485</v>
      </c>
      <c r="H6" s="218">
        <v>0</v>
      </c>
      <c r="I6" s="218">
        <f>(LTA!H7*182/365)+(LTA!H8*183/365)</f>
        <v>14004.370048969242</v>
      </c>
      <c r="J6" s="218">
        <f>(LTA!J7*182/365)+(LTA!J8*183/365)</f>
        <v>11203.496039175394</v>
      </c>
      <c r="M6" s="150" t="str">
        <f t="shared" si="1"/>
        <v>01-January-2022 to 31-December-2022</v>
      </c>
      <c r="N6" s="145">
        <f t="shared" si="2"/>
        <v>0</v>
      </c>
      <c r="O6" s="145">
        <f t="shared" si="3"/>
        <v>14004.370048969242</v>
      </c>
      <c r="P6" s="145">
        <f t="shared" si="4"/>
        <v>1029.0985238803501</v>
      </c>
      <c r="Q6" s="145">
        <f t="shared" si="5"/>
        <v>2800.8740097938485</v>
      </c>
      <c r="R6" s="145">
        <f t="shared" si="6"/>
        <v>0</v>
      </c>
      <c r="S6" s="145">
        <f t="shared" si="7"/>
        <v>14004.370048969242</v>
      </c>
      <c r="T6" s="151">
        <f t="shared" si="8"/>
        <v>11203.496039175394</v>
      </c>
    </row>
    <row r="7" spans="2:21" x14ac:dyDescent="0.2">
      <c r="C7" s="110" t="s">
        <v>219</v>
      </c>
      <c r="D7" s="111">
        <f>(Baseline!E6*182/365)+(Baseline!E7*183/365)</f>
        <v>0</v>
      </c>
      <c r="E7" s="218">
        <f>(LTA!F8*182/365)+(LTA!F9*183/365)</f>
        <v>21056.946707144933</v>
      </c>
      <c r="F7" s="218">
        <f>(Leakage!E6*182/365)+(Leakage!E7*183/365)</f>
        <v>1548.0132169167432</v>
      </c>
      <c r="G7" s="218">
        <f>(LTA!I8*182/365)+(LTA!I9*183/365)</f>
        <v>4211.3893414289869</v>
      </c>
      <c r="H7" s="218">
        <v>0</v>
      </c>
      <c r="I7" s="218">
        <f>(LTA!H8*182/365)+(LTA!H9*183/365)</f>
        <v>21056.946707144933</v>
      </c>
      <c r="J7" s="218">
        <f>(LTA!J8*182/365)+(LTA!J9*183/365)</f>
        <v>16845.557365715948</v>
      </c>
      <c r="M7" s="150" t="str">
        <f t="shared" si="1"/>
        <v>01-January-2023 to 31-December-2023</v>
      </c>
      <c r="N7" s="145">
        <f t="shared" si="2"/>
        <v>0</v>
      </c>
      <c r="O7" s="145">
        <f t="shared" si="3"/>
        <v>21056.946707144933</v>
      </c>
      <c r="P7" s="145">
        <f t="shared" si="4"/>
        <v>1548.0132169167432</v>
      </c>
      <c r="Q7" s="145">
        <f t="shared" si="5"/>
        <v>4211.3893414289869</v>
      </c>
      <c r="R7" s="145">
        <f t="shared" si="6"/>
        <v>0</v>
      </c>
      <c r="S7" s="145">
        <f t="shared" si="7"/>
        <v>21056.946707144933</v>
      </c>
      <c r="T7" s="151">
        <f t="shared" si="8"/>
        <v>16845.557365715948</v>
      </c>
    </row>
    <row r="8" spans="2:21" x14ac:dyDescent="0.2">
      <c r="C8" s="110" t="s">
        <v>220</v>
      </c>
      <c r="D8" s="111">
        <f>(Baseline!E7*182/365)+(Baseline!E8*183/365)</f>
        <v>0</v>
      </c>
      <c r="E8" s="218">
        <f>(LTA!F9*182/365)+(LTA!F10*183/365)</f>
        <v>27420.857591095893</v>
      </c>
      <c r="F8" s="218">
        <f>(Leakage!E7*182/365)+(Leakage!E8*183/365)</f>
        <v>1598.8598856951105</v>
      </c>
      <c r="G8" s="218">
        <f>(LTA!I9*182/365)+(LTA!I10*183/365)</f>
        <v>5484.1715182191783</v>
      </c>
      <c r="H8" s="218">
        <v>0</v>
      </c>
      <c r="I8" s="218">
        <f>(LTA!H9*182/365)+(LTA!H10*183/365)</f>
        <v>27420.857591095893</v>
      </c>
      <c r="J8" s="218">
        <f>(LTA!J9*182/365)+(LTA!J10*183/365)</f>
        <v>21936.686072876713</v>
      </c>
      <c r="M8" s="150" t="str">
        <f t="shared" si="1"/>
        <v>01-January-2024 to 31-December-2024</v>
      </c>
      <c r="N8" s="145">
        <f t="shared" si="2"/>
        <v>0</v>
      </c>
      <c r="O8" s="145">
        <f>E8</f>
        <v>27420.857591095893</v>
      </c>
      <c r="P8" s="145">
        <f t="shared" si="4"/>
        <v>1598.8598856951105</v>
      </c>
      <c r="Q8" s="145">
        <f t="shared" si="5"/>
        <v>5484.1715182191783</v>
      </c>
      <c r="R8" s="145">
        <f t="shared" si="6"/>
        <v>0</v>
      </c>
      <c r="S8" s="145">
        <f t="shared" si="7"/>
        <v>27420.857591095893</v>
      </c>
      <c r="T8" s="151">
        <f t="shared" si="8"/>
        <v>21936.686072876713</v>
      </c>
    </row>
    <row r="9" spans="2:21" x14ac:dyDescent="0.2">
      <c r="C9" s="110" t="s">
        <v>221</v>
      </c>
      <c r="D9" s="111">
        <f>(Baseline!E8*182/365)+(Baseline!E9*183/365)</f>
        <v>0</v>
      </c>
      <c r="E9" s="218">
        <f>(LTA!F10*182/365)+(LTA!F11*183/365)</f>
        <v>28460.341315307676</v>
      </c>
      <c r="F9" s="218">
        <f>(Leakage!E8*182/365)+(Leakage!E9*183/365)</f>
        <v>1608.7089660682425</v>
      </c>
      <c r="G9" s="218">
        <f>(LTA!I10*182/365)+(LTA!I11*183/365)</f>
        <v>5692.0682630615356</v>
      </c>
      <c r="H9" s="218">
        <v>0</v>
      </c>
      <c r="I9" s="218">
        <f>(LTA!H10*182/365)+(LTA!H11*183/365)</f>
        <v>28460.341315307676</v>
      </c>
      <c r="J9" s="218">
        <f>(LTA!J10*182/365)+(LTA!J11*183/365)</f>
        <v>22768.273052246142</v>
      </c>
      <c r="M9" s="150" t="s">
        <v>268</v>
      </c>
      <c r="N9" s="145">
        <f>D9*90/365</f>
        <v>0</v>
      </c>
      <c r="O9" s="145">
        <f>E9*91/365</f>
        <v>7095.5919443643788</v>
      </c>
      <c r="P9" s="145">
        <f t="shared" ref="P9:R9" si="9">F9*90/365</f>
        <v>396.66796423600499</v>
      </c>
      <c r="Q9" s="145">
        <f>G9*91/365</f>
        <v>1419.118388872876</v>
      </c>
      <c r="R9" s="145">
        <f t="shared" si="9"/>
        <v>0</v>
      </c>
      <c r="S9" s="145">
        <f>I9*91/365</f>
        <v>7095.5919443643788</v>
      </c>
      <c r="T9" s="151">
        <f>J9*91/365</f>
        <v>5676.4735554915042</v>
      </c>
      <c r="U9" s="113"/>
    </row>
    <row r="10" spans="2:21" ht="16" thickBot="1" x14ac:dyDescent="0.25">
      <c r="C10" s="110" t="s">
        <v>222</v>
      </c>
      <c r="D10" s="111">
        <f>(Baseline!E9*182/365)+(Baseline!E10*183/365)</f>
        <v>0</v>
      </c>
      <c r="E10" s="218">
        <f>(LTA!F11*182/365)+(LTA!F12*183/365)</f>
        <v>26378.404462654951</v>
      </c>
      <c r="F10" s="218">
        <f>(Leakage!E9*182/365)+(Leakage!E10*183/365)</f>
        <v>1608.7089660682425</v>
      </c>
      <c r="G10" s="218">
        <f>(LTA!I11*182/365)+(LTA!I12*183/365)</f>
        <v>5275.6808925309906</v>
      </c>
      <c r="H10" s="218">
        <v>0</v>
      </c>
      <c r="I10" s="218">
        <f>(LTA!H11*182/365)+(LTA!H12*183/365)</f>
        <v>26378.404462654951</v>
      </c>
      <c r="J10" s="218">
        <f>(LTA!J11*182/365)+(LTA!J12*183/365)</f>
        <v>21102.723570123959</v>
      </c>
      <c r="M10" s="152" t="s">
        <v>76</v>
      </c>
      <c r="N10" s="153">
        <f>SUM(N3:N9)</f>
        <v>0</v>
      </c>
      <c r="O10" s="153">
        <f t="shared" ref="O10:T10" si="10">SUM(O3:O9)</f>
        <v>80533.811107144284</v>
      </c>
      <c r="P10" s="153">
        <f t="shared" si="10"/>
        <v>5362.2836031738434</v>
      </c>
      <c r="Q10" s="153">
        <f t="shared" si="10"/>
        <v>16106.762221428857</v>
      </c>
      <c r="R10" s="153">
        <f t="shared" si="10"/>
        <v>0</v>
      </c>
      <c r="S10" s="153">
        <f t="shared" si="10"/>
        <v>80533.811107144284</v>
      </c>
      <c r="T10" s="154">
        <f t="shared" si="10"/>
        <v>64427.048885715427</v>
      </c>
    </row>
    <row r="11" spans="2:21" x14ac:dyDescent="0.2">
      <c r="C11" s="110" t="s">
        <v>223</v>
      </c>
      <c r="D11" s="111">
        <f>(Baseline!E10*182/365)+(Baseline!E11*183/365)</f>
        <v>0</v>
      </c>
      <c r="E11" s="218">
        <f>(LTA!F12*182/365)+(LTA!F13*183/365)</f>
        <v>26868.582006044424</v>
      </c>
      <c r="F11" s="218">
        <f>(Leakage!E10*182/365)+(Leakage!E11*183/365)</f>
        <v>1608.7089660682425</v>
      </c>
      <c r="G11" s="218">
        <f>(LTA!I12*182/365)+(LTA!I13*183/365)</f>
        <v>5373.7164012088851</v>
      </c>
      <c r="H11" s="218">
        <v>0</v>
      </c>
      <c r="I11" s="218">
        <f>(LTA!H12*182/365)+(LTA!H13*183/365)</f>
        <v>26868.582006044424</v>
      </c>
      <c r="J11" s="218">
        <f>(LTA!J12*182/365)+(LTA!J13*183/365)</f>
        <v>21494.865604835537</v>
      </c>
      <c r="M11" s="112"/>
      <c r="N11" s="112"/>
      <c r="O11" s="112"/>
      <c r="P11" s="112"/>
      <c r="Q11" s="112"/>
      <c r="R11" s="112"/>
      <c r="S11" s="112"/>
      <c r="T11" s="112"/>
    </row>
    <row r="12" spans="2:21" x14ac:dyDescent="0.2">
      <c r="C12" s="110" t="s">
        <v>224</v>
      </c>
      <c r="D12" s="111">
        <f>(Baseline!E11*182/365)+(Baseline!E12*183/365)</f>
        <v>0</v>
      </c>
      <c r="E12" s="218">
        <f>(LTA!F13*182/365)+(LTA!F14*183/365)</f>
        <v>26447.250968474276</v>
      </c>
      <c r="F12" s="218">
        <f>(Leakage!E11*182/365)+(Leakage!E12*183/365)</f>
        <v>1608.7089660682425</v>
      </c>
      <c r="G12" s="218">
        <f>(LTA!I13*182/365)+(LTA!I14*183/365)</f>
        <v>5289.4501936948545</v>
      </c>
      <c r="H12" s="218">
        <v>0</v>
      </c>
      <c r="I12" s="218">
        <f>(LTA!H13*182/365)+(LTA!H14*183/365)</f>
        <v>26447.250968474276</v>
      </c>
      <c r="J12" s="218">
        <f>(LTA!J13*182/365)+(LTA!J14*183/365)</f>
        <v>21157.800774779418</v>
      </c>
      <c r="M12" s="112"/>
    </row>
    <row r="13" spans="2:21" x14ac:dyDescent="0.2">
      <c r="C13" s="110" t="s">
        <v>225</v>
      </c>
      <c r="D13" s="111">
        <f>(Baseline!E12*182/365)+(Baseline!E13*183/365)</f>
        <v>0</v>
      </c>
      <c r="E13" s="218">
        <f>(LTA!F14*182/365)+(LTA!F15*183/365)</f>
        <v>25232.506719238518</v>
      </c>
      <c r="F13" s="218">
        <f>(Leakage!E12*182/365)+(Leakage!E13*183/365)</f>
        <v>1608.7089660682425</v>
      </c>
      <c r="G13" s="218">
        <f>(LTA!I14*182/365)+(LTA!I15*183/365)</f>
        <v>5046.5013438477035</v>
      </c>
      <c r="H13" s="218">
        <v>0</v>
      </c>
      <c r="I13" s="218">
        <f>(LTA!H14*182/365)+(LTA!H15*183/365)</f>
        <v>25232.506719238518</v>
      </c>
      <c r="J13" s="218">
        <f>(LTA!J14*182/365)+(LTA!J15*183/365)</f>
        <v>20186.005375390814</v>
      </c>
      <c r="M13" s="112"/>
    </row>
    <row r="14" spans="2:21" x14ac:dyDescent="0.2">
      <c r="C14" s="110" t="s">
        <v>226</v>
      </c>
      <c r="D14" s="111">
        <f>(Baseline!E13*182/365)+(Baseline!E14*183/365)</f>
        <v>0</v>
      </c>
      <c r="E14" s="218">
        <f>(LTA!F15*182/365)+(LTA!F16*183/365)</f>
        <v>23938.080220204043</v>
      </c>
      <c r="F14" s="218">
        <f>(Leakage!E13*182/365)+(Leakage!E14*183/365)</f>
        <v>1608.7089660682425</v>
      </c>
      <c r="G14" s="218">
        <f>(LTA!I15*182/365)+(LTA!I16*183/365)</f>
        <v>4787.6160440408084</v>
      </c>
      <c r="H14" s="218">
        <v>0</v>
      </c>
      <c r="I14" s="218">
        <f>(LTA!H15*182/365)+(LTA!H16*183/365)</f>
        <v>23938.080220204043</v>
      </c>
      <c r="J14" s="218">
        <f>(LTA!J15*182/365)+(LTA!J16*183/365)</f>
        <v>19150.464176163234</v>
      </c>
      <c r="M14" s="112"/>
    </row>
    <row r="15" spans="2:21" x14ac:dyDescent="0.2">
      <c r="C15" s="110" t="s">
        <v>227</v>
      </c>
      <c r="D15" s="111">
        <f>(Baseline!E14*182/365)+(Baseline!E15*183/365)</f>
        <v>0</v>
      </c>
      <c r="E15" s="218">
        <f>(LTA!F16*182/365)+(LTA!F17*183/365)</f>
        <v>23717.087168448146</v>
      </c>
      <c r="F15" s="218">
        <f>(Leakage!E14*182/365)+(Leakage!E15*183/365)</f>
        <v>1608.7089660682425</v>
      </c>
      <c r="G15" s="218">
        <f>(LTA!I16*182/365)+(LTA!I17*183/365)</f>
        <v>4743.4174336896294</v>
      </c>
      <c r="H15" s="218">
        <v>0</v>
      </c>
      <c r="I15" s="218">
        <f>(LTA!H16*182/365)+(LTA!H17*183/365)</f>
        <v>23717.087168448146</v>
      </c>
      <c r="J15" s="218">
        <f>(LTA!J16*182/365)+(LTA!J17*183/365)</f>
        <v>18973.669734758518</v>
      </c>
      <c r="M15" s="112"/>
    </row>
    <row r="16" spans="2:21" x14ac:dyDescent="0.2">
      <c r="C16" s="110" t="s">
        <v>228</v>
      </c>
      <c r="D16" s="111">
        <f>(Baseline!E15*182/365)+(Baseline!E16*183/365)</f>
        <v>0</v>
      </c>
      <c r="E16" s="218">
        <f>(LTA!F17*182/365)+(LTA!F18*183/365)</f>
        <v>24782.117891247952</v>
      </c>
      <c r="F16" s="218">
        <f>(Leakage!E15*182/365)+(Leakage!E16*183/365)</f>
        <v>1608.7089660682425</v>
      </c>
      <c r="G16" s="218">
        <f>(LTA!I17*182/365)+(LTA!I18*183/365)</f>
        <v>4956.4235782495907</v>
      </c>
      <c r="H16" s="218">
        <v>0</v>
      </c>
      <c r="I16" s="218">
        <f>(LTA!H17*182/365)+(LTA!H18*183/365)</f>
        <v>24782.117891247952</v>
      </c>
      <c r="J16" s="218">
        <f>(LTA!J17*182/365)+(LTA!J18*183/365)</f>
        <v>19825.694312998363</v>
      </c>
      <c r="M16" s="112"/>
    </row>
    <row r="17" spans="3:13" x14ac:dyDescent="0.2">
      <c r="C17" s="110" t="s">
        <v>229</v>
      </c>
      <c r="D17" s="111">
        <f>(Baseline!E16*182/365)+(Baseline!E17*183/365)</f>
        <v>0</v>
      </c>
      <c r="E17" s="218">
        <f>(LTA!F18*182/365)+(LTA!F19*183/365)</f>
        <v>26427.890036566139</v>
      </c>
      <c r="F17" s="218">
        <f>(Leakage!E16*182/365)+(Leakage!E17*183/365)</f>
        <v>1608.7089660682425</v>
      </c>
      <c r="G17" s="218">
        <f>(LTA!I18*182/365)+(LTA!I19*183/365)</f>
        <v>3798.127211907683</v>
      </c>
      <c r="H17" s="218">
        <v>0</v>
      </c>
      <c r="I17" s="218">
        <f>(LTA!H18*182/365)+(LTA!H19*183/365)</f>
        <v>18990.636059538414</v>
      </c>
      <c r="J17" s="218">
        <f>(LTA!J18*182/365)+(LTA!J19*183/365)</f>
        <v>15192.508847630732</v>
      </c>
      <c r="M17" s="112"/>
    </row>
    <row r="18" spans="3:13" x14ac:dyDescent="0.2">
      <c r="C18" s="110" t="s">
        <v>230</v>
      </c>
      <c r="D18" s="111">
        <f>(Baseline!E17*182/365)+(Baseline!E18*183/365)</f>
        <v>0</v>
      </c>
      <c r="E18" s="218">
        <f>(LTA!F19*182/365)+(LTA!F20*183/365)</f>
        <v>27167.815233565649</v>
      </c>
      <c r="F18" s="218">
        <f>(Leakage!E17*182/365)+(Leakage!E18*183/365)</f>
        <v>1608.7089660682425</v>
      </c>
      <c r="G18" s="218">
        <f>(LTA!I19*182/365)+(LTA!I20*183/365)</f>
        <v>1231.5672876655251</v>
      </c>
      <c r="H18" s="218">
        <v>0</v>
      </c>
      <c r="I18" s="218">
        <f>(LTA!H19*182/365)+(LTA!H20*183/365)</f>
        <v>6157.8364383276248</v>
      </c>
      <c r="J18" s="218">
        <f>(LTA!J19*182/365)+(LTA!J20*183/365)</f>
        <v>4926.2691506621004</v>
      </c>
      <c r="M18" s="112"/>
    </row>
    <row r="19" spans="3:13" x14ac:dyDescent="0.2">
      <c r="C19" s="110" t="s">
        <v>231</v>
      </c>
      <c r="D19" s="111">
        <f>(Baseline!E18*182/365)+(Baseline!E19*183/365)</f>
        <v>0</v>
      </c>
      <c r="E19" s="218">
        <f>(LTA!F20*182/365)+(LTA!F21*183/365)</f>
        <v>21761.731503802821</v>
      </c>
      <c r="F19" s="218">
        <f>(Leakage!E18*182/365)+(Leakage!E19*183/365)</f>
        <v>1608.7089660682425</v>
      </c>
      <c r="G19" s="218">
        <f>(LTA!I20*182/365)+(LTA!I21*183/365)</f>
        <v>0</v>
      </c>
      <c r="H19" s="218">
        <v>0</v>
      </c>
      <c r="I19" s="218">
        <f>(LTA!H20*182/365)+(LTA!H21*183/365)</f>
        <v>0</v>
      </c>
      <c r="J19" s="218">
        <f>(LTA!J20*182/365)+(LTA!J21*183/365)</f>
        <v>0</v>
      </c>
      <c r="M19" s="112"/>
    </row>
    <row r="20" spans="3:13" x14ac:dyDescent="0.2">
      <c r="C20" s="110" t="s">
        <v>232</v>
      </c>
      <c r="D20" s="111">
        <f>(Baseline!E19*182/365)+(Baseline!E20*183/365)</f>
        <v>0</v>
      </c>
      <c r="E20" s="218">
        <f>(LTA!F21*182/365)+(LTA!F22*183/365)</f>
        <v>21612.270580255143</v>
      </c>
      <c r="F20" s="218">
        <f>(Leakage!E19*182/365)+(Leakage!E20*183/365)</f>
        <v>1608.7089660682425</v>
      </c>
      <c r="G20" s="218">
        <f>(LTA!I21*182/365)+(LTA!I22*183/365)</f>
        <v>0</v>
      </c>
      <c r="H20" s="218">
        <v>0</v>
      </c>
      <c r="I20" s="218">
        <f>(LTA!H21*182/365)+(LTA!H22*183/365)</f>
        <v>0</v>
      </c>
      <c r="J20" s="218">
        <f>(LTA!J21*182/365)+(LTA!J22*183/365)</f>
        <v>0</v>
      </c>
      <c r="M20" s="112"/>
    </row>
    <row r="21" spans="3:13" x14ac:dyDescent="0.2">
      <c r="C21" s="110" t="s">
        <v>233</v>
      </c>
      <c r="D21" s="111">
        <f>(Baseline!E20*182/365)+(Baseline!E21*183/365)</f>
        <v>0</v>
      </c>
      <c r="E21" s="218">
        <f>(LTA!F22*182/365)+(LTA!F23*183/365)</f>
        <v>7067.3370645512314</v>
      </c>
      <c r="F21" s="218">
        <f>(Leakage!E20*182/365)+(Leakage!E21*183/365)</f>
        <v>1608.7089660682425</v>
      </c>
      <c r="G21" s="218">
        <f>(LTA!I22*182/365)+(LTA!I23*183/365)</f>
        <v>0</v>
      </c>
      <c r="H21" s="218">
        <v>0</v>
      </c>
      <c r="I21" s="218">
        <f>(LTA!H22*182/365)+(LTA!H23*183/365)</f>
        <v>0</v>
      </c>
      <c r="J21" s="218">
        <f>(LTA!J22*182/365)+(LTA!J23*183/365)</f>
        <v>0</v>
      </c>
      <c r="M21" s="112"/>
    </row>
    <row r="22" spans="3:13" x14ac:dyDescent="0.2">
      <c r="C22" s="110" t="s">
        <v>234</v>
      </c>
      <c r="D22" s="111">
        <f>(Baseline!E21*182/365)+(Baseline!E22*183/365)</f>
        <v>0</v>
      </c>
      <c r="E22" s="218">
        <f>(LTA!F23*182/365)+(LTA!F24*183/365)</f>
        <v>6160.0572930703756</v>
      </c>
      <c r="F22" s="218">
        <f>(Leakage!E21*182/365)+(Leakage!E22*183/365)</f>
        <v>1608.7089660682425</v>
      </c>
      <c r="G22" s="218">
        <f>(LTA!I23*182/365)+(LTA!I24*183/365)</f>
        <v>0</v>
      </c>
      <c r="H22" s="218">
        <v>0</v>
      </c>
      <c r="I22" s="218">
        <f>(LTA!H23*182/365)+(LTA!H24*183/365)</f>
        <v>0</v>
      </c>
      <c r="J22" s="218">
        <f>(LTA!J23*182/365)+(LTA!J24*183/365)</f>
        <v>0</v>
      </c>
      <c r="M22" s="112"/>
    </row>
    <row r="23" spans="3:13" x14ac:dyDescent="0.2">
      <c r="C23" s="110" t="s">
        <v>235</v>
      </c>
      <c r="D23" s="111">
        <f>(Baseline!E22*182/365)+(Baseline!E23*183/365)</f>
        <v>0</v>
      </c>
      <c r="E23" s="218">
        <f>(LTA!F24*182/365)+(LTA!F25*183/365)</f>
        <v>29182.008494115726</v>
      </c>
      <c r="F23" s="218">
        <f>(Leakage!E22*182/365)+(Leakage!E23*183/365)</f>
        <v>1608.7089660682425</v>
      </c>
      <c r="G23" s="218">
        <f>(LTA!I24*182/365)+(LTA!I25*183/365)</f>
        <v>0</v>
      </c>
      <c r="H23" s="218">
        <v>0</v>
      </c>
      <c r="I23" s="218">
        <f>(LTA!H24*182/365)+(LTA!H25*183/365)</f>
        <v>0</v>
      </c>
      <c r="J23" s="218">
        <f>(LTA!J24*182/365)+(LTA!J25*183/365)</f>
        <v>0</v>
      </c>
      <c r="M23" s="112"/>
    </row>
    <row r="24" spans="3:13" x14ac:dyDescent="0.2">
      <c r="C24" s="110" t="s">
        <v>236</v>
      </c>
      <c r="D24" s="111">
        <f>(Baseline!E23*182/365)+(Baseline!E24*183/365)</f>
        <v>0</v>
      </c>
      <c r="E24" s="218">
        <f>(LTA!F25*182/365)+(LTA!F26*183/365)</f>
        <v>32110.261999246039</v>
      </c>
      <c r="F24" s="218">
        <f>(Leakage!E23*182/365)+(Leakage!E24*183/365)</f>
        <v>1608.7089660682425</v>
      </c>
      <c r="G24" s="218">
        <f>(LTA!I25*182/365)+(LTA!I26*183/365)</f>
        <v>0</v>
      </c>
      <c r="H24" s="218">
        <v>0</v>
      </c>
      <c r="I24" s="218">
        <f>(LTA!H25*182/365)+(LTA!H26*183/365)</f>
        <v>0</v>
      </c>
      <c r="J24" s="218">
        <f>(LTA!J25*182/365)+(LTA!J26*183/365)</f>
        <v>0</v>
      </c>
      <c r="M24" s="112"/>
    </row>
    <row r="25" spans="3:13" x14ac:dyDescent="0.2">
      <c r="C25" s="110" t="s">
        <v>237</v>
      </c>
      <c r="D25" s="111">
        <f>(Baseline!E24*182/365)+(Baseline!E25*183/365)</f>
        <v>0</v>
      </c>
      <c r="E25" s="218">
        <f>(LTA!F26*182/365)+(LTA!F27*183/365)</f>
        <v>30655.656466418513</v>
      </c>
      <c r="F25" s="218">
        <f>(Leakage!E24*182/365)+(Leakage!E25*183/365)</f>
        <v>1608.7089660682425</v>
      </c>
      <c r="G25" s="218">
        <f>(LTA!I26*182/365)+(LTA!I27*183/365)</f>
        <v>0</v>
      </c>
      <c r="H25" s="218">
        <v>0</v>
      </c>
      <c r="I25" s="218">
        <f>(LTA!H26*182/365)+(LTA!H27*183/365)</f>
        <v>0</v>
      </c>
      <c r="J25" s="218">
        <f>(LTA!J26*182/365)+(LTA!J27*183/365)</f>
        <v>0</v>
      </c>
      <c r="M25" s="112"/>
    </row>
    <row r="26" spans="3:13" x14ac:dyDescent="0.2">
      <c r="C26" s="110" t="s">
        <v>238</v>
      </c>
      <c r="D26" s="111">
        <f>(Baseline!E25*182/365)+(Baseline!E26*183/365)</f>
        <v>0</v>
      </c>
      <c r="E26" s="218">
        <f>(LTA!F27*182/365)+(LTA!F28*183/365)</f>
        <v>30414.12736626371</v>
      </c>
      <c r="F26" s="218">
        <f>(Leakage!E25*182/365)+(Leakage!E26*183/365)</f>
        <v>1608.7089660682425</v>
      </c>
      <c r="G26" s="218">
        <f>(LTA!I27*182/365)+(LTA!I28*183/365)</f>
        <v>0</v>
      </c>
      <c r="H26" s="218">
        <v>0</v>
      </c>
      <c r="I26" s="218">
        <f>(LTA!H27*182/365)+(LTA!H28*183/365)</f>
        <v>0</v>
      </c>
      <c r="J26" s="218">
        <f>(LTA!J27*182/365)+(LTA!J28*183/365)</f>
        <v>0</v>
      </c>
      <c r="M26" s="112"/>
    </row>
    <row r="27" spans="3:13" x14ac:dyDescent="0.2">
      <c r="C27" s="110" t="s">
        <v>239</v>
      </c>
      <c r="D27" s="111">
        <f>(Baseline!E26*182/365)+(Baseline!E27*183/365)</f>
        <v>0</v>
      </c>
      <c r="E27" s="218">
        <f>(LTA!F28*182/365)+(LTA!F29*183/365)</f>
        <v>30272.883631061217</v>
      </c>
      <c r="F27" s="218">
        <f>(Leakage!E26*182/365)+(Leakage!E27*183/365)</f>
        <v>1608.7089660682425</v>
      </c>
      <c r="G27" s="218">
        <f>(LTA!I28*182/365)+(LTA!I29*183/365)</f>
        <v>0</v>
      </c>
      <c r="H27" s="218">
        <v>0</v>
      </c>
      <c r="I27" s="218">
        <f>(LTA!H28*182/365)+(LTA!H29*183/365)</f>
        <v>0</v>
      </c>
      <c r="J27" s="218">
        <f>(LTA!J28*182/365)+(LTA!J29*183/365)</f>
        <v>0</v>
      </c>
      <c r="M27" s="112"/>
    </row>
    <row r="28" spans="3:13" x14ac:dyDescent="0.2">
      <c r="C28" s="110" t="s">
        <v>240</v>
      </c>
      <c r="D28" s="111">
        <f>(Baseline!E27*182/365)+(Baseline!E28*183/365)</f>
        <v>0</v>
      </c>
      <c r="E28" s="218">
        <f>(LTA!F29*182/365)+(LTA!F30*183/365)</f>
        <v>31022.325070103485</v>
      </c>
      <c r="F28" s="218">
        <f>(Leakage!E27*182/365)+(Leakage!E28*183/365)</f>
        <v>1608.7089660682425</v>
      </c>
      <c r="G28" s="218">
        <f>(LTA!I29*182/365)+(LTA!I30*183/365)</f>
        <v>0</v>
      </c>
      <c r="H28" s="218">
        <v>0</v>
      </c>
      <c r="I28" s="218">
        <f>(LTA!H29*182/365)+(LTA!H30*183/365)</f>
        <v>0</v>
      </c>
      <c r="J28" s="218">
        <f>(LTA!J29*182/365)+(LTA!J30*183/365)</f>
        <v>0</v>
      </c>
      <c r="M28" s="112"/>
    </row>
    <row r="29" spans="3:13" x14ac:dyDescent="0.2">
      <c r="C29" s="110" t="s">
        <v>241</v>
      </c>
      <c r="D29" s="111">
        <f>(Baseline!E28*182/365)+(Baseline!E29*183/365)</f>
        <v>0</v>
      </c>
      <c r="E29" s="218">
        <f>(LTA!F30*182/365)+(LTA!F31*183/365)</f>
        <v>32016.7057462714</v>
      </c>
      <c r="F29" s="218">
        <f>(Leakage!E28*182/365)+(Leakage!E29*183/365)</f>
        <v>1608.7089660682425</v>
      </c>
      <c r="G29" s="218">
        <f>(LTA!I30*182/365)+(LTA!I31*183/365)</f>
        <v>0</v>
      </c>
      <c r="H29" s="218">
        <v>0</v>
      </c>
      <c r="I29" s="218">
        <f>(LTA!H30*182/365)+(LTA!H31*183/365)</f>
        <v>0</v>
      </c>
      <c r="J29" s="218">
        <f>(LTA!J30*182/365)+(LTA!J31*183/365)</f>
        <v>0</v>
      </c>
      <c r="M29" s="112"/>
    </row>
    <row r="30" spans="3:13" x14ac:dyDescent="0.2">
      <c r="C30" s="110" t="s">
        <v>242</v>
      </c>
      <c r="D30" s="111">
        <f>(Baseline!E29*182/365)+(Baseline!E30*183/365)</f>
        <v>0</v>
      </c>
      <c r="E30" s="218">
        <f>(LTA!F31*182/365)+(LTA!F32*183/365)</f>
        <v>32922.175550545966</v>
      </c>
      <c r="F30" s="218">
        <f>(Leakage!E29*182/365)+(Leakage!E30*183/365)</f>
        <v>1608.7089660682425</v>
      </c>
      <c r="G30" s="218">
        <f>(LTA!I31*182/365)+(LTA!I32*183/365)</f>
        <v>0</v>
      </c>
      <c r="H30" s="218">
        <v>0</v>
      </c>
      <c r="I30" s="218">
        <f>(LTA!H31*182/365)+(LTA!H32*183/365)</f>
        <v>0</v>
      </c>
      <c r="J30" s="218">
        <f>(LTA!J31*182/365)+(LTA!J32*183/365)</f>
        <v>0</v>
      </c>
      <c r="M30" s="112"/>
    </row>
    <row r="31" spans="3:13" x14ac:dyDescent="0.2">
      <c r="C31" s="110" t="s">
        <v>243</v>
      </c>
      <c r="D31" s="111">
        <f>(Baseline!E30*182/365)+(Baseline!E31*183/365)</f>
        <v>0</v>
      </c>
      <c r="E31" s="218">
        <f>(LTA!F32*182/365)+(LTA!F33*183/365)</f>
        <v>34153.31969487929</v>
      </c>
      <c r="F31" s="218">
        <f>(Leakage!E30*182/365)+(Leakage!E31*183/365)</f>
        <v>1608.7089660682425</v>
      </c>
      <c r="G31" s="218">
        <f>(LTA!I32*182/365)+(LTA!I33*183/365)</f>
        <v>0</v>
      </c>
      <c r="H31" s="218">
        <v>0</v>
      </c>
      <c r="I31" s="218">
        <f>(LTA!H32*182/365)+(LTA!H33*183/365)</f>
        <v>0</v>
      </c>
      <c r="J31" s="218">
        <f>(LTA!J32*182/365)+(LTA!J33*183/365)</f>
        <v>0</v>
      </c>
      <c r="M31" s="112"/>
    </row>
    <row r="32" spans="3:13" x14ac:dyDescent="0.2">
      <c r="C32" s="114" t="s">
        <v>244</v>
      </c>
      <c r="D32" s="111">
        <f>(Baseline!E31*182/365)+(Baseline!E32*183/365)</f>
        <v>0</v>
      </c>
      <c r="E32" s="218">
        <f>(LTA!F33*182/365)+(LTA!F34*183/365)</f>
        <v>35532.358990281064</v>
      </c>
      <c r="F32" s="218">
        <f>(Leakage!E31*182/365)+(Leakage!E32*183/365)</f>
        <v>1608.7089660682425</v>
      </c>
      <c r="G32" s="218">
        <f>(LTA!I33*182/365)+(LTA!I34*183/365)</f>
        <v>0</v>
      </c>
      <c r="H32" s="218">
        <v>0</v>
      </c>
      <c r="I32" s="218">
        <f>(LTA!H33*182/365)+(LTA!H34*183/365)</f>
        <v>0</v>
      </c>
      <c r="J32" s="218">
        <f>(LTA!J33*182/365)+(LTA!J34*183/365)</f>
        <v>0</v>
      </c>
      <c r="M32" s="112"/>
    </row>
    <row r="33" spans="3:13" ht="16" thickBot="1" x14ac:dyDescent="0.25">
      <c r="C33" s="114" t="s">
        <v>270</v>
      </c>
      <c r="D33" s="126">
        <f>(Baseline!E32*182/365)</f>
        <v>0</v>
      </c>
      <c r="E33" s="218">
        <f>(LTA!F34*182/365)</f>
        <v>18070.889685209662</v>
      </c>
      <c r="F33" s="219">
        <f>(Leakage!E32*182/365)</f>
        <v>802.15077212169899</v>
      </c>
      <c r="G33" s="218">
        <f>(LTA!I34*182/365)</f>
        <v>0</v>
      </c>
      <c r="H33" s="219">
        <v>0</v>
      </c>
      <c r="I33" s="218">
        <f>(LTA!H34*182/365)</f>
        <v>0</v>
      </c>
      <c r="J33" s="218">
        <f>(LTA!J34*182/365)</f>
        <v>0</v>
      </c>
      <c r="M33" s="112"/>
    </row>
    <row r="34" spans="3:13" x14ac:dyDescent="0.2">
      <c r="C34" s="127" t="s">
        <v>76</v>
      </c>
      <c r="D34" s="128">
        <f t="shared" ref="D34:I34" si="11">SUM(D3:D33)</f>
        <v>0</v>
      </c>
      <c r="E34" s="220">
        <f t="shared" si="11"/>
        <v>725812.40432060719</v>
      </c>
      <c r="F34" s="220">
        <f t="shared" si="11"/>
        <v>44376.781596697343</v>
      </c>
      <c r="G34" s="220">
        <f t="shared" si="11"/>
        <v>60882.212482453186</v>
      </c>
      <c r="H34" s="220">
        <f t="shared" si="11"/>
        <v>0</v>
      </c>
      <c r="I34" s="220">
        <f t="shared" si="11"/>
        <v>304411.06241226592</v>
      </c>
      <c r="J34" s="220">
        <f>SUM(J3:J33)</f>
        <v>243528.84992981271</v>
      </c>
      <c r="M34" s="112"/>
    </row>
    <row r="35" spans="3:13" x14ac:dyDescent="0.2">
      <c r="C35" s="129" t="s">
        <v>245</v>
      </c>
      <c r="D35" s="130">
        <f t="shared" ref="D35:H35" si="12">D34/30</f>
        <v>0</v>
      </c>
      <c r="E35" s="221">
        <f t="shared" si="12"/>
        <v>24193.746810686906</v>
      </c>
      <c r="F35" s="222">
        <f t="shared" si="12"/>
        <v>1479.2260532232447</v>
      </c>
      <c r="G35" s="221">
        <f t="shared" si="12"/>
        <v>2029.4070827484395</v>
      </c>
      <c r="H35" s="222">
        <f t="shared" si="12"/>
        <v>0</v>
      </c>
      <c r="I35" s="221">
        <f t="shared" ref="I35" si="13">I34/30</f>
        <v>10147.035413742198</v>
      </c>
      <c r="J35" s="222">
        <f>J34/30</f>
        <v>8117.6283309937571</v>
      </c>
      <c r="M35" s="112"/>
    </row>
    <row r="36" spans="3:13" ht="16" thickBot="1" x14ac:dyDescent="0.25">
      <c r="C36" s="131" t="s">
        <v>246</v>
      </c>
      <c r="D36" s="132">
        <f>D35/Overview!$N$10</f>
        <v>0</v>
      </c>
      <c r="E36" s="223">
        <f>E35/Overview!$N$10</f>
        <v>12.417174419494307</v>
      </c>
      <c r="F36" s="224">
        <f>F35/Overview!$N$10</f>
        <v>0.7591965003378367</v>
      </c>
      <c r="G36" s="223">
        <f>G35/Overview!$N$10</f>
        <v>1.0415708617531418</v>
      </c>
      <c r="H36" s="224">
        <f>H35/Overview!$N$10</f>
        <v>0</v>
      </c>
      <c r="I36" s="223">
        <f>I35/Overview!$N$10</f>
        <v>5.2078543087657101</v>
      </c>
      <c r="J36" s="224">
        <f>J35/Overview!$N$10</f>
        <v>4.1662834470125674</v>
      </c>
    </row>
    <row r="37" spans="3:13" x14ac:dyDescent="0.2">
      <c r="E37" s="115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AE5E6-3D5F-4D21-8476-E8327947DEAF}">
  <dimension ref="B3:BJ49"/>
  <sheetViews>
    <sheetView topLeftCell="A28" workbookViewId="0">
      <selection activeCell="H49" sqref="H49"/>
    </sheetView>
  </sheetViews>
  <sheetFormatPr baseColWidth="10" defaultColWidth="9.1640625" defaultRowHeight="13" x14ac:dyDescent="0.15"/>
  <cols>
    <col min="1" max="1" width="9.1640625" style="3"/>
    <col min="2" max="2" width="9.1640625" style="2"/>
    <col min="3" max="3" width="16.33203125" style="3" customWidth="1"/>
    <col min="4" max="4" width="10.6640625" style="3" customWidth="1"/>
    <col min="5" max="5" width="20.6640625" style="3" customWidth="1"/>
    <col min="6" max="6" width="9.1640625" style="3"/>
    <col min="7" max="7" width="24.5" style="3" customWidth="1"/>
    <col min="8" max="8" width="19.6640625" style="3" customWidth="1"/>
    <col min="9" max="10" width="19" style="3" customWidth="1"/>
    <col min="11" max="11" width="23.6640625" style="3" customWidth="1"/>
    <col min="12" max="12" width="10.6640625" style="3" customWidth="1"/>
    <col min="13" max="13" width="30.5" style="3" customWidth="1"/>
    <col min="14" max="14" width="5.1640625" style="3" bestFit="1" customWidth="1"/>
    <col min="15" max="15" width="14.1640625" style="3" customWidth="1"/>
    <col min="16" max="16" width="16.83203125" style="3" customWidth="1"/>
    <col min="17" max="17" width="13.33203125" style="3" customWidth="1"/>
    <col min="18" max="21" width="9.33203125" style="3" customWidth="1"/>
    <col min="22" max="22" width="9.1640625" style="3"/>
    <col min="23" max="23" width="12.5" style="3" customWidth="1"/>
    <col min="24" max="24" width="13.5" style="3" customWidth="1"/>
    <col min="25" max="28" width="17.33203125" style="3" customWidth="1"/>
    <col min="29" max="29" width="9.1640625" style="3"/>
    <col min="30" max="30" width="11.6640625" style="3" bestFit="1" customWidth="1"/>
    <col min="31" max="31" width="10.5" style="3" bestFit="1" customWidth="1"/>
    <col min="32" max="32" width="11.6640625" style="3" bestFit="1" customWidth="1"/>
    <col min="33" max="35" width="11.6640625" style="3" customWidth="1"/>
    <col min="36" max="36" width="9.1640625" style="3"/>
    <col min="37" max="37" width="11" style="3" bestFit="1" customWidth="1"/>
    <col min="38" max="38" width="10.6640625" style="3" bestFit="1" customWidth="1"/>
    <col min="39" max="39" width="11" style="3" bestFit="1" customWidth="1"/>
    <col min="40" max="42" width="11" style="3" customWidth="1"/>
    <col min="43" max="43" width="17" style="3" customWidth="1"/>
    <col min="44" max="46" width="9.1640625" style="3"/>
    <col min="47" max="50" width="12.6640625" style="3" customWidth="1"/>
    <col min="51" max="51" width="18" style="4" customWidth="1"/>
    <col min="52" max="54" width="9.1640625" style="3"/>
    <col min="55" max="58" width="18.33203125" style="3" customWidth="1"/>
    <col min="59" max="59" width="12.5" style="4" customWidth="1"/>
    <col min="60" max="60" width="9.1640625" style="3"/>
    <col min="61" max="61" width="14.5" style="3" customWidth="1"/>
    <col min="62" max="62" width="14.1640625" style="3" customWidth="1"/>
    <col min="63" max="16384" width="9.1640625" style="3"/>
  </cols>
  <sheetData>
    <row r="3" spans="2:62" ht="15" customHeight="1" x14ac:dyDescent="0.15">
      <c r="H3" s="248" t="s">
        <v>78</v>
      </c>
      <c r="I3" s="249"/>
      <c r="J3" s="249"/>
      <c r="K3" s="250"/>
    </row>
    <row r="4" spans="2:62" ht="14" x14ac:dyDescent="0.15">
      <c r="H4" s="64" t="s">
        <v>79</v>
      </c>
      <c r="I4" s="6" t="str">
        <f>Overview!C4</f>
        <v>Guava</v>
      </c>
      <c r="J4" s="64" t="s">
        <v>80</v>
      </c>
      <c r="K4" s="7">
        <f>Overview!G4</f>
        <v>0.25</v>
      </c>
    </row>
    <row r="5" spans="2:62" ht="14" x14ac:dyDescent="0.15">
      <c r="H5" s="64" t="s">
        <v>81</v>
      </c>
      <c r="I5" s="6" t="str">
        <f>Overview!D4</f>
        <v>Psidium guajava</v>
      </c>
      <c r="J5" s="64" t="s">
        <v>7</v>
      </c>
      <c r="K5" s="8">
        <f>Overview!I4</f>
        <v>0</v>
      </c>
    </row>
    <row r="6" spans="2:62" ht="14" x14ac:dyDescent="0.15">
      <c r="H6" s="64" t="s">
        <v>82</v>
      </c>
      <c r="I6" s="7" t="str">
        <f>Overview!E4</f>
        <v>Y=(3.264X^1.012)+3.446</v>
      </c>
      <c r="J6" s="64" t="s">
        <v>8</v>
      </c>
      <c r="K6" s="8">
        <f>Overview!J4</f>
        <v>0</v>
      </c>
    </row>
    <row r="7" spans="2:62" ht="18" x14ac:dyDescent="0.25">
      <c r="H7" s="64" t="s">
        <v>55</v>
      </c>
      <c r="I7" s="7">
        <f>Overview!H4</f>
        <v>0.47</v>
      </c>
      <c r="J7" s="64" t="s">
        <v>83</v>
      </c>
      <c r="K7" s="23">
        <f>Overview!K4</f>
        <v>3.6666666666666665</v>
      </c>
    </row>
    <row r="10" spans="2:62" ht="15.75" customHeight="1" x14ac:dyDescent="0.15">
      <c r="G10" s="243" t="s">
        <v>139</v>
      </c>
      <c r="H10" s="243"/>
      <c r="I10" s="243"/>
      <c r="J10" s="243"/>
      <c r="K10" s="243"/>
      <c r="L10" s="243"/>
      <c r="N10" s="9"/>
    </row>
    <row r="11" spans="2:62" ht="15.75" customHeight="1" x14ac:dyDescent="0.15">
      <c r="G11" s="251" t="s">
        <v>85</v>
      </c>
      <c r="H11" s="251" t="s">
        <v>13</v>
      </c>
      <c r="I11" s="251" t="s">
        <v>140</v>
      </c>
      <c r="J11" s="243" t="s">
        <v>4</v>
      </c>
      <c r="K11" s="252" t="s">
        <v>141</v>
      </c>
      <c r="L11" s="252" t="s">
        <v>142</v>
      </c>
      <c r="N11" s="243" t="str">
        <f>G11</f>
        <v>Age</v>
      </c>
      <c r="O11" s="243" t="str">
        <f>H11</f>
        <v>Year</v>
      </c>
      <c r="P11" s="237" t="s">
        <v>89</v>
      </c>
      <c r="Q11" s="237"/>
      <c r="R11" s="237"/>
      <c r="S11" s="237"/>
      <c r="T11" s="237"/>
      <c r="U11" s="237"/>
      <c r="W11" s="237" t="s">
        <v>90</v>
      </c>
      <c r="X11" s="237"/>
      <c r="Y11" s="237"/>
      <c r="Z11" s="237"/>
      <c r="AA11" s="237"/>
      <c r="AB11" s="237"/>
      <c r="AD11" s="237" t="s">
        <v>91</v>
      </c>
      <c r="AE11" s="237"/>
      <c r="AF11" s="237"/>
      <c r="AG11" s="237"/>
      <c r="AH11" s="237"/>
      <c r="AI11" s="237"/>
      <c r="AK11" s="237" t="s">
        <v>92</v>
      </c>
      <c r="AL11" s="237"/>
      <c r="AM11" s="237"/>
      <c r="AN11" s="237"/>
      <c r="AO11" s="237"/>
      <c r="AP11" s="237"/>
      <c r="AQ11" s="237"/>
      <c r="AS11" s="240" t="s">
        <v>93</v>
      </c>
      <c r="AT11" s="241"/>
      <c r="AU11" s="241"/>
      <c r="AV11" s="241"/>
      <c r="AW11" s="241"/>
      <c r="AX11" s="242"/>
      <c r="AY11" s="237" t="s">
        <v>94</v>
      </c>
      <c r="BA11" s="240" t="s">
        <v>95</v>
      </c>
      <c r="BB11" s="241"/>
      <c r="BC11" s="241"/>
      <c r="BD11" s="241"/>
      <c r="BE11" s="241"/>
      <c r="BF11" s="242"/>
      <c r="BG11" s="237" t="s">
        <v>96</v>
      </c>
      <c r="BI11" s="237" t="s">
        <v>97</v>
      </c>
      <c r="BJ11" s="239" t="s">
        <v>98</v>
      </c>
    </row>
    <row r="12" spans="2:62" ht="15.75" customHeight="1" x14ac:dyDescent="0.15">
      <c r="G12" s="251"/>
      <c r="H12" s="251"/>
      <c r="I12" s="251"/>
      <c r="J12" s="243"/>
      <c r="K12" s="252"/>
      <c r="L12" s="252"/>
      <c r="N12" s="243"/>
      <c r="O12" s="243"/>
      <c r="P12" s="236">
        <v>2019</v>
      </c>
      <c r="Q12" s="236">
        <v>2020</v>
      </c>
      <c r="R12" s="236">
        <v>2021</v>
      </c>
      <c r="S12" s="236">
        <v>2022</v>
      </c>
      <c r="T12" s="236">
        <v>2023</v>
      </c>
      <c r="U12" s="236">
        <v>2024</v>
      </c>
      <c r="W12" s="236">
        <f>P12</f>
        <v>2019</v>
      </c>
      <c r="X12" s="236">
        <f>Q12</f>
        <v>2020</v>
      </c>
      <c r="Y12" s="236">
        <f>R12</f>
        <v>2021</v>
      </c>
      <c r="Z12" s="236">
        <v>2022</v>
      </c>
      <c r="AA12" s="236">
        <v>2023</v>
      </c>
      <c r="AB12" s="236">
        <v>2024</v>
      </c>
      <c r="AD12" s="236">
        <f>W12</f>
        <v>2019</v>
      </c>
      <c r="AE12" s="236">
        <f>X12</f>
        <v>2020</v>
      </c>
      <c r="AF12" s="236">
        <f>Y12</f>
        <v>2021</v>
      </c>
      <c r="AG12" s="236">
        <v>2022</v>
      </c>
      <c r="AH12" s="236">
        <v>2023</v>
      </c>
      <c r="AI12" s="236">
        <v>2024</v>
      </c>
      <c r="AK12" s="236">
        <f>AD12</f>
        <v>2019</v>
      </c>
      <c r="AL12" s="236">
        <f>AE12</f>
        <v>2020</v>
      </c>
      <c r="AM12" s="236">
        <f>AF12</f>
        <v>2021</v>
      </c>
      <c r="AN12" s="236">
        <v>2022</v>
      </c>
      <c r="AO12" s="236">
        <v>2023</v>
      </c>
      <c r="AP12" s="236">
        <v>2024</v>
      </c>
      <c r="AQ12" s="238" t="s">
        <v>99</v>
      </c>
      <c r="AS12" s="236">
        <f>AK12</f>
        <v>2019</v>
      </c>
      <c r="AT12" s="236">
        <f>AL12</f>
        <v>2020</v>
      </c>
      <c r="AU12" s="236">
        <f>AM12</f>
        <v>2021</v>
      </c>
      <c r="AV12" s="236">
        <v>2022</v>
      </c>
      <c r="AW12" s="236">
        <v>2023</v>
      </c>
      <c r="AX12" s="236">
        <v>2024</v>
      </c>
      <c r="AY12" s="237"/>
      <c r="BA12" s="236">
        <f>AS12</f>
        <v>2019</v>
      </c>
      <c r="BB12" s="236">
        <f>AT12</f>
        <v>2020</v>
      </c>
      <c r="BC12" s="236">
        <f>AU12</f>
        <v>2021</v>
      </c>
      <c r="BD12" s="236">
        <v>2022</v>
      </c>
      <c r="BE12" s="236">
        <v>2023</v>
      </c>
      <c r="BF12" s="236">
        <v>2024</v>
      </c>
      <c r="BG12" s="237"/>
      <c r="BI12" s="237"/>
      <c r="BJ12" s="239"/>
    </row>
    <row r="13" spans="2:62" ht="33" customHeight="1" x14ac:dyDescent="0.15">
      <c r="B13" s="10" t="s">
        <v>100</v>
      </c>
      <c r="C13" s="11" t="s">
        <v>101</v>
      </c>
      <c r="D13" s="10" t="s">
        <v>102</v>
      </c>
      <c r="E13" s="10" t="s">
        <v>103</v>
      </c>
      <c r="G13" s="251"/>
      <c r="H13" s="251"/>
      <c r="I13" s="251"/>
      <c r="J13" s="243"/>
      <c r="K13" s="252"/>
      <c r="L13" s="252"/>
      <c r="N13" s="243"/>
      <c r="O13" s="243"/>
      <c r="P13" s="236"/>
      <c r="Q13" s="236"/>
      <c r="R13" s="236"/>
      <c r="S13" s="236"/>
      <c r="T13" s="236"/>
      <c r="U13" s="236"/>
      <c r="W13" s="236"/>
      <c r="X13" s="236"/>
      <c r="Y13" s="236"/>
      <c r="Z13" s="236"/>
      <c r="AA13" s="236"/>
      <c r="AB13" s="236"/>
      <c r="AD13" s="236"/>
      <c r="AE13" s="236"/>
      <c r="AF13" s="236"/>
      <c r="AG13" s="236"/>
      <c r="AH13" s="236"/>
      <c r="AI13" s="236"/>
      <c r="AK13" s="236"/>
      <c r="AL13" s="236"/>
      <c r="AM13" s="236"/>
      <c r="AN13" s="236"/>
      <c r="AO13" s="236"/>
      <c r="AP13" s="236"/>
      <c r="AQ13" s="238"/>
      <c r="AS13" s="236"/>
      <c r="AT13" s="236"/>
      <c r="AU13" s="236"/>
      <c r="AV13" s="236"/>
      <c r="AW13" s="236"/>
      <c r="AX13" s="236"/>
      <c r="AY13" s="237"/>
      <c r="BA13" s="236"/>
      <c r="BB13" s="236"/>
      <c r="BC13" s="236"/>
      <c r="BD13" s="236"/>
      <c r="BE13" s="236"/>
      <c r="BF13" s="236"/>
      <c r="BG13" s="237"/>
      <c r="BI13" s="237"/>
      <c r="BJ13" s="239"/>
    </row>
    <row r="14" spans="2:62" ht="14.25" customHeight="1" x14ac:dyDescent="0.15">
      <c r="B14" s="22">
        <v>2019</v>
      </c>
      <c r="C14" s="12">
        <f>Overview!E28</f>
        <v>4770</v>
      </c>
      <c r="D14" s="13">
        <f>C14*10%</f>
        <v>477</v>
      </c>
      <c r="E14" s="13">
        <f>C14-D14</f>
        <v>4293</v>
      </c>
      <c r="G14" s="26">
        <v>1</v>
      </c>
      <c r="H14" s="26" t="str">
        <f>Mango!H14</f>
        <v>2019-2020</v>
      </c>
      <c r="I14" s="27"/>
      <c r="J14" s="253" t="s">
        <v>21</v>
      </c>
      <c r="K14" s="26"/>
      <c r="L14" s="28"/>
      <c r="M14" s="17"/>
      <c r="N14" s="14">
        <f t="shared" ref="N14:O43" si="0">G14</f>
        <v>1</v>
      </c>
      <c r="O14" s="14" t="str">
        <f t="shared" si="0"/>
        <v>2019-2020</v>
      </c>
      <c r="P14" s="18">
        <f>(L14*$E$14)/1000</f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20"/>
      <c r="W14" s="18">
        <f t="shared" ref="W14:AB44" si="1">(P14*$K$4)</f>
        <v>0</v>
      </c>
      <c r="X14" s="25">
        <v>0</v>
      </c>
      <c r="Y14" s="19">
        <v>0</v>
      </c>
      <c r="Z14" s="19">
        <v>0</v>
      </c>
      <c r="AA14" s="19">
        <v>0</v>
      </c>
      <c r="AB14" s="19">
        <v>0</v>
      </c>
      <c r="AC14" s="20"/>
      <c r="AD14" s="18">
        <f>W14+P14</f>
        <v>0</v>
      </c>
      <c r="AE14" s="25">
        <v>0</v>
      </c>
      <c r="AF14" s="19">
        <v>0</v>
      </c>
      <c r="AG14" s="19">
        <v>0</v>
      </c>
      <c r="AH14" s="19">
        <v>0</v>
      </c>
      <c r="AI14" s="19">
        <v>0</v>
      </c>
      <c r="AJ14" s="20"/>
      <c r="AK14" s="18">
        <f t="shared" ref="AK14:AP44" si="2">AD14*$K$7*$I$7</f>
        <v>0</v>
      </c>
      <c r="AL14" s="25">
        <v>0</v>
      </c>
      <c r="AM14" s="19">
        <v>0</v>
      </c>
      <c r="AN14" s="19">
        <v>0</v>
      </c>
      <c r="AO14" s="19">
        <v>0</v>
      </c>
      <c r="AP14" s="19">
        <v>0</v>
      </c>
      <c r="AQ14" s="18">
        <f>SUM(AK14:AP14)</f>
        <v>0</v>
      </c>
      <c r="AR14" s="20"/>
      <c r="AS14" s="18">
        <f t="shared" ref="AS14:AX44" si="3">AK14*$K$5</f>
        <v>0</v>
      </c>
      <c r="AT14" s="25">
        <v>0</v>
      </c>
      <c r="AU14" s="19">
        <v>0</v>
      </c>
      <c r="AV14" s="19">
        <v>0</v>
      </c>
      <c r="AW14" s="19">
        <v>0</v>
      </c>
      <c r="AX14" s="19">
        <v>0</v>
      </c>
      <c r="AY14" s="18">
        <f>SUM(AS14:AX14)</f>
        <v>0</v>
      </c>
      <c r="AZ14" s="20"/>
      <c r="BA14" s="18">
        <f t="shared" ref="BA14:BF44" si="4">AK14*$K$6</f>
        <v>0</v>
      </c>
      <c r="BB14" s="25">
        <v>0</v>
      </c>
      <c r="BC14" s="19">
        <v>0</v>
      </c>
      <c r="BD14" s="19">
        <v>0</v>
      </c>
      <c r="BE14" s="19">
        <v>0</v>
      </c>
      <c r="BF14" s="19">
        <v>0</v>
      </c>
      <c r="BG14" s="18">
        <f>SUM(BA14:BF14)</f>
        <v>0</v>
      </c>
      <c r="BH14" s="20"/>
      <c r="BI14" s="18">
        <f>BG14+AY14+AQ14</f>
        <v>0</v>
      </c>
      <c r="BJ14" s="18">
        <f>BI14</f>
        <v>0</v>
      </c>
    </row>
    <row r="15" spans="2:62" ht="14" x14ac:dyDescent="0.15">
      <c r="B15" s="22">
        <v>2020</v>
      </c>
      <c r="C15" s="12">
        <f>Overview!E29</f>
        <v>5160</v>
      </c>
      <c r="D15" s="13">
        <f>C15*10%</f>
        <v>516</v>
      </c>
      <c r="E15" s="13">
        <f>C15-D15</f>
        <v>4644</v>
      </c>
      <c r="G15" s="26">
        <v>2</v>
      </c>
      <c r="H15" s="26" t="str">
        <f>Mango!H15</f>
        <v>2020-2021</v>
      </c>
      <c r="I15" s="29">
        <v>1.37</v>
      </c>
      <c r="J15" s="254"/>
      <c r="K15" s="28">
        <f>(3.264*(I15^1.012))+3.446</f>
        <v>7.9346047430868136</v>
      </c>
      <c r="L15" s="28">
        <f>K15-K14</f>
        <v>7.9346047430868136</v>
      </c>
      <c r="M15" s="17"/>
      <c r="N15" s="14">
        <f t="shared" si="0"/>
        <v>2</v>
      </c>
      <c r="O15" s="14" t="str">
        <f t="shared" si="0"/>
        <v>2020-2021</v>
      </c>
      <c r="P15" s="18">
        <f>(L15*$E$14)/1000</f>
        <v>34.063258162071691</v>
      </c>
      <c r="Q15" s="18">
        <f>(L14*$E$15)/1000</f>
        <v>0</v>
      </c>
      <c r="R15" s="19">
        <v>0</v>
      </c>
      <c r="S15" s="19">
        <v>0</v>
      </c>
      <c r="T15" s="19">
        <v>0</v>
      </c>
      <c r="U15" s="19">
        <v>0</v>
      </c>
      <c r="V15" s="20"/>
      <c r="W15" s="18">
        <f t="shared" si="1"/>
        <v>8.5158145405179226</v>
      </c>
      <c r="X15" s="18">
        <f t="shared" si="1"/>
        <v>0</v>
      </c>
      <c r="Y15" s="19">
        <f>(Q14*$E$15)/1000</f>
        <v>0</v>
      </c>
      <c r="Z15" s="19">
        <v>0</v>
      </c>
      <c r="AA15" s="19">
        <v>0</v>
      </c>
      <c r="AB15" s="19">
        <v>0</v>
      </c>
      <c r="AC15" s="20"/>
      <c r="AD15" s="18">
        <f t="shared" ref="AD15:AI45" si="5">W15+P15</f>
        <v>42.579072702589613</v>
      </c>
      <c r="AE15" s="18">
        <f t="shared" si="5"/>
        <v>0</v>
      </c>
      <c r="AF15" s="19">
        <v>0</v>
      </c>
      <c r="AG15" s="19">
        <v>0</v>
      </c>
      <c r="AH15" s="19">
        <v>0</v>
      </c>
      <c r="AI15" s="19">
        <v>0</v>
      </c>
      <c r="AJ15" s="20"/>
      <c r="AK15" s="18">
        <f t="shared" si="2"/>
        <v>73.377935290796088</v>
      </c>
      <c r="AL15" s="18">
        <f t="shared" si="2"/>
        <v>0</v>
      </c>
      <c r="AM15" s="19">
        <v>0</v>
      </c>
      <c r="AN15" s="19">
        <v>0</v>
      </c>
      <c r="AO15" s="19">
        <v>0</v>
      </c>
      <c r="AP15" s="19">
        <v>0</v>
      </c>
      <c r="AQ15" s="18">
        <f t="shared" ref="AQ15:AQ49" si="6">SUM(AK15:AP15)</f>
        <v>73.377935290796088</v>
      </c>
      <c r="AR15" s="20"/>
      <c r="AS15" s="18">
        <f t="shared" si="3"/>
        <v>0</v>
      </c>
      <c r="AT15" s="18">
        <f t="shared" si="3"/>
        <v>0</v>
      </c>
      <c r="AU15" s="19">
        <v>0</v>
      </c>
      <c r="AV15" s="19">
        <v>0</v>
      </c>
      <c r="AW15" s="19">
        <v>0</v>
      </c>
      <c r="AX15" s="19">
        <v>0</v>
      </c>
      <c r="AY15" s="18">
        <f t="shared" ref="AY15:AY49" si="7">SUM(AS15:AX15)</f>
        <v>0</v>
      </c>
      <c r="AZ15" s="20"/>
      <c r="BA15" s="18">
        <f t="shared" si="4"/>
        <v>0</v>
      </c>
      <c r="BB15" s="18">
        <f t="shared" si="4"/>
        <v>0</v>
      </c>
      <c r="BC15" s="19">
        <v>0</v>
      </c>
      <c r="BD15" s="19">
        <v>0</v>
      </c>
      <c r="BE15" s="19">
        <v>0</v>
      </c>
      <c r="BF15" s="19">
        <v>0</v>
      </c>
      <c r="BG15" s="18">
        <f t="shared" ref="BG15:BG49" si="8">SUM(BA15:BF15)</f>
        <v>0</v>
      </c>
      <c r="BH15" s="20"/>
      <c r="BI15" s="18">
        <f t="shared" ref="BI15:BI49" si="9">BG15+AY15+AQ15</f>
        <v>73.377935290796088</v>
      </c>
      <c r="BJ15" s="18">
        <f>BI15+BJ14</f>
        <v>73.377935290796088</v>
      </c>
    </row>
    <row r="16" spans="2:62" ht="14" x14ac:dyDescent="0.15">
      <c r="B16" s="22">
        <v>2021</v>
      </c>
      <c r="C16" s="12">
        <f>Overview!E30</f>
        <v>13220</v>
      </c>
      <c r="D16" s="13">
        <f>C16*10%</f>
        <v>1322</v>
      </c>
      <c r="E16" s="13">
        <f>C16-D16</f>
        <v>11898</v>
      </c>
      <c r="G16" s="26">
        <v>3</v>
      </c>
      <c r="H16" s="26" t="str">
        <f>Mango!H16</f>
        <v>2021-2022</v>
      </c>
      <c r="I16" s="27">
        <v>2.3650000000000002</v>
      </c>
      <c r="J16" s="254"/>
      <c r="K16" s="28">
        <f t="shared" ref="K16:K43" si="10">(3.264*(I16^1.012))+3.446</f>
        <v>11.245509096034107</v>
      </c>
      <c r="L16" s="28">
        <f>K16-K15</f>
        <v>3.3109043529472935</v>
      </c>
      <c r="M16" s="17"/>
      <c r="N16" s="14">
        <f t="shared" si="0"/>
        <v>3</v>
      </c>
      <c r="O16" s="14" t="str">
        <f t="shared" si="0"/>
        <v>2021-2022</v>
      </c>
      <c r="P16" s="18">
        <f t="shared" ref="P16:P49" si="11">(L16*$E$14)/1000</f>
        <v>14.213712387202731</v>
      </c>
      <c r="Q16" s="18">
        <f t="shared" ref="Q16:Q49" si="12">(L15*$E$15)/1000</f>
        <v>36.848304426895162</v>
      </c>
      <c r="R16" s="18">
        <f>(L14*$E$16)/1000</f>
        <v>0</v>
      </c>
      <c r="S16" s="19">
        <v>0</v>
      </c>
      <c r="T16" s="19">
        <v>0</v>
      </c>
      <c r="U16" s="19">
        <v>0</v>
      </c>
      <c r="V16" s="20"/>
      <c r="W16" s="18">
        <f t="shared" si="1"/>
        <v>3.5534280968006828</v>
      </c>
      <c r="X16" s="18">
        <f t="shared" si="1"/>
        <v>9.2120761067237904</v>
      </c>
      <c r="Y16" s="18">
        <f t="shared" si="1"/>
        <v>0</v>
      </c>
      <c r="Z16" s="19">
        <v>0</v>
      </c>
      <c r="AA16" s="19">
        <v>0</v>
      </c>
      <c r="AB16" s="19">
        <v>0</v>
      </c>
      <c r="AC16" s="20"/>
      <c r="AD16" s="18">
        <f t="shared" si="5"/>
        <v>17.767140484003413</v>
      </c>
      <c r="AE16" s="18">
        <f t="shared" si="5"/>
        <v>46.060380533618954</v>
      </c>
      <c r="AF16" s="18">
        <f t="shared" si="5"/>
        <v>0</v>
      </c>
      <c r="AG16" s="19">
        <v>0</v>
      </c>
      <c r="AH16" s="19">
        <v>0</v>
      </c>
      <c r="AI16" s="19">
        <v>0</v>
      </c>
      <c r="AJ16" s="20"/>
      <c r="AK16" s="18">
        <f t="shared" si="2"/>
        <v>30.618705434099212</v>
      </c>
      <c r="AL16" s="18">
        <f t="shared" si="2"/>
        <v>79.377389119603322</v>
      </c>
      <c r="AM16" s="18">
        <f t="shared" si="2"/>
        <v>0</v>
      </c>
      <c r="AN16" s="19">
        <v>0</v>
      </c>
      <c r="AO16" s="19">
        <v>0</v>
      </c>
      <c r="AP16" s="19">
        <v>0</v>
      </c>
      <c r="AQ16" s="18">
        <f t="shared" si="6"/>
        <v>109.99609455370253</v>
      </c>
      <c r="AR16" s="20"/>
      <c r="AS16" s="18">
        <f t="shared" si="3"/>
        <v>0</v>
      </c>
      <c r="AT16" s="18">
        <f t="shared" si="3"/>
        <v>0</v>
      </c>
      <c r="AU16" s="18">
        <f t="shared" si="3"/>
        <v>0</v>
      </c>
      <c r="AV16" s="19">
        <v>0</v>
      </c>
      <c r="AW16" s="19">
        <v>0</v>
      </c>
      <c r="AX16" s="19">
        <v>0</v>
      </c>
      <c r="AY16" s="18">
        <f t="shared" si="7"/>
        <v>0</v>
      </c>
      <c r="AZ16" s="20"/>
      <c r="BA16" s="18">
        <f t="shared" si="4"/>
        <v>0</v>
      </c>
      <c r="BB16" s="18">
        <f t="shared" si="4"/>
        <v>0</v>
      </c>
      <c r="BC16" s="18">
        <f t="shared" si="4"/>
        <v>0</v>
      </c>
      <c r="BD16" s="19">
        <v>0</v>
      </c>
      <c r="BE16" s="19">
        <v>0</v>
      </c>
      <c r="BF16" s="19">
        <v>0</v>
      </c>
      <c r="BG16" s="18">
        <f t="shared" si="8"/>
        <v>0</v>
      </c>
      <c r="BH16" s="20"/>
      <c r="BI16" s="18">
        <f t="shared" si="9"/>
        <v>109.99609455370253</v>
      </c>
      <c r="BJ16" s="18">
        <f t="shared" ref="BJ16:BJ49" si="13">BI16+BJ15</f>
        <v>183.37402984449864</v>
      </c>
    </row>
    <row r="17" spans="2:62" ht="14" x14ac:dyDescent="0.15">
      <c r="B17" s="22">
        <v>2022</v>
      </c>
      <c r="C17" s="12">
        <f>Overview!E31</f>
        <v>1250</v>
      </c>
      <c r="D17" s="13">
        <f>C17*10%</f>
        <v>125</v>
      </c>
      <c r="E17" s="13">
        <f>C17-D17</f>
        <v>1125</v>
      </c>
      <c r="G17" s="26">
        <v>4</v>
      </c>
      <c r="H17" s="26" t="str">
        <f>Mango!H17</f>
        <v>2022-2023</v>
      </c>
      <c r="I17" s="29">
        <v>3.3600000000000003</v>
      </c>
      <c r="J17" s="254"/>
      <c r="K17" s="28">
        <f t="shared" si="10"/>
        <v>14.573702309323142</v>
      </c>
      <c r="L17" s="28">
        <f>K17-K16</f>
        <v>3.3281932132890351</v>
      </c>
      <c r="M17" s="17"/>
      <c r="N17" s="14">
        <f t="shared" si="0"/>
        <v>4</v>
      </c>
      <c r="O17" s="14" t="str">
        <f t="shared" si="0"/>
        <v>2022-2023</v>
      </c>
      <c r="P17" s="18">
        <f>(L17*$E$14)/1000</f>
        <v>14.287933464649829</v>
      </c>
      <c r="Q17" s="18">
        <f t="shared" si="12"/>
        <v>15.375839815087231</v>
      </c>
      <c r="R17" s="18">
        <f t="shared" ref="R17:R49" si="14">(L15*$E$16)/1000</f>
        <v>94.405927233246913</v>
      </c>
      <c r="S17" s="18">
        <f>(L14*$E$17)/1000</f>
        <v>0</v>
      </c>
      <c r="T17" s="19">
        <v>0</v>
      </c>
      <c r="U17" s="19">
        <v>0</v>
      </c>
      <c r="V17" s="20"/>
      <c r="W17" s="18">
        <f t="shared" si="1"/>
        <v>3.5719833661624572</v>
      </c>
      <c r="X17" s="18">
        <f t="shared" si="1"/>
        <v>3.8439599537718077</v>
      </c>
      <c r="Y17" s="18">
        <f t="shared" si="1"/>
        <v>23.601481808311728</v>
      </c>
      <c r="Z17" s="18">
        <f t="shared" si="1"/>
        <v>0</v>
      </c>
      <c r="AA17" s="19">
        <v>0</v>
      </c>
      <c r="AB17" s="19">
        <v>0</v>
      </c>
      <c r="AC17" s="20"/>
      <c r="AD17" s="18">
        <f t="shared" si="5"/>
        <v>17.859916830812285</v>
      </c>
      <c r="AE17" s="18">
        <f t="shared" si="5"/>
        <v>19.219799768859037</v>
      </c>
      <c r="AF17" s="18">
        <f t="shared" si="5"/>
        <v>118.00740904155865</v>
      </c>
      <c r="AG17" s="18">
        <f>Z17+S17</f>
        <v>0</v>
      </c>
      <c r="AH17" s="19">
        <v>0</v>
      </c>
      <c r="AI17" s="19">
        <v>0</v>
      </c>
      <c r="AJ17" s="20"/>
      <c r="AK17" s="18">
        <f t="shared" si="2"/>
        <v>30.778590005099836</v>
      </c>
      <c r="AL17" s="18">
        <f t="shared" si="2"/>
        <v>33.122121601667068</v>
      </c>
      <c r="AM17" s="18">
        <f t="shared" si="2"/>
        <v>203.36610158161938</v>
      </c>
      <c r="AN17" s="18">
        <f t="shared" si="2"/>
        <v>0</v>
      </c>
      <c r="AO17" s="19">
        <v>0</v>
      </c>
      <c r="AP17" s="19">
        <v>0</v>
      </c>
      <c r="AQ17" s="18">
        <f t="shared" si="6"/>
        <v>267.26681318838627</v>
      </c>
      <c r="AR17" s="20"/>
      <c r="AS17" s="18">
        <f t="shared" si="3"/>
        <v>0</v>
      </c>
      <c r="AT17" s="18">
        <f t="shared" si="3"/>
        <v>0</v>
      </c>
      <c r="AU17" s="18">
        <f t="shared" si="3"/>
        <v>0</v>
      </c>
      <c r="AV17" s="18">
        <f t="shared" si="3"/>
        <v>0</v>
      </c>
      <c r="AW17" s="19">
        <v>0</v>
      </c>
      <c r="AX17" s="19">
        <v>0</v>
      </c>
      <c r="AY17" s="18">
        <f t="shared" si="7"/>
        <v>0</v>
      </c>
      <c r="AZ17" s="20"/>
      <c r="BA17" s="18">
        <f t="shared" si="4"/>
        <v>0</v>
      </c>
      <c r="BB17" s="18">
        <f t="shared" si="4"/>
        <v>0</v>
      </c>
      <c r="BC17" s="18">
        <f t="shared" si="4"/>
        <v>0</v>
      </c>
      <c r="BD17" s="18">
        <f t="shared" si="4"/>
        <v>0</v>
      </c>
      <c r="BE17" s="19">
        <v>0</v>
      </c>
      <c r="BF17" s="19">
        <v>0</v>
      </c>
      <c r="BG17" s="18">
        <f t="shared" si="8"/>
        <v>0</v>
      </c>
      <c r="BH17" s="20"/>
      <c r="BI17" s="18">
        <f t="shared" si="9"/>
        <v>267.26681318838627</v>
      </c>
      <c r="BJ17" s="18">
        <f t="shared" si="13"/>
        <v>450.6408430328849</v>
      </c>
    </row>
    <row r="18" spans="2:62" ht="14" x14ac:dyDescent="0.15">
      <c r="B18" s="22">
        <v>2023</v>
      </c>
      <c r="C18" s="12">
        <f>Overview!E32</f>
        <v>0</v>
      </c>
      <c r="D18" s="14">
        <f t="shared" ref="D18:D42" si="15">C18*10%</f>
        <v>0</v>
      </c>
      <c r="E18" s="14">
        <f t="shared" ref="E18:E42" si="16">C18-D18</f>
        <v>0</v>
      </c>
      <c r="G18" s="26">
        <v>5</v>
      </c>
      <c r="H18" s="26" t="str">
        <f>Mango!H18</f>
        <v>2023-2024</v>
      </c>
      <c r="I18" s="27">
        <v>4.53</v>
      </c>
      <c r="J18" s="254"/>
      <c r="K18" s="28">
        <f t="shared" si="10"/>
        <v>18.502413398684656</v>
      </c>
      <c r="L18" s="28">
        <f t="shared" ref="L18:L27" si="17">K18-K17</f>
        <v>3.9287110893615136</v>
      </c>
      <c r="M18" s="17"/>
      <c r="N18" s="14">
        <f t="shared" si="0"/>
        <v>5</v>
      </c>
      <c r="O18" s="14" t="str">
        <f t="shared" si="0"/>
        <v>2023-2024</v>
      </c>
      <c r="P18" s="18">
        <f t="shared" si="11"/>
        <v>16.865956706628978</v>
      </c>
      <c r="Q18" s="18">
        <f t="shared" si="12"/>
        <v>15.456129282514279</v>
      </c>
      <c r="R18" s="18">
        <f t="shared" si="14"/>
        <v>39.393139991366901</v>
      </c>
      <c r="S18" s="18">
        <f t="shared" ref="S18:S49" si="18">(L15*$E$17)/1000</f>
        <v>8.9264303359726647</v>
      </c>
      <c r="T18" s="18">
        <f>(L14*$E$18)/1000</f>
        <v>0</v>
      </c>
      <c r="U18" s="19">
        <v>0</v>
      </c>
      <c r="V18" s="20"/>
      <c r="W18" s="18">
        <f t="shared" si="1"/>
        <v>4.2164891766572445</v>
      </c>
      <c r="X18" s="18">
        <f t="shared" si="1"/>
        <v>3.8640323206285698</v>
      </c>
      <c r="Y18" s="18">
        <f t="shared" si="1"/>
        <v>9.8482849978417253</v>
      </c>
      <c r="Z18" s="18">
        <f t="shared" si="1"/>
        <v>2.2316075839931662</v>
      </c>
      <c r="AA18" s="18">
        <f t="shared" si="1"/>
        <v>0</v>
      </c>
      <c r="AB18" s="19">
        <v>0</v>
      </c>
      <c r="AC18" s="20"/>
      <c r="AD18" s="18">
        <f t="shared" si="5"/>
        <v>21.082445883286223</v>
      </c>
      <c r="AE18" s="18">
        <f t="shared" si="5"/>
        <v>19.32016160314285</v>
      </c>
      <c r="AF18" s="18">
        <f t="shared" si="5"/>
        <v>49.241424989208625</v>
      </c>
      <c r="AG18" s="18">
        <f>Z18+S18</f>
        <v>11.158037919965832</v>
      </c>
      <c r="AH18" s="18">
        <f>AA18+T18</f>
        <v>0</v>
      </c>
      <c r="AI18" s="19">
        <v>0</v>
      </c>
      <c r="AJ18" s="20"/>
      <c r="AK18" s="18">
        <f t="shared" si="2"/>
        <v>36.332081738863259</v>
      </c>
      <c r="AL18" s="18">
        <f t="shared" si="2"/>
        <v>33.295078496082844</v>
      </c>
      <c r="AM18" s="18">
        <f t="shared" si="2"/>
        <v>84.859389064736192</v>
      </c>
      <c r="AN18" s="18">
        <f t="shared" si="2"/>
        <v>19.22901868207445</v>
      </c>
      <c r="AO18" s="18">
        <f t="shared" si="2"/>
        <v>0</v>
      </c>
      <c r="AP18" s="19">
        <v>0</v>
      </c>
      <c r="AQ18" s="18">
        <f t="shared" si="6"/>
        <v>173.71556798175672</v>
      </c>
      <c r="AR18" s="20"/>
      <c r="AS18" s="18">
        <f t="shared" si="3"/>
        <v>0</v>
      </c>
      <c r="AT18" s="18">
        <f t="shared" si="3"/>
        <v>0</v>
      </c>
      <c r="AU18" s="18">
        <f t="shared" si="3"/>
        <v>0</v>
      </c>
      <c r="AV18" s="18">
        <f t="shared" si="3"/>
        <v>0</v>
      </c>
      <c r="AW18" s="18">
        <f t="shared" si="3"/>
        <v>0</v>
      </c>
      <c r="AX18" s="19">
        <v>0</v>
      </c>
      <c r="AY18" s="18">
        <f t="shared" si="7"/>
        <v>0</v>
      </c>
      <c r="AZ18" s="20"/>
      <c r="BA18" s="18">
        <f t="shared" si="4"/>
        <v>0</v>
      </c>
      <c r="BB18" s="18">
        <f t="shared" si="4"/>
        <v>0</v>
      </c>
      <c r="BC18" s="18">
        <f t="shared" si="4"/>
        <v>0</v>
      </c>
      <c r="BD18" s="18">
        <f t="shared" si="4"/>
        <v>0</v>
      </c>
      <c r="BE18" s="18">
        <f t="shared" si="4"/>
        <v>0</v>
      </c>
      <c r="BF18" s="19">
        <v>0</v>
      </c>
      <c r="BG18" s="18">
        <f t="shared" si="8"/>
        <v>0</v>
      </c>
      <c r="BH18" s="20"/>
      <c r="BI18" s="18">
        <f t="shared" si="9"/>
        <v>173.71556798175672</v>
      </c>
      <c r="BJ18" s="18">
        <f t="shared" si="13"/>
        <v>624.35641101464159</v>
      </c>
    </row>
    <row r="19" spans="2:62" ht="14" x14ac:dyDescent="0.15">
      <c r="B19" s="22">
        <v>2024</v>
      </c>
      <c r="C19" s="12">
        <v>0</v>
      </c>
      <c r="D19" s="14">
        <f t="shared" si="15"/>
        <v>0</v>
      </c>
      <c r="E19" s="14">
        <f t="shared" si="16"/>
        <v>0</v>
      </c>
      <c r="G19" s="26">
        <v>6</v>
      </c>
      <c r="H19" s="26" t="str">
        <f>Mango!H19</f>
        <v>2024-2025</v>
      </c>
      <c r="I19" s="29">
        <v>5.7</v>
      </c>
      <c r="J19" s="254"/>
      <c r="K19" s="28">
        <f t="shared" si="10"/>
        <v>22.443458480603493</v>
      </c>
      <c r="L19" s="28">
        <f t="shared" si="17"/>
        <v>3.941045081918837</v>
      </c>
      <c r="M19" s="17"/>
      <c r="N19" s="14">
        <f t="shared" si="0"/>
        <v>6</v>
      </c>
      <c r="O19" s="14" t="str">
        <f t="shared" si="0"/>
        <v>2024-2025</v>
      </c>
      <c r="P19" s="18">
        <f t="shared" si="11"/>
        <v>16.918906536677568</v>
      </c>
      <c r="Q19" s="18">
        <f t="shared" si="12"/>
        <v>18.24493429899487</v>
      </c>
      <c r="R19" s="18">
        <f t="shared" si="14"/>
        <v>39.598842851712938</v>
      </c>
      <c r="S19" s="18">
        <f t="shared" si="18"/>
        <v>3.7247673970657051</v>
      </c>
      <c r="T19" s="18">
        <f t="shared" ref="T19:T49" si="19">(L15*$E$18)/1000</f>
        <v>0</v>
      </c>
      <c r="U19" s="18">
        <f>(L14*$E$19)/1000</f>
        <v>0</v>
      </c>
      <c r="V19" s="20"/>
      <c r="W19" s="18">
        <f t="shared" si="1"/>
        <v>4.229726634169392</v>
      </c>
      <c r="X19" s="18">
        <f t="shared" si="1"/>
        <v>4.5612335747487176</v>
      </c>
      <c r="Y19" s="18">
        <f t="shared" si="1"/>
        <v>9.8997107129282345</v>
      </c>
      <c r="Z19" s="18">
        <f t="shared" si="1"/>
        <v>0.93119184926642629</v>
      </c>
      <c r="AA19" s="18">
        <f t="shared" si="1"/>
        <v>0</v>
      </c>
      <c r="AB19" s="18">
        <f t="shared" si="1"/>
        <v>0</v>
      </c>
      <c r="AC19" s="20"/>
      <c r="AD19" s="18">
        <f t="shared" si="5"/>
        <v>21.14863317084696</v>
      </c>
      <c r="AE19" s="18">
        <f t="shared" si="5"/>
        <v>22.80616787374359</v>
      </c>
      <c r="AF19" s="18">
        <f t="shared" si="5"/>
        <v>49.498553564641171</v>
      </c>
      <c r="AG19" s="18">
        <f t="shared" si="5"/>
        <v>4.6559592463321318</v>
      </c>
      <c r="AH19" s="18">
        <f t="shared" si="5"/>
        <v>0</v>
      </c>
      <c r="AI19" s="18">
        <f t="shared" si="5"/>
        <v>0</v>
      </c>
      <c r="AJ19" s="20"/>
      <c r="AK19" s="18">
        <f t="shared" si="2"/>
        <v>36.44614449775959</v>
      </c>
      <c r="AL19" s="18">
        <f t="shared" si="2"/>
        <v>39.302629302418119</v>
      </c>
      <c r="AM19" s="18">
        <f t="shared" si="2"/>
        <v>85.30250730973161</v>
      </c>
      <c r="AN19" s="18">
        <f t="shared" si="2"/>
        <v>8.0237697678457067</v>
      </c>
      <c r="AO19" s="18">
        <f t="shared" si="2"/>
        <v>0</v>
      </c>
      <c r="AP19" s="18">
        <f t="shared" si="2"/>
        <v>0</v>
      </c>
      <c r="AQ19" s="18">
        <f t="shared" si="6"/>
        <v>169.07505087775502</v>
      </c>
      <c r="AR19" s="20"/>
      <c r="AS19" s="18">
        <f t="shared" si="3"/>
        <v>0</v>
      </c>
      <c r="AT19" s="18">
        <f t="shared" si="3"/>
        <v>0</v>
      </c>
      <c r="AU19" s="18">
        <f t="shared" si="3"/>
        <v>0</v>
      </c>
      <c r="AV19" s="18">
        <f t="shared" si="3"/>
        <v>0</v>
      </c>
      <c r="AW19" s="18">
        <f t="shared" si="3"/>
        <v>0</v>
      </c>
      <c r="AX19" s="18">
        <f t="shared" si="3"/>
        <v>0</v>
      </c>
      <c r="AY19" s="18">
        <f t="shared" si="7"/>
        <v>0</v>
      </c>
      <c r="AZ19" s="20"/>
      <c r="BA19" s="18">
        <f t="shared" si="4"/>
        <v>0</v>
      </c>
      <c r="BB19" s="18">
        <f t="shared" si="4"/>
        <v>0</v>
      </c>
      <c r="BC19" s="18">
        <f t="shared" si="4"/>
        <v>0</v>
      </c>
      <c r="BD19" s="18">
        <f t="shared" si="4"/>
        <v>0</v>
      </c>
      <c r="BE19" s="18">
        <f t="shared" si="4"/>
        <v>0</v>
      </c>
      <c r="BF19" s="18">
        <f t="shared" si="4"/>
        <v>0</v>
      </c>
      <c r="BG19" s="18">
        <f t="shared" si="8"/>
        <v>0</v>
      </c>
      <c r="BH19" s="20"/>
      <c r="BI19" s="18">
        <f t="shared" si="9"/>
        <v>169.07505087775502</v>
      </c>
      <c r="BJ19" s="18">
        <f t="shared" si="13"/>
        <v>793.43146189239656</v>
      </c>
    </row>
    <row r="20" spans="2:62" ht="14" x14ac:dyDescent="0.15">
      <c r="B20" s="22">
        <v>2025</v>
      </c>
      <c r="C20" s="14">
        <v>0</v>
      </c>
      <c r="D20" s="14">
        <f t="shared" si="15"/>
        <v>0</v>
      </c>
      <c r="E20" s="14">
        <f t="shared" si="16"/>
        <v>0</v>
      </c>
      <c r="G20" s="26">
        <v>7</v>
      </c>
      <c r="H20" s="26" t="str">
        <f>Mango!H20</f>
        <v>2025-2026</v>
      </c>
      <c r="I20" s="27">
        <v>6.49</v>
      </c>
      <c r="J20" s="254"/>
      <c r="K20" s="28">
        <f t="shared" si="10"/>
        <v>25.110156446200378</v>
      </c>
      <c r="L20" s="28">
        <f t="shared" si="17"/>
        <v>2.6666979655968852</v>
      </c>
      <c r="M20" s="17"/>
      <c r="N20" s="14">
        <f t="shared" si="0"/>
        <v>7</v>
      </c>
      <c r="O20" s="14" t="str">
        <f t="shared" si="0"/>
        <v>2025-2026</v>
      </c>
      <c r="P20" s="18">
        <f t="shared" si="11"/>
        <v>11.448134366307428</v>
      </c>
      <c r="Q20" s="18">
        <f t="shared" si="12"/>
        <v>18.302213360431079</v>
      </c>
      <c r="R20" s="18">
        <f t="shared" si="14"/>
        <v>46.743804541223291</v>
      </c>
      <c r="S20" s="18">
        <f t="shared" si="18"/>
        <v>3.7442173649501647</v>
      </c>
      <c r="T20" s="18">
        <f t="shared" si="19"/>
        <v>0</v>
      </c>
      <c r="U20" s="18">
        <f t="shared" ref="U20:U49" si="20">(L15*$E$19)/1000</f>
        <v>0</v>
      </c>
      <c r="V20" s="20"/>
      <c r="W20" s="18">
        <f t="shared" si="1"/>
        <v>2.8620335915768571</v>
      </c>
      <c r="X20" s="18">
        <f t="shared" si="1"/>
        <v>4.5755533401077697</v>
      </c>
      <c r="Y20" s="18">
        <f t="shared" si="1"/>
        <v>11.685951135305823</v>
      </c>
      <c r="Z20" s="18">
        <f t="shared" si="1"/>
        <v>0.93605434123754117</v>
      </c>
      <c r="AA20" s="18">
        <f t="shared" si="1"/>
        <v>0</v>
      </c>
      <c r="AB20" s="18">
        <f t="shared" si="1"/>
        <v>0</v>
      </c>
      <c r="AC20" s="20"/>
      <c r="AD20" s="18">
        <f t="shared" si="5"/>
        <v>14.310167957884286</v>
      </c>
      <c r="AE20" s="18">
        <f t="shared" si="5"/>
        <v>22.877766700538849</v>
      </c>
      <c r="AF20" s="18">
        <f t="shared" si="5"/>
        <v>58.429755676529112</v>
      </c>
      <c r="AG20" s="18">
        <f t="shared" si="5"/>
        <v>4.6802717061877059</v>
      </c>
      <c r="AH20" s="18">
        <f t="shared" si="5"/>
        <v>0</v>
      </c>
      <c r="AI20" s="18">
        <f t="shared" si="5"/>
        <v>0</v>
      </c>
      <c r="AJ20" s="20"/>
      <c r="AK20" s="18">
        <f t="shared" si="2"/>
        <v>24.661189447420586</v>
      </c>
      <c r="AL20" s="18">
        <f t="shared" si="2"/>
        <v>39.426017947261947</v>
      </c>
      <c r="AM20" s="18">
        <f t="shared" si="2"/>
        <v>100.69394561588516</v>
      </c>
      <c r="AN20" s="18">
        <f t="shared" si="2"/>
        <v>8.0656682403301456</v>
      </c>
      <c r="AO20" s="18">
        <f t="shared" si="2"/>
        <v>0</v>
      </c>
      <c r="AP20" s="18">
        <f t="shared" si="2"/>
        <v>0</v>
      </c>
      <c r="AQ20" s="18">
        <f t="shared" si="6"/>
        <v>172.84682125089785</v>
      </c>
      <c r="AR20" s="20"/>
      <c r="AS20" s="18">
        <f t="shared" si="3"/>
        <v>0</v>
      </c>
      <c r="AT20" s="18">
        <f t="shared" si="3"/>
        <v>0</v>
      </c>
      <c r="AU20" s="18">
        <f t="shared" si="3"/>
        <v>0</v>
      </c>
      <c r="AV20" s="18">
        <f t="shared" si="3"/>
        <v>0</v>
      </c>
      <c r="AW20" s="18">
        <f t="shared" si="3"/>
        <v>0</v>
      </c>
      <c r="AX20" s="18">
        <f t="shared" si="3"/>
        <v>0</v>
      </c>
      <c r="AY20" s="18">
        <f t="shared" si="7"/>
        <v>0</v>
      </c>
      <c r="AZ20" s="20"/>
      <c r="BA20" s="18">
        <f t="shared" si="4"/>
        <v>0</v>
      </c>
      <c r="BB20" s="18">
        <f t="shared" si="4"/>
        <v>0</v>
      </c>
      <c r="BC20" s="18">
        <f t="shared" si="4"/>
        <v>0</v>
      </c>
      <c r="BD20" s="18">
        <f t="shared" si="4"/>
        <v>0</v>
      </c>
      <c r="BE20" s="18">
        <f t="shared" si="4"/>
        <v>0</v>
      </c>
      <c r="BF20" s="18">
        <f t="shared" si="4"/>
        <v>0</v>
      </c>
      <c r="BG20" s="18">
        <f t="shared" si="8"/>
        <v>0</v>
      </c>
      <c r="BH20" s="20"/>
      <c r="BI20" s="18">
        <f t="shared" si="9"/>
        <v>172.84682125089785</v>
      </c>
      <c r="BJ20" s="18">
        <f t="shared" si="13"/>
        <v>966.2782831432944</v>
      </c>
    </row>
    <row r="21" spans="2:62" ht="14" x14ac:dyDescent="0.15">
      <c r="B21" s="22">
        <v>2026</v>
      </c>
      <c r="C21" s="14">
        <v>0</v>
      </c>
      <c r="D21" s="14">
        <f t="shared" si="15"/>
        <v>0</v>
      </c>
      <c r="E21" s="14">
        <f t="shared" si="16"/>
        <v>0</v>
      </c>
      <c r="G21" s="26">
        <v>8</v>
      </c>
      <c r="H21" s="26" t="str">
        <f>Mango!H21</f>
        <v>2026-2027</v>
      </c>
      <c r="I21" s="29">
        <v>7.28</v>
      </c>
      <c r="J21" s="254"/>
      <c r="K21" s="28">
        <f t="shared" si="10"/>
        <v>27.780762159913728</v>
      </c>
      <c r="L21" s="28">
        <f t="shared" si="17"/>
        <v>2.6706057137133499</v>
      </c>
      <c r="M21" s="17"/>
      <c r="N21" s="14">
        <f t="shared" si="0"/>
        <v>8</v>
      </c>
      <c r="O21" s="14" t="str">
        <f t="shared" si="0"/>
        <v>2026-2027</v>
      </c>
      <c r="P21" s="18">
        <f t="shared" si="11"/>
        <v>11.464910328971412</v>
      </c>
      <c r="Q21" s="18">
        <f t="shared" si="12"/>
        <v>12.384145352231934</v>
      </c>
      <c r="R21" s="18">
        <f t="shared" si="14"/>
        <v>46.890554384670324</v>
      </c>
      <c r="S21" s="18">
        <f t="shared" si="18"/>
        <v>4.4197999755317037</v>
      </c>
      <c r="T21" s="18">
        <f t="shared" si="19"/>
        <v>0</v>
      </c>
      <c r="U21" s="18">
        <f t="shared" si="20"/>
        <v>0</v>
      </c>
      <c r="V21" s="20"/>
      <c r="W21" s="18">
        <f t="shared" si="1"/>
        <v>2.8662275822428529</v>
      </c>
      <c r="X21" s="18">
        <f t="shared" si="1"/>
        <v>3.0960363380579836</v>
      </c>
      <c r="Y21" s="18">
        <f t="shared" si="1"/>
        <v>11.722638596167581</v>
      </c>
      <c r="Z21" s="18">
        <f t="shared" si="1"/>
        <v>1.1049499938829259</v>
      </c>
      <c r="AA21" s="18">
        <f t="shared" si="1"/>
        <v>0</v>
      </c>
      <c r="AB21" s="18">
        <f t="shared" si="1"/>
        <v>0</v>
      </c>
      <c r="AC21" s="20"/>
      <c r="AD21" s="18">
        <f t="shared" si="5"/>
        <v>14.331137911214265</v>
      </c>
      <c r="AE21" s="18">
        <f t="shared" si="5"/>
        <v>15.480181690289918</v>
      </c>
      <c r="AF21" s="18">
        <f t="shared" si="5"/>
        <v>58.613192980837908</v>
      </c>
      <c r="AG21" s="18">
        <f t="shared" si="5"/>
        <v>5.5247499694146294</v>
      </c>
      <c r="AH21" s="18">
        <f t="shared" si="5"/>
        <v>0</v>
      </c>
      <c r="AI21" s="18">
        <f t="shared" si="5"/>
        <v>0</v>
      </c>
      <c r="AJ21" s="20"/>
      <c r="AK21" s="18">
        <f t="shared" si="2"/>
        <v>24.697327666992582</v>
      </c>
      <c r="AL21" s="18">
        <f t="shared" si="2"/>
        <v>26.677513112932957</v>
      </c>
      <c r="AM21" s="18">
        <f t="shared" si="2"/>
        <v>101.01006923697732</v>
      </c>
      <c r="AN21" s="18">
        <f t="shared" si="2"/>
        <v>9.5209857806245441</v>
      </c>
      <c r="AO21" s="18">
        <f t="shared" si="2"/>
        <v>0</v>
      </c>
      <c r="AP21" s="18">
        <f t="shared" si="2"/>
        <v>0</v>
      </c>
      <c r="AQ21" s="18">
        <f t="shared" si="6"/>
        <v>161.90589579752739</v>
      </c>
      <c r="AR21" s="20"/>
      <c r="AS21" s="18">
        <f t="shared" si="3"/>
        <v>0</v>
      </c>
      <c r="AT21" s="18">
        <f t="shared" si="3"/>
        <v>0</v>
      </c>
      <c r="AU21" s="18">
        <f t="shared" si="3"/>
        <v>0</v>
      </c>
      <c r="AV21" s="18">
        <f t="shared" si="3"/>
        <v>0</v>
      </c>
      <c r="AW21" s="18">
        <f t="shared" si="3"/>
        <v>0</v>
      </c>
      <c r="AX21" s="18">
        <f t="shared" si="3"/>
        <v>0</v>
      </c>
      <c r="AY21" s="18">
        <f t="shared" si="7"/>
        <v>0</v>
      </c>
      <c r="AZ21" s="20"/>
      <c r="BA21" s="18">
        <f t="shared" si="4"/>
        <v>0</v>
      </c>
      <c r="BB21" s="18">
        <f t="shared" si="4"/>
        <v>0</v>
      </c>
      <c r="BC21" s="18">
        <f t="shared" si="4"/>
        <v>0</v>
      </c>
      <c r="BD21" s="18">
        <f t="shared" si="4"/>
        <v>0</v>
      </c>
      <c r="BE21" s="18">
        <f t="shared" si="4"/>
        <v>0</v>
      </c>
      <c r="BF21" s="18">
        <f t="shared" si="4"/>
        <v>0</v>
      </c>
      <c r="BG21" s="18">
        <f t="shared" si="8"/>
        <v>0</v>
      </c>
      <c r="BH21" s="20"/>
      <c r="BI21" s="18">
        <f t="shared" si="9"/>
        <v>161.90589579752739</v>
      </c>
      <c r="BJ21" s="18">
        <f t="shared" si="13"/>
        <v>1128.1841789408218</v>
      </c>
    </row>
    <row r="22" spans="2:62" ht="14" x14ac:dyDescent="0.15">
      <c r="B22" s="22">
        <v>2027</v>
      </c>
      <c r="C22" s="14">
        <v>0</v>
      </c>
      <c r="D22" s="14">
        <f t="shared" si="15"/>
        <v>0</v>
      </c>
      <c r="E22" s="14">
        <f t="shared" si="16"/>
        <v>0</v>
      </c>
      <c r="G22" s="26">
        <v>9</v>
      </c>
      <c r="H22" s="26" t="str">
        <f>Mango!H22</f>
        <v>2027-2028</v>
      </c>
      <c r="I22" s="27">
        <v>8.5549999999999997</v>
      </c>
      <c r="J22" s="254"/>
      <c r="K22" s="28">
        <f t="shared" si="10"/>
        <v>32.098122819409049</v>
      </c>
      <c r="L22" s="28">
        <f t="shared" si="17"/>
        <v>4.3173606594953213</v>
      </c>
      <c r="M22" s="17"/>
      <c r="N22" s="14">
        <f t="shared" si="0"/>
        <v>9</v>
      </c>
      <c r="O22" s="14" t="str">
        <f t="shared" si="0"/>
        <v>2027-2028</v>
      </c>
      <c r="P22" s="18">
        <f t="shared" si="11"/>
        <v>18.534429311213415</v>
      </c>
      <c r="Q22" s="18">
        <f t="shared" si="12"/>
        <v>12.402292934484796</v>
      </c>
      <c r="R22" s="18">
        <f t="shared" si="14"/>
        <v>31.728372394671741</v>
      </c>
      <c r="S22" s="18">
        <f t="shared" si="18"/>
        <v>4.4336757171586916</v>
      </c>
      <c r="T22" s="18">
        <f t="shared" si="19"/>
        <v>0</v>
      </c>
      <c r="U22" s="18">
        <f t="shared" si="20"/>
        <v>0</v>
      </c>
      <c r="V22" s="20"/>
      <c r="W22" s="18">
        <f t="shared" si="1"/>
        <v>4.6336073278033538</v>
      </c>
      <c r="X22" s="18">
        <f t="shared" si="1"/>
        <v>3.1005732336211991</v>
      </c>
      <c r="Y22" s="18">
        <f t="shared" si="1"/>
        <v>7.9320930986679352</v>
      </c>
      <c r="Z22" s="18">
        <f t="shared" si="1"/>
        <v>1.1084189292896729</v>
      </c>
      <c r="AA22" s="18">
        <f t="shared" si="1"/>
        <v>0</v>
      </c>
      <c r="AB22" s="18">
        <f t="shared" si="1"/>
        <v>0</v>
      </c>
      <c r="AC22" s="20"/>
      <c r="AD22" s="18">
        <f t="shared" si="5"/>
        <v>23.168036639016769</v>
      </c>
      <c r="AE22" s="18">
        <f t="shared" si="5"/>
        <v>15.502866168105996</v>
      </c>
      <c r="AF22" s="18">
        <f t="shared" si="5"/>
        <v>39.660465493339679</v>
      </c>
      <c r="AG22" s="18">
        <f t="shared" si="5"/>
        <v>5.5420946464483647</v>
      </c>
      <c r="AH22" s="18">
        <f t="shared" si="5"/>
        <v>0</v>
      </c>
      <c r="AI22" s="18">
        <f t="shared" si="5"/>
        <v>0</v>
      </c>
      <c r="AJ22" s="20"/>
      <c r="AK22" s="18">
        <f t="shared" si="2"/>
        <v>39.926249807905563</v>
      </c>
      <c r="AL22" s="18">
        <f t="shared" si="2"/>
        <v>26.716606029702664</v>
      </c>
      <c r="AM22" s="18">
        <f t="shared" si="2"/>
        <v>68.348202200188709</v>
      </c>
      <c r="AN22" s="18">
        <f t="shared" si="2"/>
        <v>9.5508764407126812</v>
      </c>
      <c r="AO22" s="18">
        <f t="shared" si="2"/>
        <v>0</v>
      </c>
      <c r="AP22" s="18">
        <f t="shared" si="2"/>
        <v>0</v>
      </c>
      <c r="AQ22" s="18">
        <f t="shared" si="6"/>
        <v>144.5419344785096</v>
      </c>
      <c r="AR22" s="20"/>
      <c r="AS22" s="18">
        <f t="shared" si="3"/>
        <v>0</v>
      </c>
      <c r="AT22" s="18">
        <f t="shared" si="3"/>
        <v>0</v>
      </c>
      <c r="AU22" s="18">
        <f t="shared" si="3"/>
        <v>0</v>
      </c>
      <c r="AV22" s="18">
        <f t="shared" si="3"/>
        <v>0</v>
      </c>
      <c r="AW22" s="18">
        <f t="shared" si="3"/>
        <v>0</v>
      </c>
      <c r="AX22" s="18">
        <f t="shared" si="3"/>
        <v>0</v>
      </c>
      <c r="AY22" s="18">
        <f t="shared" si="7"/>
        <v>0</v>
      </c>
      <c r="AZ22" s="20"/>
      <c r="BA22" s="18">
        <f t="shared" si="4"/>
        <v>0</v>
      </c>
      <c r="BB22" s="18">
        <f t="shared" si="4"/>
        <v>0</v>
      </c>
      <c r="BC22" s="18">
        <f t="shared" si="4"/>
        <v>0</v>
      </c>
      <c r="BD22" s="18">
        <f t="shared" si="4"/>
        <v>0</v>
      </c>
      <c r="BE22" s="18">
        <f t="shared" si="4"/>
        <v>0</v>
      </c>
      <c r="BF22" s="18">
        <f t="shared" si="4"/>
        <v>0</v>
      </c>
      <c r="BG22" s="18">
        <f t="shared" si="8"/>
        <v>0</v>
      </c>
      <c r="BH22" s="20"/>
      <c r="BI22" s="18">
        <f t="shared" si="9"/>
        <v>144.5419344785096</v>
      </c>
      <c r="BJ22" s="18">
        <f t="shared" si="13"/>
        <v>1272.7261134193313</v>
      </c>
    </row>
    <row r="23" spans="2:62" ht="14" x14ac:dyDescent="0.15">
      <c r="B23" s="22">
        <v>2028</v>
      </c>
      <c r="C23" s="14">
        <v>0</v>
      </c>
      <c r="D23" s="14">
        <f t="shared" si="15"/>
        <v>0</v>
      </c>
      <c r="E23" s="14">
        <f t="shared" si="16"/>
        <v>0</v>
      </c>
      <c r="G23" s="26">
        <v>10</v>
      </c>
      <c r="H23" s="26" t="str">
        <f>Mango!H23</f>
        <v>2028-2029</v>
      </c>
      <c r="I23" s="29">
        <v>9.83</v>
      </c>
      <c r="J23" s="255"/>
      <c r="K23" s="28">
        <f t="shared" si="10"/>
        <v>36.423240393234849</v>
      </c>
      <c r="L23" s="28">
        <f t="shared" si="17"/>
        <v>4.3251175738257999</v>
      </c>
      <c r="M23" s="17"/>
      <c r="N23" s="14">
        <f t="shared" si="0"/>
        <v>10</v>
      </c>
      <c r="O23" s="14" t="str">
        <f t="shared" si="0"/>
        <v>2028-2029</v>
      </c>
      <c r="P23" s="18">
        <f t="shared" si="11"/>
        <v>18.56772974443416</v>
      </c>
      <c r="Q23" s="18">
        <f t="shared" si="12"/>
        <v>20.049822902696274</v>
      </c>
      <c r="R23" s="18">
        <f t="shared" si="14"/>
        <v>31.774866781761435</v>
      </c>
      <c r="S23" s="18">
        <f t="shared" si="18"/>
        <v>3.0000352112964959</v>
      </c>
      <c r="T23" s="18">
        <f t="shared" si="19"/>
        <v>0</v>
      </c>
      <c r="U23" s="18">
        <f t="shared" si="20"/>
        <v>0</v>
      </c>
      <c r="V23" s="20"/>
      <c r="W23" s="18">
        <f t="shared" si="1"/>
        <v>4.6419324361085401</v>
      </c>
      <c r="X23" s="18">
        <f t="shared" si="1"/>
        <v>5.0124557256740685</v>
      </c>
      <c r="Y23" s="18">
        <f t="shared" si="1"/>
        <v>7.9437166954403589</v>
      </c>
      <c r="Z23" s="18">
        <f t="shared" si="1"/>
        <v>0.75000880282412397</v>
      </c>
      <c r="AA23" s="18">
        <f t="shared" si="1"/>
        <v>0</v>
      </c>
      <c r="AB23" s="18">
        <f t="shared" si="1"/>
        <v>0</v>
      </c>
      <c r="AC23" s="20"/>
      <c r="AD23" s="18">
        <f t="shared" si="5"/>
        <v>23.209662180542701</v>
      </c>
      <c r="AE23" s="18">
        <f t="shared" si="5"/>
        <v>25.062278628370343</v>
      </c>
      <c r="AF23" s="18">
        <f t="shared" si="5"/>
        <v>39.718583477201797</v>
      </c>
      <c r="AG23" s="18">
        <f t="shared" si="5"/>
        <v>3.7500440141206197</v>
      </c>
      <c r="AH23" s="18">
        <f t="shared" si="5"/>
        <v>0</v>
      </c>
      <c r="AI23" s="18">
        <f t="shared" si="5"/>
        <v>0</v>
      </c>
      <c r="AJ23" s="20"/>
      <c r="AK23" s="18">
        <f t="shared" si="2"/>
        <v>39.997984491135249</v>
      </c>
      <c r="AL23" s="18">
        <f t="shared" si="2"/>
        <v>43.190660169558221</v>
      </c>
      <c r="AM23" s="18">
        <f t="shared" si="2"/>
        <v>68.448358859044419</v>
      </c>
      <c r="AN23" s="18">
        <f t="shared" si="2"/>
        <v>6.4625758510012012</v>
      </c>
      <c r="AO23" s="18">
        <f t="shared" si="2"/>
        <v>0</v>
      </c>
      <c r="AP23" s="18">
        <f t="shared" si="2"/>
        <v>0</v>
      </c>
      <c r="AQ23" s="18">
        <f t="shared" si="6"/>
        <v>158.09957937073909</v>
      </c>
      <c r="AR23" s="20"/>
      <c r="AS23" s="18">
        <f t="shared" si="3"/>
        <v>0</v>
      </c>
      <c r="AT23" s="18">
        <f t="shared" si="3"/>
        <v>0</v>
      </c>
      <c r="AU23" s="18">
        <f t="shared" si="3"/>
        <v>0</v>
      </c>
      <c r="AV23" s="18">
        <f t="shared" si="3"/>
        <v>0</v>
      </c>
      <c r="AW23" s="18">
        <f t="shared" si="3"/>
        <v>0</v>
      </c>
      <c r="AX23" s="18">
        <f t="shared" si="3"/>
        <v>0</v>
      </c>
      <c r="AY23" s="18">
        <f t="shared" si="7"/>
        <v>0</v>
      </c>
      <c r="AZ23" s="20"/>
      <c r="BA23" s="18">
        <f t="shared" si="4"/>
        <v>0</v>
      </c>
      <c r="BB23" s="18">
        <f t="shared" si="4"/>
        <v>0</v>
      </c>
      <c r="BC23" s="18">
        <f t="shared" si="4"/>
        <v>0</v>
      </c>
      <c r="BD23" s="18">
        <f t="shared" si="4"/>
        <v>0</v>
      </c>
      <c r="BE23" s="18">
        <f t="shared" si="4"/>
        <v>0</v>
      </c>
      <c r="BF23" s="18">
        <f t="shared" si="4"/>
        <v>0</v>
      </c>
      <c r="BG23" s="18">
        <f t="shared" si="8"/>
        <v>0</v>
      </c>
      <c r="BH23" s="20"/>
      <c r="BI23" s="18">
        <f t="shared" si="9"/>
        <v>158.09957937073909</v>
      </c>
      <c r="BJ23" s="18">
        <f t="shared" si="13"/>
        <v>1430.8256927900704</v>
      </c>
    </row>
    <row r="24" spans="2:62" ht="14" x14ac:dyDescent="0.15">
      <c r="B24" s="22">
        <v>2029</v>
      </c>
      <c r="C24" s="14">
        <v>0</v>
      </c>
      <c r="D24" s="14">
        <f t="shared" si="15"/>
        <v>0</v>
      </c>
      <c r="E24" s="14">
        <f t="shared" si="16"/>
        <v>0</v>
      </c>
      <c r="G24" s="26">
        <v>11</v>
      </c>
      <c r="H24" s="26" t="str">
        <f>Mango!H24</f>
        <v>2029-2030</v>
      </c>
      <c r="I24" s="27">
        <v>11.105</v>
      </c>
      <c r="J24" s="30"/>
      <c r="K24" s="28">
        <f t="shared" si="10"/>
        <v>40.755113998881782</v>
      </c>
      <c r="L24" s="28">
        <f t="shared" si="17"/>
        <v>4.3318736056469334</v>
      </c>
      <c r="M24" s="17"/>
      <c r="N24" s="14">
        <f t="shared" si="0"/>
        <v>11</v>
      </c>
      <c r="O24" s="14" t="str">
        <f t="shared" si="0"/>
        <v>2029-2030</v>
      </c>
      <c r="P24" s="18">
        <f t="shared" si="11"/>
        <v>18.596733389042285</v>
      </c>
      <c r="Q24" s="18">
        <f t="shared" si="12"/>
        <v>20.085846012847014</v>
      </c>
      <c r="R24" s="18">
        <f t="shared" si="14"/>
        <v>51.367957126675336</v>
      </c>
      <c r="S24" s="18">
        <f t="shared" si="18"/>
        <v>3.0044314279275186</v>
      </c>
      <c r="T24" s="18">
        <f t="shared" si="19"/>
        <v>0</v>
      </c>
      <c r="U24" s="18">
        <f t="shared" si="20"/>
        <v>0</v>
      </c>
      <c r="V24" s="20"/>
      <c r="W24" s="18">
        <f t="shared" si="1"/>
        <v>4.6491833472605713</v>
      </c>
      <c r="X24" s="18">
        <f t="shared" si="1"/>
        <v>5.0214615032117536</v>
      </c>
      <c r="Y24" s="18">
        <f t="shared" si="1"/>
        <v>12.841989281668834</v>
      </c>
      <c r="Z24" s="18">
        <f t="shared" si="1"/>
        <v>0.75110785698187965</v>
      </c>
      <c r="AA24" s="18">
        <f t="shared" si="1"/>
        <v>0</v>
      </c>
      <c r="AB24" s="18">
        <f t="shared" si="1"/>
        <v>0</v>
      </c>
      <c r="AC24" s="20"/>
      <c r="AD24" s="18">
        <f t="shared" si="5"/>
        <v>23.245916736302856</v>
      </c>
      <c r="AE24" s="18">
        <f t="shared" si="5"/>
        <v>25.107307516058768</v>
      </c>
      <c r="AF24" s="18">
        <f t="shared" si="5"/>
        <v>64.209946408344166</v>
      </c>
      <c r="AG24" s="18">
        <f t="shared" si="5"/>
        <v>3.755539284909398</v>
      </c>
      <c r="AH24" s="18">
        <f t="shared" si="5"/>
        <v>0</v>
      </c>
      <c r="AI24" s="18">
        <f t="shared" si="5"/>
        <v>0</v>
      </c>
      <c r="AJ24" s="20"/>
      <c r="AK24" s="18">
        <f t="shared" si="2"/>
        <v>40.060463175561914</v>
      </c>
      <c r="AL24" s="18">
        <f t="shared" si="2"/>
        <v>43.268259952674605</v>
      </c>
      <c r="AM24" s="18">
        <f t="shared" si="2"/>
        <v>110.65514097704643</v>
      </c>
      <c r="AN24" s="18">
        <f t="shared" si="2"/>
        <v>6.4720460343271951</v>
      </c>
      <c r="AO24" s="18">
        <f t="shared" si="2"/>
        <v>0</v>
      </c>
      <c r="AP24" s="18">
        <f t="shared" si="2"/>
        <v>0</v>
      </c>
      <c r="AQ24" s="18">
        <f t="shared" si="6"/>
        <v>200.45591013961015</v>
      </c>
      <c r="AR24" s="20"/>
      <c r="AS24" s="18">
        <f t="shared" si="3"/>
        <v>0</v>
      </c>
      <c r="AT24" s="18">
        <f t="shared" si="3"/>
        <v>0</v>
      </c>
      <c r="AU24" s="18">
        <f t="shared" si="3"/>
        <v>0</v>
      </c>
      <c r="AV24" s="18">
        <f t="shared" si="3"/>
        <v>0</v>
      </c>
      <c r="AW24" s="18">
        <f t="shared" si="3"/>
        <v>0</v>
      </c>
      <c r="AX24" s="18">
        <f t="shared" si="3"/>
        <v>0</v>
      </c>
      <c r="AY24" s="18">
        <f t="shared" si="7"/>
        <v>0</v>
      </c>
      <c r="AZ24" s="20"/>
      <c r="BA24" s="18">
        <f t="shared" si="4"/>
        <v>0</v>
      </c>
      <c r="BB24" s="18">
        <f t="shared" si="4"/>
        <v>0</v>
      </c>
      <c r="BC24" s="18">
        <f t="shared" si="4"/>
        <v>0</v>
      </c>
      <c r="BD24" s="18">
        <f t="shared" si="4"/>
        <v>0</v>
      </c>
      <c r="BE24" s="18">
        <f t="shared" si="4"/>
        <v>0</v>
      </c>
      <c r="BF24" s="18">
        <f t="shared" si="4"/>
        <v>0</v>
      </c>
      <c r="BG24" s="18">
        <f t="shared" si="8"/>
        <v>0</v>
      </c>
      <c r="BH24" s="20"/>
      <c r="BI24" s="18">
        <f t="shared" si="9"/>
        <v>200.45591013961015</v>
      </c>
      <c r="BJ24" s="18">
        <f t="shared" si="13"/>
        <v>1631.2816029296805</v>
      </c>
    </row>
    <row r="25" spans="2:62" ht="14" x14ac:dyDescent="0.15">
      <c r="B25" s="22">
        <v>2030</v>
      </c>
      <c r="C25" s="14">
        <v>0</v>
      </c>
      <c r="D25" s="14">
        <f t="shared" si="15"/>
        <v>0</v>
      </c>
      <c r="E25" s="14">
        <f t="shared" si="16"/>
        <v>0</v>
      </c>
      <c r="G25" s="26">
        <v>12</v>
      </c>
      <c r="H25" s="26" t="str">
        <f>Mango!H25</f>
        <v>2030-2031</v>
      </c>
      <c r="I25" s="27">
        <v>12.38</v>
      </c>
      <c r="J25" s="30"/>
      <c r="K25" s="28">
        <f t="shared" si="10"/>
        <v>45.092973110967151</v>
      </c>
      <c r="L25" s="28">
        <f t="shared" si="17"/>
        <v>4.3378591120853685</v>
      </c>
      <c r="M25" s="17"/>
      <c r="N25" s="14">
        <f t="shared" si="0"/>
        <v>12</v>
      </c>
      <c r="O25" s="14" t="str">
        <f t="shared" si="0"/>
        <v>2030-2031</v>
      </c>
      <c r="P25" s="18">
        <f t="shared" si="11"/>
        <v>18.622429168182489</v>
      </c>
      <c r="Q25" s="18">
        <f t="shared" si="12"/>
        <v>20.11722102462436</v>
      </c>
      <c r="R25" s="18">
        <f t="shared" si="14"/>
        <v>51.460248893379365</v>
      </c>
      <c r="S25" s="18">
        <f t="shared" si="18"/>
        <v>4.8570307419322365</v>
      </c>
      <c r="T25" s="18">
        <f t="shared" si="19"/>
        <v>0</v>
      </c>
      <c r="U25" s="18">
        <f t="shared" si="20"/>
        <v>0</v>
      </c>
      <c r="V25" s="20"/>
      <c r="W25" s="18">
        <f t="shared" si="1"/>
        <v>4.6556072920456222</v>
      </c>
      <c r="X25" s="18">
        <f t="shared" si="1"/>
        <v>5.02930525615609</v>
      </c>
      <c r="Y25" s="18">
        <f t="shared" si="1"/>
        <v>12.865062223344841</v>
      </c>
      <c r="Z25" s="18">
        <f t="shared" si="1"/>
        <v>1.2142576854830591</v>
      </c>
      <c r="AA25" s="18">
        <f t="shared" si="1"/>
        <v>0</v>
      </c>
      <c r="AB25" s="18">
        <f t="shared" si="1"/>
        <v>0</v>
      </c>
      <c r="AC25" s="20"/>
      <c r="AD25" s="18">
        <f t="shared" si="5"/>
        <v>23.278036460228112</v>
      </c>
      <c r="AE25" s="18">
        <f t="shared" si="5"/>
        <v>25.146526280780449</v>
      </c>
      <c r="AF25" s="18">
        <f t="shared" si="5"/>
        <v>64.325311116724208</v>
      </c>
      <c r="AG25" s="18">
        <f t="shared" si="5"/>
        <v>6.0712884274152952</v>
      </c>
      <c r="AH25" s="18">
        <f t="shared" si="5"/>
        <v>0</v>
      </c>
      <c r="AI25" s="18">
        <f t="shared" si="5"/>
        <v>0</v>
      </c>
      <c r="AJ25" s="20"/>
      <c r="AK25" s="18">
        <f t="shared" si="2"/>
        <v>40.11581616645978</v>
      </c>
      <c r="AL25" s="18">
        <f t="shared" si="2"/>
        <v>43.335846957211636</v>
      </c>
      <c r="AM25" s="18">
        <f t="shared" si="2"/>
        <v>110.85395282448803</v>
      </c>
      <c r="AN25" s="18">
        <f t="shared" si="2"/>
        <v>10.462853723245692</v>
      </c>
      <c r="AO25" s="18">
        <f t="shared" si="2"/>
        <v>0</v>
      </c>
      <c r="AP25" s="18">
        <f t="shared" si="2"/>
        <v>0</v>
      </c>
      <c r="AQ25" s="18">
        <f t="shared" si="6"/>
        <v>204.76846967140514</v>
      </c>
      <c r="AR25" s="20"/>
      <c r="AS25" s="18">
        <f t="shared" si="3"/>
        <v>0</v>
      </c>
      <c r="AT25" s="18">
        <f t="shared" si="3"/>
        <v>0</v>
      </c>
      <c r="AU25" s="18">
        <f t="shared" si="3"/>
        <v>0</v>
      </c>
      <c r="AV25" s="18">
        <f t="shared" si="3"/>
        <v>0</v>
      </c>
      <c r="AW25" s="18">
        <f t="shared" si="3"/>
        <v>0</v>
      </c>
      <c r="AX25" s="18">
        <f t="shared" si="3"/>
        <v>0</v>
      </c>
      <c r="AY25" s="18">
        <f t="shared" si="7"/>
        <v>0</v>
      </c>
      <c r="AZ25" s="20"/>
      <c r="BA25" s="18">
        <f t="shared" si="4"/>
        <v>0</v>
      </c>
      <c r="BB25" s="18">
        <f t="shared" si="4"/>
        <v>0</v>
      </c>
      <c r="BC25" s="18">
        <f t="shared" si="4"/>
        <v>0</v>
      </c>
      <c r="BD25" s="18">
        <f t="shared" si="4"/>
        <v>0</v>
      </c>
      <c r="BE25" s="18">
        <f t="shared" si="4"/>
        <v>0</v>
      </c>
      <c r="BF25" s="18">
        <f t="shared" si="4"/>
        <v>0</v>
      </c>
      <c r="BG25" s="18">
        <f t="shared" si="8"/>
        <v>0</v>
      </c>
      <c r="BH25" s="20"/>
      <c r="BI25" s="18">
        <f t="shared" si="9"/>
        <v>204.76846967140514</v>
      </c>
      <c r="BJ25" s="18">
        <f t="shared" si="13"/>
        <v>1836.0500726010857</v>
      </c>
    </row>
    <row r="26" spans="2:62" ht="14" x14ac:dyDescent="0.15">
      <c r="B26" s="22">
        <v>2031</v>
      </c>
      <c r="C26" s="14">
        <v>0</v>
      </c>
      <c r="D26" s="14">
        <f t="shared" si="15"/>
        <v>0</v>
      </c>
      <c r="E26" s="14">
        <f t="shared" si="16"/>
        <v>0</v>
      </c>
      <c r="G26" s="26">
        <v>13</v>
      </c>
      <c r="H26" s="26" t="str">
        <f>Mango!H26</f>
        <v>2031-2032</v>
      </c>
      <c r="I26" s="27">
        <v>13.654999999999999</v>
      </c>
      <c r="J26" s="30"/>
      <c r="K26" s="28">
        <f t="shared" si="10"/>
        <v>49.436206014267071</v>
      </c>
      <c r="L26" s="28">
        <f t="shared" si="17"/>
        <v>4.3432329032999206</v>
      </c>
      <c r="M26" s="17"/>
      <c r="N26" s="14">
        <f t="shared" si="0"/>
        <v>13</v>
      </c>
      <c r="O26" s="14" t="str">
        <f t="shared" si="0"/>
        <v>2031-2032</v>
      </c>
      <c r="P26" s="18">
        <f t="shared" si="11"/>
        <v>18.64549885386656</v>
      </c>
      <c r="Q26" s="18">
        <f t="shared" si="12"/>
        <v>20.14501771652445</v>
      </c>
      <c r="R26" s="18">
        <f t="shared" si="14"/>
        <v>51.540632159987211</v>
      </c>
      <c r="S26" s="18">
        <f t="shared" si="18"/>
        <v>4.8657572705540248</v>
      </c>
      <c r="T26" s="18">
        <f t="shared" si="19"/>
        <v>0</v>
      </c>
      <c r="U26" s="18">
        <f t="shared" si="20"/>
        <v>0</v>
      </c>
      <c r="V26" s="20"/>
      <c r="W26" s="18">
        <f t="shared" si="1"/>
        <v>4.6613747134666399</v>
      </c>
      <c r="X26" s="18">
        <f t="shared" si="1"/>
        <v>5.0362544291311124</v>
      </c>
      <c r="Y26" s="18">
        <f t="shared" si="1"/>
        <v>12.885158039996803</v>
      </c>
      <c r="Z26" s="18">
        <f t="shared" si="1"/>
        <v>1.2164393176385062</v>
      </c>
      <c r="AA26" s="18">
        <f t="shared" si="1"/>
        <v>0</v>
      </c>
      <c r="AB26" s="18">
        <f t="shared" si="1"/>
        <v>0</v>
      </c>
      <c r="AC26" s="20"/>
      <c r="AD26" s="18">
        <f t="shared" si="5"/>
        <v>23.306873567333199</v>
      </c>
      <c r="AE26" s="18">
        <f t="shared" si="5"/>
        <v>25.181272145655562</v>
      </c>
      <c r="AF26" s="18">
        <f t="shared" si="5"/>
        <v>64.425790199984021</v>
      </c>
      <c r="AG26" s="18">
        <f t="shared" si="5"/>
        <v>6.0821965881925308</v>
      </c>
      <c r="AH26" s="18">
        <f t="shared" si="5"/>
        <v>0</v>
      </c>
      <c r="AI26" s="18">
        <f t="shared" si="5"/>
        <v>0</v>
      </c>
      <c r="AJ26" s="20"/>
      <c r="AK26" s="18">
        <f t="shared" si="2"/>
        <v>40.16551211437087</v>
      </c>
      <c r="AL26" s="18">
        <f t="shared" si="2"/>
        <v>43.395725664346415</v>
      </c>
      <c r="AM26" s="18">
        <f t="shared" si="2"/>
        <v>111.02711177797245</v>
      </c>
      <c r="AN26" s="18">
        <f t="shared" si="2"/>
        <v>10.48165212031846</v>
      </c>
      <c r="AO26" s="18">
        <f t="shared" si="2"/>
        <v>0</v>
      </c>
      <c r="AP26" s="18">
        <f t="shared" si="2"/>
        <v>0</v>
      </c>
      <c r="AQ26" s="18">
        <f t="shared" si="6"/>
        <v>205.07000167700821</v>
      </c>
      <c r="AR26" s="20"/>
      <c r="AS26" s="18">
        <f t="shared" si="3"/>
        <v>0</v>
      </c>
      <c r="AT26" s="18">
        <f t="shared" si="3"/>
        <v>0</v>
      </c>
      <c r="AU26" s="18">
        <f t="shared" si="3"/>
        <v>0</v>
      </c>
      <c r="AV26" s="18">
        <f t="shared" si="3"/>
        <v>0</v>
      </c>
      <c r="AW26" s="18">
        <f t="shared" si="3"/>
        <v>0</v>
      </c>
      <c r="AX26" s="18">
        <f t="shared" si="3"/>
        <v>0</v>
      </c>
      <c r="AY26" s="18">
        <f t="shared" si="7"/>
        <v>0</v>
      </c>
      <c r="AZ26" s="20"/>
      <c r="BA26" s="18">
        <f t="shared" si="4"/>
        <v>0</v>
      </c>
      <c r="BB26" s="18">
        <f t="shared" si="4"/>
        <v>0</v>
      </c>
      <c r="BC26" s="18">
        <f t="shared" si="4"/>
        <v>0</v>
      </c>
      <c r="BD26" s="18">
        <f t="shared" si="4"/>
        <v>0</v>
      </c>
      <c r="BE26" s="18">
        <f t="shared" si="4"/>
        <v>0</v>
      </c>
      <c r="BF26" s="18">
        <f t="shared" si="4"/>
        <v>0</v>
      </c>
      <c r="BG26" s="18">
        <f t="shared" si="8"/>
        <v>0</v>
      </c>
      <c r="BH26" s="20"/>
      <c r="BI26" s="18">
        <f t="shared" si="9"/>
        <v>205.07000167700821</v>
      </c>
      <c r="BJ26" s="18">
        <f t="shared" si="13"/>
        <v>2041.1200742780939</v>
      </c>
    </row>
    <row r="27" spans="2:62" ht="14" x14ac:dyDescent="0.15">
      <c r="B27" s="22">
        <v>2032</v>
      </c>
      <c r="C27" s="14">
        <v>0</v>
      </c>
      <c r="D27" s="14">
        <f t="shared" si="15"/>
        <v>0</v>
      </c>
      <c r="E27" s="14">
        <f t="shared" si="16"/>
        <v>0</v>
      </c>
      <c r="G27" s="26">
        <v>14</v>
      </c>
      <c r="H27" s="26" t="str">
        <f>Mango!H27</f>
        <v>2032-2033</v>
      </c>
      <c r="I27" s="27">
        <v>14.93</v>
      </c>
      <c r="J27" s="30"/>
      <c r="K27" s="28">
        <f t="shared" si="10"/>
        <v>53.784315162712517</v>
      </c>
      <c r="L27" s="28">
        <f t="shared" si="17"/>
        <v>4.3481091484454453</v>
      </c>
      <c r="M27" s="17"/>
      <c r="N27" s="14">
        <f t="shared" si="0"/>
        <v>14</v>
      </c>
      <c r="O27" s="14" t="str">
        <f t="shared" si="0"/>
        <v>2032-2033</v>
      </c>
      <c r="P27" s="18">
        <f t="shared" si="11"/>
        <v>18.666432574276296</v>
      </c>
      <c r="Q27" s="18">
        <f t="shared" si="12"/>
        <v>20.169973602924831</v>
      </c>
      <c r="R27" s="18">
        <f t="shared" si="14"/>
        <v>51.611847715591715</v>
      </c>
      <c r="S27" s="18">
        <f t="shared" si="18"/>
        <v>4.8733578063528</v>
      </c>
      <c r="T27" s="18">
        <f t="shared" si="19"/>
        <v>0</v>
      </c>
      <c r="U27" s="18">
        <f t="shared" si="20"/>
        <v>0</v>
      </c>
      <c r="V27" s="20"/>
      <c r="W27" s="18">
        <f t="shared" si="1"/>
        <v>4.6666081435690741</v>
      </c>
      <c r="X27" s="18">
        <f t="shared" si="1"/>
        <v>5.0424934007312077</v>
      </c>
      <c r="Y27" s="18">
        <f t="shared" si="1"/>
        <v>12.902961928897929</v>
      </c>
      <c r="Z27" s="18">
        <f t="shared" si="1"/>
        <v>1.2183394515882</v>
      </c>
      <c r="AA27" s="18">
        <f t="shared" si="1"/>
        <v>0</v>
      </c>
      <c r="AB27" s="18">
        <f t="shared" si="1"/>
        <v>0</v>
      </c>
      <c r="AC27" s="20"/>
      <c r="AD27" s="18">
        <f t="shared" si="5"/>
        <v>23.333040717845371</v>
      </c>
      <c r="AE27" s="18">
        <f t="shared" si="5"/>
        <v>25.212467003656037</v>
      </c>
      <c r="AF27" s="18">
        <f t="shared" si="5"/>
        <v>64.514809644489645</v>
      </c>
      <c r="AG27" s="18">
        <f t="shared" si="5"/>
        <v>6.091697257941</v>
      </c>
      <c r="AH27" s="18">
        <f t="shared" si="5"/>
        <v>0</v>
      </c>
      <c r="AI27" s="18">
        <f t="shared" si="5"/>
        <v>0</v>
      </c>
      <c r="AJ27" s="20"/>
      <c r="AK27" s="18">
        <f t="shared" si="2"/>
        <v>40.21060683708685</v>
      </c>
      <c r="AL27" s="18">
        <f t="shared" si="2"/>
        <v>43.449484802967234</v>
      </c>
      <c r="AM27" s="18">
        <f t="shared" si="2"/>
        <v>111.18052195400382</v>
      </c>
      <c r="AN27" s="18">
        <f t="shared" si="2"/>
        <v>10.498024941184989</v>
      </c>
      <c r="AO27" s="18">
        <f t="shared" si="2"/>
        <v>0</v>
      </c>
      <c r="AP27" s="18">
        <f t="shared" si="2"/>
        <v>0</v>
      </c>
      <c r="AQ27" s="18">
        <f t="shared" si="6"/>
        <v>205.33863853524289</v>
      </c>
      <c r="AR27" s="20"/>
      <c r="AS27" s="18">
        <f t="shared" si="3"/>
        <v>0</v>
      </c>
      <c r="AT27" s="18">
        <f t="shared" si="3"/>
        <v>0</v>
      </c>
      <c r="AU27" s="18">
        <f t="shared" si="3"/>
        <v>0</v>
      </c>
      <c r="AV27" s="18">
        <f t="shared" si="3"/>
        <v>0</v>
      </c>
      <c r="AW27" s="18">
        <f t="shared" si="3"/>
        <v>0</v>
      </c>
      <c r="AX27" s="18">
        <f t="shared" si="3"/>
        <v>0</v>
      </c>
      <c r="AY27" s="18">
        <f t="shared" si="7"/>
        <v>0</v>
      </c>
      <c r="AZ27" s="20"/>
      <c r="BA27" s="18">
        <f t="shared" si="4"/>
        <v>0</v>
      </c>
      <c r="BB27" s="18">
        <f t="shared" si="4"/>
        <v>0</v>
      </c>
      <c r="BC27" s="18">
        <f t="shared" si="4"/>
        <v>0</v>
      </c>
      <c r="BD27" s="18">
        <f t="shared" si="4"/>
        <v>0</v>
      </c>
      <c r="BE27" s="18">
        <f t="shared" si="4"/>
        <v>0</v>
      </c>
      <c r="BF27" s="18">
        <f t="shared" si="4"/>
        <v>0</v>
      </c>
      <c r="BG27" s="18">
        <f t="shared" si="8"/>
        <v>0</v>
      </c>
      <c r="BH27" s="20"/>
      <c r="BI27" s="18">
        <f t="shared" si="9"/>
        <v>205.33863853524289</v>
      </c>
      <c r="BJ27" s="18">
        <f t="shared" si="13"/>
        <v>2246.4587128133367</v>
      </c>
    </row>
    <row r="28" spans="2:62" ht="14" x14ac:dyDescent="0.15">
      <c r="B28" s="22">
        <v>2033</v>
      </c>
      <c r="C28" s="14">
        <v>0</v>
      </c>
      <c r="D28" s="14">
        <f t="shared" si="15"/>
        <v>0</v>
      </c>
      <c r="E28" s="14">
        <f t="shared" si="16"/>
        <v>0</v>
      </c>
      <c r="G28" s="32">
        <v>15</v>
      </c>
      <c r="H28" s="32" t="str">
        <f>Mango!H28</f>
        <v>2033-2034</v>
      </c>
      <c r="I28" s="29">
        <v>16.204999999999998</v>
      </c>
      <c r="J28" s="29"/>
      <c r="K28" s="33">
        <f t="shared" si="10"/>
        <v>58.136887865220103</v>
      </c>
      <c r="L28" s="33">
        <f>K28-K27</f>
        <v>4.3525727025075867</v>
      </c>
      <c r="M28" s="17"/>
      <c r="N28" s="14">
        <f t="shared" si="0"/>
        <v>15</v>
      </c>
      <c r="O28" s="14" t="str">
        <f t="shared" si="0"/>
        <v>2033-2034</v>
      </c>
      <c r="P28" s="18">
        <f t="shared" si="11"/>
        <v>18.685594611865067</v>
      </c>
      <c r="Q28" s="18">
        <f t="shared" si="12"/>
        <v>20.19261888538065</v>
      </c>
      <c r="R28" s="18">
        <f t="shared" si="14"/>
        <v>51.675785083462458</v>
      </c>
      <c r="S28" s="18">
        <f t="shared" si="18"/>
        <v>4.8800915010960395</v>
      </c>
      <c r="T28" s="18">
        <f t="shared" si="19"/>
        <v>0</v>
      </c>
      <c r="U28" s="18">
        <f t="shared" si="20"/>
        <v>0</v>
      </c>
      <c r="V28" s="20"/>
      <c r="W28" s="18">
        <f t="shared" si="1"/>
        <v>4.6713986529662668</v>
      </c>
      <c r="X28" s="18">
        <f t="shared" si="1"/>
        <v>5.0481547213451625</v>
      </c>
      <c r="Y28" s="18">
        <f t="shared" si="1"/>
        <v>12.918946270865614</v>
      </c>
      <c r="Z28" s="18">
        <f t="shared" si="1"/>
        <v>1.2200228752740099</v>
      </c>
      <c r="AA28" s="18">
        <f t="shared" si="1"/>
        <v>0</v>
      </c>
      <c r="AB28" s="18">
        <f t="shared" si="1"/>
        <v>0</v>
      </c>
      <c r="AC28" s="20"/>
      <c r="AD28" s="18">
        <f t="shared" si="5"/>
        <v>23.356993264831335</v>
      </c>
      <c r="AE28" s="18">
        <f t="shared" si="5"/>
        <v>25.240773606725813</v>
      </c>
      <c r="AF28" s="18">
        <f t="shared" si="5"/>
        <v>64.594731354328076</v>
      </c>
      <c r="AG28" s="18">
        <f t="shared" si="5"/>
        <v>6.1001143763700494</v>
      </c>
      <c r="AH28" s="18">
        <f t="shared" si="5"/>
        <v>0</v>
      </c>
      <c r="AI28" s="18">
        <f t="shared" si="5"/>
        <v>0</v>
      </c>
      <c r="AJ28" s="20"/>
      <c r="AK28" s="18">
        <f t="shared" si="2"/>
        <v>40.251885059725993</v>
      </c>
      <c r="AL28" s="18">
        <f t="shared" si="2"/>
        <v>43.498266515590814</v>
      </c>
      <c r="AM28" s="18">
        <f t="shared" si="2"/>
        <v>111.31825370062538</v>
      </c>
      <c r="AN28" s="18">
        <f t="shared" si="2"/>
        <v>10.512530441944383</v>
      </c>
      <c r="AO28" s="18">
        <f t="shared" si="2"/>
        <v>0</v>
      </c>
      <c r="AP28" s="18">
        <f t="shared" si="2"/>
        <v>0</v>
      </c>
      <c r="AQ28" s="18">
        <f t="shared" si="6"/>
        <v>205.58093571788658</v>
      </c>
      <c r="AR28" s="20"/>
      <c r="AS28" s="18">
        <f t="shared" si="3"/>
        <v>0</v>
      </c>
      <c r="AT28" s="18">
        <f t="shared" si="3"/>
        <v>0</v>
      </c>
      <c r="AU28" s="18">
        <f t="shared" si="3"/>
        <v>0</v>
      </c>
      <c r="AV28" s="18">
        <f t="shared" si="3"/>
        <v>0</v>
      </c>
      <c r="AW28" s="18">
        <f t="shared" si="3"/>
        <v>0</v>
      </c>
      <c r="AX28" s="18">
        <f t="shared" si="3"/>
        <v>0</v>
      </c>
      <c r="AY28" s="18">
        <f t="shared" si="7"/>
        <v>0</v>
      </c>
      <c r="AZ28" s="20"/>
      <c r="BA28" s="18">
        <f t="shared" si="4"/>
        <v>0</v>
      </c>
      <c r="BB28" s="18">
        <f t="shared" si="4"/>
        <v>0</v>
      </c>
      <c r="BC28" s="18">
        <f t="shared" si="4"/>
        <v>0</v>
      </c>
      <c r="BD28" s="18">
        <f t="shared" si="4"/>
        <v>0</v>
      </c>
      <c r="BE28" s="18">
        <f t="shared" si="4"/>
        <v>0</v>
      </c>
      <c r="BF28" s="18">
        <f t="shared" si="4"/>
        <v>0</v>
      </c>
      <c r="BG28" s="18">
        <f t="shared" si="8"/>
        <v>0</v>
      </c>
      <c r="BH28" s="20"/>
      <c r="BI28" s="18">
        <f t="shared" si="9"/>
        <v>205.58093571788658</v>
      </c>
      <c r="BJ28" s="18">
        <f t="shared" si="13"/>
        <v>2452.0396485312231</v>
      </c>
    </row>
    <row r="29" spans="2:62" ht="14" x14ac:dyDescent="0.15">
      <c r="B29" s="22">
        <v>2034</v>
      </c>
      <c r="C29" s="14">
        <v>0</v>
      </c>
      <c r="D29" s="14">
        <f t="shared" si="15"/>
        <v>0</v>
      </c>
      <c r="E29" s="14">
        <f t="shared" si="16"/>
        <v>0</v>
      </c>
      <c r="G29" s="34">
        <v>16</v>
      </c>
      <c r="H29" s="34" t="str">
        <f>Mango!H29</f>
        <v>2034-2035</v>
      </c>
      <c r="I29" s="30"/>
      <c r="J29" s="30"/>
      <c r="K29" s="30">
        <f>K14</f>
        <v>0</v>
      </c>
      <c r="L29" s="31">
        <f t="shared" ref="L29:L49" si="21">K29-K28</f>
        <v>-58.136887865220103</v>
      </c>
      <c r="M29" s="17"/>
      <c r="N29" s="14">
        <f t="shared" si="0"/>
        <v>16</v>
      </c>
      <c r="O29" s="14" t="str">
        <f t="shared" si="0"/>
        <v>2034-2035</v>
      </c>
      <c r="P29" s="18">
        <f t="shared" si="11"/>
        <v>-249.58165960538989</v>
      </c>
      <c r="Q29" s="18">
        <f t="shared" si="12"/>
        <v>20.213347630445234</v>
      </c>
      <c r="R29" s="18">
        <f t="shared" si="14"/>
        <v>51.733802648203906</v>
      </c>
      <c r="S29" s="18">
        <f t="shared" si="18"/>
        <v>4.8861370162124107</v>
      </c>
      <c r="T29" s="18">
        <f t="shared" si="19"/>
        <v>0</v>
      </c>
      <c r="U29" s="18">
        <f t="shared" si="20"/>
        <v>0</v>
      </c>
      <c r="V29" s="20"/>
      <c r="W29" s="18">
        <f t="shared" si="1"/>
        <v>-62.395414901347472</v>
      </c>
      <c r="X29" s="18">
        <f t="shared" si="1"/>
        <v>5.0533369076113086</v>
      </c>
      <c r="Y29" s="18">
        <f t="shared" si="1"/>
        <v>12.933450662050976</v>
      </c>
      <c r="Z29" s="18">
        <f t="shared" si="1"/>
        <v>1.2215342540531027</v>
      </c>
      <c r="AA29" s="18">
        <f t="shared" si="1"/>
        <v>0</v>
      </c>
      <c r="AB29" s="18">
        <f t="shared" si="1"/>
        <v>0</v>
      </c>
      <c r="AC29" s="20"/>
      <c r="AD29" s="18">
        <f t="shared" si="5"/>
        <v>-311.97707450673738</v>
      </c>
      <c r="AE29" s="18">
        <f t="shared" si="5"/>
        <v>25.266684538056545</v>
      </c>
      <c r="AF29" s="18">
        <f t="shared" si="5"/>
        <v>64.667253310254878</v>
      </c>
      <c r="AG29" s="18">
        <f t="shared" si="5"/>
        <v>6.1076712702655129</v>
      </c>
      <c r="AH29" s="18">
        <f t="shared" si="5"/>
        <v>0</v>
      </c>
      <c r="AI29" s="18">
        <f t="shared" si="5"/>
        <v>0</v>
      </c>
      <c r="AJ29" s="20"/>
      <c r="AK29" s="18">
        <f t="shared" si="2"/>
        <v>-537.64049173327737</v>
      </c>
      <c r="AL29" s="18">
        <f t="shared" si="2"/>
        <v>43.542919687250773</v>
      </c>
      <c r="AM29" s="18">
        <f t="shared" si="2"/>
        <v>111.44323320467255</v>
      </c>
      <c r="AN29" s="18">
        <f t="shared" si="2"/>
        <v>10.5255534890909</v>
      </c>
      <c r="AO29" s="18">
        <f t="shared" si="2"/>
        <v>0</v>
      </c>
      <c r="AP29" s="18">
        <f t="shared" si="2"/>
        <v>0</v>
      </c>
      <c r="AQ29" s="18">
        <f t="shared" si="6"/>
        <v>-372.12878535226315</v>
      </c>
      <c r="AR29" s="20"/>
      <c r="AS29" s="18">
        <f t="shared" si="3"/>
        <v>0</v>
      </c>
      <c r="AT29" s="18">
        <f t="shared" si="3"/>
        <v>0</v>
      </c>
      <c r="AU29" s="18">
        <f t="shared" si="3"/>
        <v>0</v>
      </c>
      <c r="AV29" s="18">
        <f t="shared" si="3"/>
        <v>0</v>
      </c>
      <c r="AW29" s="18">
        <f t="shared" si="3"/>
        <v>0</v>
      </c>
      <c r="AX29" s="18">
        <f t="shared" si="3"/>
        <v>0</v>
      </c>
      <c r="AY29" s="18">
        <f t="shared" si="7"/>
        <v>0</v>
      </c>
      <c r="AZ29" s="20"/>
      <c r="BA29" s="18">
        <f t="shared" si="4"/>
        <v>0</v>
      </c>
      <c r="BB29" s="18">
        <f t="shared" si="4"/>
        <v>0</v>
      </c>
      <c r="BC29" s="18">
        <f t="shared" si="4"/>
        <v>0</v>
      </c>
      <c r="BD29" s="18">
        <f t="shared" si="4"/>
        <v>0</v>
      </c>
      <c r="BE29" s="18">
        <f t="shared" si="4"/>
        <v>0</v>
      </c>
      <c r="BF29" s="18">
        <f t="shared" si="4"/>
        <v>0</v>
      </c>
      <c r="BG29" s="18">
        <f t="shared" si="8"/>
        <v>0</v>
      </c>
      <c r="BH29" s="20"/>
      <c r="BI29" s="18">
        <f t="shared" si="9"/>
        <v>-372.12878535226315</v>
      </c>
      <c r="BJ29" s="18">
        <f t="shared" si="13"/>
        <v>2079.91086317896</v>
      </c>
    </row>
    <row r="30" spans="2:62" ht="14" x14ac:dyDescent="0.15">
      <c r="B30" s="22">
        <v>2035</v>
      </c>
      <c r="C30" s="14">
        <v>0</v>
      </c>
      <c r="D30" s="14">
        <f t="shared" si="15"/>
        <v>0</v>
      </c>
      <c r="E30" s="14">
        <f t="shared" si="16"/>
        <v>0</v>
      </c>
      <c r="G30" s="26">
        <v>17</v>
      </c>
      <c r="H30" s="26" t="str">
        <f>Mango!H30</f>
        <v>2035-2036</v>
      </c>
      <c r="I30" s="30">
        <f t="shared" ref="I30:I43" si="22">I15</f>
        <v>1.37</v>
      </c>
      <c r="J30" s="30"/>
      <c r="K30" s="28">
        <f t="shared" si="10"/>
        <v>7.9346047430868136</v>
      </c>
      <c r="L30" s="31">
        <f t="shared" si="21"/>
        <v>7.9346047430868136</v>
      </c>
      <c r="M30" s="17"/>
      <c r="N30" s="14">
        <f t="shared" si="0"/>
        <v>17</v>
      </c>
      <c r="O30" s="14" t="str">
        <f t="shared" si="0"/>
        <v>2035-2036</v>
      </c>
      <c r="P30" s="18">
        <f t="shared" si="11"/>
        <v>34.063258162071691</v>
      </c>
      <c r="Q30" s="18">
        <f t="shared" si="12"/>
        <v>-269.98770724608215</v>
      </c>
      <c r="R30" s="18">
        <f t="shared" si="14"/>
        <v>51.786910014435264</v>
      </c>
      <c r="S30" s="18">
        <f t="shared" si="18"/>
        <v>4.8916227920011259</v>
      </c>
      <c r="T30" s="18">
        <f t="shared" si="19"/>
        <v>0</v>
      </c>
      <c r="U30" s="18">
        <f t="shared" si="20"/>
        <v>0</v>
      </c>
      <c r="V30" s="20"/>
      <c r="W30" s="18">
        <f t="shared" si="1"/>
        <v>8.5158145405179226</v>
      </c>
      <c r="X30" s="18">
        <f t="shared" si="1"/>
        <v>-67.496926811520538</v>
      </c>
      <c r="Y30" s="18">
        <f t="shared" si="1"/>
        <v>12.946727503608816</v>
      </c>
      <c r="Z30" s="18">
        <f t="shared" si="1"/>
        <v>1.2229056980002815</v>
      </c>
      <c r="AA30" s="18">
        <f t="shared" si="1"/>
        <v>0</v>
      </c>
      <c r="AB30" s="18">
        <f t="shared" si="1"/>
        <v>0</v>
      </c>
      <c r="AC30" s="20"/>
      <c r="AD30" s="18">
        <f t="shared" si="5"/>
        <v>42.579072702589613</v>
      </c>
      <c r="AE30" s="18">
        <f t="shared" si="5"/>
        <v>-337.4846340576027</v>
      </c>
      <c r="AF30" s="18">
        <f t="shared" si="5"/>
        <v>64.733637518044077</v>
      </c>
      <c r="AG30" s="18">
        <f t="shared" si="5"/>
        <v>6.1145284900014074</v>
      </c>
      <c r="AH30" s="18">
        <f t="shared" si="5"/>
        <v>0</v>
      </c>
      <c r="AI30" s="18">
        <f t="shared" si="5"/>
        <v>0</v>
      </c>
      <c r="AJ30" s="20"/>
      <c r="AK30" s="18">
        <f t="shared" si="2"/>
        <v>73.377935290796088</v>
      </c>
      <c r="AL30" s="18">
        <f t="shared" si="2"/>
        <v>-581.59851935926861</v>
      </c>
      <c r="AM30" s="18">
        <f t="shared" si="2"/>
        <v>111.55763532276261</v>
      </c>
      <c r="AN30" s="18">
        <f t="shared" si="2"/>
        <v>10.537370764435757</v>
      </c>
      <c r="AO30" s="18">
        <f t="shared" si="2"/>
        <v>0</v>
      </c>
      <c r="AP30" s="18">
        <f t="shared" si="2"/>
        <v>0</v>
      </c>
      <c r="AQ30" s="18">
        <f t="shared" si="6"/>
        <v>-386.12557798127415</v>
      </c>
      <c r="AR30" s="20"/>
      <c r="AS30" s="18">
        <f t="shared" si="3"/>
        <v>0</v>
      </c>
      <c r="AT30" s="18">
        <f t="shared" si="3"/>
        <v>0</v>
      </c>
      <c r="AU30" s="18">
        <f t="shared" si="3"/>
        <v>0</v>
      </c>
      <c r="AV30" s="18">
        <f t="shared" si="3"/>
        <v>0</v>
      </c>
      <c r="AW30" s="18">
        <f t="shared" si="3"/>
        <v>0</v>
      </c>
      <c r="AX30" s="18">
        <f t="shared" si="3"/>
        <v>0</v>
      </c>
      <c r="AY30" s="18">
        <f t="shared" si="7"/>
        <v>0</v>
      </c>
      <c r="AZ30" s="20"/>
      <c r="BA30" s="18">
        <f t="shared" si="4"/>
        <v>0</v>
      </c>
      <c r="BB30" s="18">
        <f t="shared" si="4"/>
        <v>0</v>
      </c>
      <c r="BC30" s="18">
        <f t="shared" si="4"/>
        <v>0</v>
      </c>
      <c r="BD30" s="18">
        <f t="shared" si="4"/>
        <v>0</v>
      </c>
      <c r="BE30" s="18">
        <f t="shared" si="4"/>
        <v>0</v>
      </c>
      <c r="BF30" s="18">
        <f t="shared" si="4"/>
        <v>0</v>
      </c>
      <c r="BG30" s="18">
        <f t="shared" si="8"/>
        <v>0</v>
      </c>
      <c r="BH30" s="20"/>
      <c r="BI30" s="18">
        <f t="shared" si="9"/>
        <v>-386.12557798127415</v>
      </c>
      <c r="BJ30" s="18">
        <f t="shared" si="13"/>
        <v>1693.7852851976859</v>
      </c>
    </row>
    <row r="31" spans="2:62" ht="14" x14ac:dyDescent="0.15">
      <c r="B31" s="22">
        <v>2036</v>
      </c>
      <c r="C31" s="14">
        <v>0</v>
      </c>
      <c r="D31" s="14">
        <f t="shared" si="15"/>
        <v>0</v>
      </c>
      <c r="E31" s="14">
        <f t="shared" si="16"/>
        <v>0</v>
      </c>
      <c r="G31" s="26">
        <v>18</v>
      </c>
      <c r="H31" s="26" t="str">
        <f>Mango!H31</f>
        <v>2036-2037</v>
      </c>
      <c r="I31" s="30">
        <f t="shared" si="22"/>
        <v>2.3650000000000002</v>
      </c>
      <c r="J31" s="30"/>
      <c r="K31" s="28">
        <f t="shared" si="10"/>
        <v>11.245509096034107</v>
      </c>
      <c r="L31" s="31">
        <f t="shared" si="21"/>
        <v>3.3109043529472935</v>
      </c>
      <c r="M31" s="17"/>
      <c r="N31" s="14">
        <f t="shared" si="0"/>
        <v>18</v>
      </c>
      <c r="O31" s="14" t="str">
        <f t="shared" si="0"/>
        <v>2036-2037</v>
      </c>
      <c r="P31" s="18">
        <f t="shared" si="11"/>
        <v>14.213712387202731</v>
      </c>
      <c r="Q31" s="18">
        <f t="shared" si="12"/>
        <v>36.848304426895162</v>
      </c>
      <c r="R31" s="18">
        <f t="shared" si="14"/>
        <v>-691.71269182038873</v>
      </c>
      <c r="S31" s="18">
        <f t="shared" si="18"/>
        <v>4.8966442903210359</v>
      </c>
      <c r="T31" s="18">
        <f t="shared" si="19"/>
        <v>0</v>
      </c>
      <c r="U31" s="18">
        <f t="shared" si="20"/>
        <v>0</v>
      </c>
      <c r="V31" s="20"/>
      <c r="W31" s="18">
        <f t="shared" si="1"/>
        <v>3.5534280968006828</v>
      </c>
      <c r="X31" s="18">
        <f t="shared" si="1"/>
        <v>9.2120761067237904</v>
      </c>
      <c r="Y31" s="18">
        <f t="shared" si="1"/>
        <v>-172.92817295509718</v>
      </c>
      <c r="Z31" s="18">
        <f t="shared" si="1"/>
        <v>1.224161072580259</v>
      </c>
      <c r="AA31" s="18">
        <f t="shared" si="1"/>
        <v>0</v>
      </c>
      <c r="AB31" s="18">
        <f t="shared" si="1"/>
        <v>0</v>
      </c>
      <c r="AC31" s="20"/>
      <c r="AD31" s="18">
        <f t="shared" si="5"/>
        <v>17.767140484003413</v>
      </c>
      <c r="AE31" s="18">
        <f t="shared" si="5"/>
        <v>46.060380533618954</v>
      </c>
      <c r="AF31" s="18">
        <f t="shared" si="5"/>
        <v>-864.64086477548585</v>
      </c>
      <c r="AG31" s="18">
        <f t="shared" si="5"/>
        <v>6.1208053629012946</v>
      </c>
      <c r="AH31" s="18">
        <f t="shared" si="5"/>
        <v>0</v>
      </c>
      <c r="AI31" s="18">
        <f t="shared" si="5"/>
        <v>0</v>
      </c>
      <c r="AJ31" s="20"/>
      <c r="AK31" s="18">
        <f t="shared" si="2"/>
        <v>30.618705434099212</v>
      </c>
      <c r="AL31" s="18">
        <f t="shared" si="2"/>
        <v>79.377389119603322</v>
      </c>
      <c r="AM31" s="18">
        <f t="shared" si="2"/>
        <v>-1490.0644236297539</v>
      </c>
      <c r="AN31" s="18">
        <f t="shared" si="2"/>
        <v>10.548187908733231</v>
      </c>
      <c r="AO31" s="18">
        <f t="shared" si="2"/>
        <v>0</v>
      </c>
      <c r="AP31" s="18">
        <f t="shared" si="2"/>
        <v>0</v>
      </c>
      <c r="AQ31" s="18">
        <f t="shared" si="6"/>
        <v>-1369.5201411673181</v>
      </c>
      <c r="AR31" s="20"/>
      <c r="AS31" s="18">
        <f t="shared" si="3"/>
        <v>0</v>
      </c>
      <c r="AT31" s="18">
        <f t="shared" si="3"/>
        <v>0</v>
      </c>
      <c r="AU31" s="18">
        <f t="shared" si="3"/>
        <v>0</v>
      </c>
      <c r="AV31" s="18">
        <f t="shared" si="3"/>
        <v>0</v>
      </c>
      <c r="AW31" s="18">
        <f t="shared" si="3"/>
        <v>0</v>
      </c>
      <c r="AX31" s="18">
        <f t="shared" si="3"/>
        <v>0</v>
      </c>
      <c r="AY31" s="18">
        <f t="shared" si="7"/>
        <v>0</v>
      </c>
      <c r="AZ31" s="20"/>
      <c r="BA31" s="18">
        <f t="shared" si="4"/>
        <v>0</v>
      </c>
      <c r="BB31" s="18">
        <f t="shared" si="4"/>
        <v>0</v>
      </c>
      <c r="BC31" s="18">
        <f t="shared" si="4"/>
        <v>0</v>
      </c>
      <c r="BD31" s="18">
        <f t="shared" si="4"/>
        <v>0</v>
      </c>
      <c r="BE31" s="18">
        <f t="shared" si="4"/>
        <v>0</v>
      </c>
      <c r="BF31" s="18">
        <f t="shared" si="4"/>
        <v>0</v>
      </c>
      <c r="BG31" s="18">
        <f t="shared" si="8"/>
        <v>0</v>
      </c>
      <c r="BH31" s="20"/>
      <c r="BI31" s="18">
        <f t="shared" si="9"/>
        <v>-1369.5201411673181</v>
      </c>
      <c r="BJ31" s="18">
        <f t="shared" si="13"/>
        <v>324.26514403036776</v>
      </c>
    </row>
    <row r="32" spans="2:62" ht="14" x14ac:dyDescent="0.15">
      <c r="B32" s="22">
        <v>2037</v>
      </c>
      <c r="C32" s="14">
        <v>0</v>
      </c>
      <c r="D32" s="14">
        <f t="shared" si="15"/>
        <v>0</v>
      </c>
      <c r="E32" s="14">
        <f t="shared" si="16"/>
        <v>0</v>
      </c>
      <c r="G32" s="26">
        <v>19</v>
      </c>
      <c r="H32" s="26" t="str">
        <f>Mango!H32</f>
        <v>2037-2038</v>
      </c>
      <c r="I32" s="30">
        <f t="shared" si="22"/>
        <v>3.3600000000000003</v>
      </c>
      <c r="J32" s="30"/>
      <c r="K32" s="28">
        <f t="shared" si="10"/>
        <v>14.573702309323142</v>
      </c>
      <c r="L32" s="31">
        <f t="shared" si="21"/>
        <v>3.3281932132890351</v>
      </c>
      <c r="M32" s="17"/>
      <c r="N32" s="14">
        <f t="shared" si="0"/>
        <v>19</v>
      </c>
      <c r="O32" s="14" t="str">
        <f t="shared" si="0"/>
        <v>2037-2038</v>
      </c>
      <c r="P32" s="18">
        <f t="shared" si="11"/>
        <v>14.287933464649829</v>
      </c>
      <c r="Q32" s="18">
        <f t="shared" si="12"/>
        <v>15.375839815087231</v>
      </c>
      <c r="R32" s="18">
        <f t="shared" si="14"/>
        <v>94.405927233246913</v>
      </c>
      <c r="S32" s="18">
        <f t="shared" si="18"/>
        <v>-65.403998848372623</v>
      </c>
      <c r="T32" s="18">
        <f t="shared" si="19"/>
        <v>0</v>
      </c>
      <c r="U32" s="18">
        <f t="shared" si="20"/>
        <v>0</v>
      </c>
      <c r="V32" s="20"/>
      <c r="W32" s="18">
        <f t="shared" si="1"/>
        <v>3.5719833661624572</v>
      </c>
      <c r="X32" s="18">
        <f t="shared" si="1"/>
        <v>3.8439599537718077</v>
      </c>
      <c r="Y32" s="18">
        <f t="shared" si="1"/>
        <v>23.601481808311728</v>
      </c>
      <c r="Z32" s="18">
        <f t="shared" si="1"/>
        <v>-16.350999712093156</v>
      </c>
      <c r="AA32" s="18">
        <f t="shared" si="1"/>
        <v>0</v>
      </c>
      <c r="AB32" s="18">
        <f t="shared" si="1"/>
        <v>0</v>
      </c>
      <c r="AC32" s="20"/>
      <c r="AD32" s="18">
        <f t="shared" si="5"/>
        <v>17.859916830812285</v>
      </c>
      <c r="AE32" s="18">
        <f t="shared" si="5"/>
        <v>19.219799768859037</v>
      </c>
      <c r="AF32" s="18">
        <f t="shared" si="5"/>
        <v>118.00740904155865</v>
      </c>
      <c r="AG32" s="18">
        <f t="shared" si="5"/>
        <v>-81.754998560465779</v>
      </c>
      <c r="AH32" s="18">
        <f t="shared" si="5"/>
        <v>0</v>
      </c>
      <c r="AI32" s="18">
        <f t="shared" si="5"/>
        <v>0</v>
      </c>
      <c r="AJ32" s="20"/>
      <c r="AK32" s="18">
        <f t="shared" si="2"/>
        <v>30.778590005099836</v>
      </c>
      <c r="AL32" s="18">
        <f t="shared" si="2"/>
        <v>33.122121601667068</v>
      </c>
      <c r="AM32" s="18">
        <f t="shared" si="2"/>
        <v>203.36610158161938</v>
      </c>
      <c r="AN32" s="18">
        <f t="shared" si="2"/>
        <v>-140.89111418586936</v>
      </c>
      <c r="AO32" s="18">
        <f t="shared" si="2"/>
        <v>0</v>
      </c>
      <c r="AP32" s="18">
        <f t="shared" si="2"/>
        <v>0</v>
      </c>
      <c r="AQ32" s="18">
        <f t="shared" si="6"/>
        <v>126.37569900251691</v>
      </c>
      <c r="AR32" s="20"/>
      <c r="AS32" s="18">
        <f t="shared" si="3"/>
        <v>0</v>
      </c>
      <c r="AT32" s="18">
        <f t="shared" si="3"/>
        <v>0</v>
      </c>
      <c r="AU32" s="18">
        <f t="shared" si="3"/>
        <v>0</v>
      </c>
      <c r="AV32" s="18">
        <f t="shared" si="3"/>
        <v>0</v>
      </c>
      <c r="AW32" s="18">
        <f t="shared" si="3"/>
        <v>0</v>
      </c>
      <c r="AX32" s="18">
        <f t="shared" si="3"/>
        <v>0</v>
      </c>
      <c r="AY32" s="18">
        <f t="shared" si="7"/>
        <v>0</v>
      </c>
      <c r="AZ32" s="20"/>
      <c r="BA32" s="18">
        <f t="shared" si="4"/>
        <v>0</v>
      </c>
      <c r="BB32" s="18">
        <f t="shared" si="4"/>
        <v>0</v>
      </c>
      <c r="BC32" s="18">
        <f t="shared" si="4"/>
        <v>0</v>
      </c>
      <c r="BD32" s="18">
        <f t="shared" si="4"/>
        <v>0</v>
      </c>
      <c r="BE32" s="18">
        <f t="shared" si="4"/>
        <v>0</v>
      </c>
      <c r="BF32" s="18">
        <f t="shared" si="4"/>
        <v>0</v>
      </c>
      <c r="BG32" s="18">
        <f t="shared" si="8"/>
        <v>0</v>
      </c>
      <c r="BH32" s="20"/>
      <c r="BI32" s="18">
        <f t="shared" si="9"/>
        <v>126.37569900251691</v>
      </c>
      <c r="BJ32" s="18">
        <f t="shared" si="13"/>
        <v>450.64084303288467</v>
      </c>
    </row>
    <row r="33" spans="2:62" ht="14" x14ac:dyDescent="0.15">
      <c r="B33" s="22">
        <v>2038</v>
      </c>
      <c r="C33" s="14">
        <v>0</v>
      </c>
      <c r="D33" s="14">
        <f t="shared" si="15"/>
        <v>0</v>
      </c>
      <c r="E33" s="14">
        <f t="shared" si="16"/>
        <v>0</v>
      </c>
      <c r="G33" s="26">
        <v>20</v>
      </c>
      <c r="H33" s="26" t="str">
        <f>Mango!H33</f>
        <v>2038-2039</v>
      </c>
      <c r="I33" s="30">
        <f t="shared" si="22"/>
        <v>4.53</v>
      </c>
      <c r="J33" s="30"/>
      <c r="K33" s="28">
        <f t="shared" si="10"/>
        <v>18.502413398684656</v>
      </c>
      <c r="L33" s="31">
        <f t="shared" si="21"/>
        <v>3.9287110893615136</v>
      </c>
      <c r="M33" s="17"/>
      <c r="N33" s="14">
        <f t="shared" si="0"/>
        <v>20</v>
      </c>
      <c r="O33" s="14" t="str">
        <f t="shared" si="0"/>
        <v>2038-2039</v>
      </c>
      <c r="P33" s="18">
        <f t="shared" si="11"/>
        <v>16.865956706628978</v>
      </c>
      <c r="Q33" s="18">
        <f t="shared" si="12"/>
        <v>15.456129282514279</v>
      </c>
      <c r="R33" s="18">
        <f t="shared" si="14"/>
        <v>39.393139991366901</v>
      </c>
      <c r="S33" s="18">
        <f t="shared" si="18"/>
        <v>8.9264303359726647</v>
      </c>
      <c r="T33" s="18">
        <f t="shared" si="19"/>
        <v>0</v>
      </c>
      <c r="U33" s="18">
        <f t="shared" si="20"/>
        <v>0</v>
      </c>
      <c r="V33" s="20"/>
      <c r="W33" s="18">
        <f t="shared" si="1"/>
        <v>4.2164891766572445</v>
      </c>
      <c r="X33" s="18">
        <f t="shared" si="1"/>
        <v>3.8640323206285698</v>
      </c>
      <c r="Y33" s="18">
        <f t="shared" si="1"/>
        <v>9.8482849978417253</v>
      </c>
      <c r="Z33" s="18">
        <f t="shared" si="1"/>
        <v>2.2316075839931662</v>
      </c>
      <c r="AA33" s="18">
        <f t="shared" si="1"/>
        <v>0</v>
      </c>
      <c r="AB33" s="18">
        <f t="shared" si="1"/>
        <v>0</v>
      </c>
      <c r="AC33" s="20"/>
      <c r="AD33" s="18">
        <f t="shared" si="5"/>
        <v>21.082445883286223</v>
      </c>
      <c r="AE33" s="18">
        <f t="shared" si="5"/>
        <v>19.32016160314285</v>
      </c>
      <c r="AF33" s="18">
        <f t="shared" si="5"/>
        <v>49.241424989208625</v>
      </c>
      <c r="AG33" s="18">
        <f t="shared" si="5"/>
        <v>11.158037919965832</v>
      </c>
      <c r="AH33" s="18">
        <f t="shared" si="5"/>
        <v>0</v>
      </c>
      <c r="AI33" s="18">
        <f t="shared" si="5"/>
        <v>0</v>
      </c>
      <c r="AJ33" s="20"/>
      <c r="AK33" s="18">
        <f t="shared" si="2"/>
        <v>36.332081738863259</v>
      </c>
      <c r="AL33" s="18">
        <f t="shared" si="2"/>
        <v>33.295078496082844</v>
      </c>
      <c r="AM33" s="18">
        <f t="shared" si="2"/>
        <v>84.859389064736192</v>
      </c>
      <c r="AN33" s="18">
        <f t="shared" si="2"/>
        <v>19.22901868207445</v>
      </c>
      <c r="AO33" s="18">
        <f t="shared" si="2"/>
        <v>0</v>
      </c>
      <c r="AP33" s="18">
        <f t="shared" si="2"/>
        <v>0</v>
      </c>
      <c r="AQ33" s="18">
        <f t="shared" si="6"/>
        <v>173.71556798175672</v>
      </c>
      <c r="AR33" s="20"/>
      <c r="AS33" s="18">
        <f t="shared" si="3"/>
        <v>0</v>
      </c>
      <c r="AT33" s="18">
        <f t="shared" si="3"/>
        <v>0</v>
      </c>
      <c r="AU33" s="18">
        <f t="shared" si="3"/>
        <v>0</v>
      </c>
      <c r="AV33" s="18">
        <f t="shared" si="3"/>
        <v>0</v>
      </c>
      <c r="AW33" s="18">
        <f t="shared" si="3"/>
        <v>0</v>
      </c>
      <c r="AX33" s="18">
        <f t="shared" si="3"/>
        <v>0</v>
      </c>
      <c r="AY33" s="18">
        <f t="shared" si="7"/>
        <v>0</v>
      </c>
      <c r="AZ33" s="20"/>
      <c r="BA33" s="18">
        <f t="shared" si="4"/>
        <v>0</v>
      </c>
      <c r="BB33" s="18">
        <f t="shared" si="4"/>
        <v>0</v>
      </c>
      <c r="BC33" s="18">
        <f t="shared" si="4"/>
        <v>0</v>
      </c>
      <c r="BD33" s="18">
        <f t="shared" si="4"/>
        <v>0</v>
      </c>
      <c r="BE33" s="18">
        <f t="shared" si="4"/>
        <v>0</v>
      </c>
      <c r="BF33" s="18">
        <f t="shared" si="4"/>
        <v>0</v>
      </c>
      <c r="BG33" s="18">
        <f t="shared" si="8"/>
        <v>0</v>
      </c>
      <c r="BH33" s="20"/>
      <c r="BI33" s="18">
        <f t="shared" si="9"/>
        <v>173.71556798175672</v>
      </c>
      <c r="BJ33" s="18">
        <f t="shared" si="13"/>
        <v>624.35641101464137</v>
      </c>
    </row>
    <row r="34" spans="2:62" ht="14" x14ac:dyDescent="0.15">
      <c r="B34" s="22">
        <v>2039</v>
      </c>
      <c r="C34" s="14">
        <v>0</v>
      </c>
      <c r="D34" s="14">
        <f t="shared" si="15"/>
        <v>0</v>
      </c>
      <c r="E34" s="14">
        <f t="shared" si="16"/>
        <v>0</v>
      </c>
      <c r="G34" s="26">
        <v>21</v>
      </c>
      <c r="H34" s="26" t="str">
        <f>Mango!H34</f>
        <v>2039-2040</v>
      </c>
      <c r="I34" s="30">
        <f t="shared" si="22"/>
        <v>5.7</v>
      </c>
      <c r="J34" s="30"/>
      <c r="K34" s="28">
        <f t="shared" si="10"/>
        <v>22.443458480603493</v>
      </c>
      <c r="L34" s="31">
        <f t="shared" si="21"/>
        <v>3.941045081918837</v>
      </c>
      <c r="M34" s="17"/>
      <c r="N34" s="14">
        <f t="shared" si="0"/>
        <v>21</v>
      </c>
      <c r="O34" s="14" t="str">
        <f t="shared" si="0"/>
        <v>2039-2040</v>
      </c>
      <c r="P34" s="18">
        <f t="shared" si="11"/>
        <v>16.918906536677568</v>
      </c>
      <c r="Q34" s="18">
        <f t="shared" si="12"/>
        <v>18.24493429899487</v>
      </c>
      <c r="R34" s="18">
        <f t="shared" si="14"/>
        <v>39.598842851712938</v>
      </c>
      <c r="S34" s="18">
        <f t="shared" si="18"/>
        <v>3.7247673970657051</v>
      </c>
      <c r="T34" s="18">
        <f t="shared" si="19"/>
        <v>0</v>
      </c>
      <c r="U34" s="18">
        <f t="shared" si="20"/>
        <v>0</v>
      </c>
      <c r="V34" s="20"/>
      <c r="W34" s="18">
        <f t="shared" si="1"/>
        <v>4.229726634169392</v>
      </c>
      <c r="X34" s="18">
        <f t="shared" si="1"/>
        <v>4.5612335747487176</v>
      </c>
      <c r="Y34" s="18">
        <f t="shared" si="1"/>
        <v>9.8997107129282345</v>
      </c>
      <c r="Z34" s="18">
        <f t="shared" si="1"/>
        <v>0.93119184926642629</v>
      </c>
      <c r="AA34" s="18">
        <f t="shared" si="1"/>
        <v>0</v>
      </c>
      <c r="AB34" s="18">
        <f t="shared" si="1"/>
        <v>0</v>
      </c>
      <c r="AC34" s="20"/>
      <c r="AD34" s="18">
        <f t="shared" si="5"/>
        <v>21.14863317084696</v>
      </c>
      <c r="AE34" s="18">
        <f t="shared" si="5"/>
        <v>22.80616787374359</v>
      </c>
      <c r="AF34" s="18">
        <f t="shared" si="5"/>
        <v>49.498553564641171</v>
      </c>
      <c r="AG34" s="18">
        <f t="shared" si="5"/>
        <v>4.6559592463321318</v>
      </c>
      <c r="AH34" s="18">
        <f t="shared" si="5"/>
        <v>0</v>
      </c>
      <c r="AI34" s="18">
        <f t="shared" si="5"/>
        <v>0</v>
      </c>
      <c r="AJ34" s="20"/>
      <c r="AK34" s="18">
        <f t="shared" si="2"/>
        <v>36.44614449775959</v>
      </c>
      <c r="AL34" s="18">
        <f t="shared" si="2"/>
        <v>39.302629302418119</v>
      </c>
      <c r="AM34" s="18">
        <f t="shared" si="2"/>
        <v>85.30250730973161</v>
      </c>
      <c r="AN34" s="18">
        <f t="shared" si="2"/>
        <v>8.0237697678457067</v>
      </c>
      <c r="AO34" s="18">
        <f t="shared" si="2"/>
        <v>0</v>
      </c>
      <c r="AP34" s="18">
        <f t="shared" si="2"/>
        <v>0</v>
      </c>
      <c r="AQ34" s="18">
        <f t="shared" si="6"/>
        <v>169.07505087775502</v>
      </c>
      <c r="AR34" s="20"/>
      <c r="AS34" s="18">
        <f t="shared" si="3"/>
        <v>0</v>
      </c>
      <c r="AT34" s="18">
        <f t="shared" si="3"/>
        <v>0</v>
      </c>
      <c r="AU34" s="18">
        <f t="shared" si="3"/>
        <v>0</v>
      </c>
      <c r="AV34" s="18">
        <f t="shared" si="3"/>
        <v>0</v>
      </c>
      <c r="AW34" s="18">
        <f t="shared" si="3"/>
        <v>0</v>
      </c>
      <c r="AX34" s="18">
        <f t="shared" si="3"/>
        <v>0</v>
      </c>
      <c r="AY34" s="18">
        <f t="shared" si="7"/>
        <v>0</v>
      </c>
      <c r="AZ34" s="20"/>
      <c r="BA34" s="18">
        <f t="shared" si="4"/>
        <v>0</v>
      </c>
      <c r="BB34" s="18">
        <f t="shared" si="4"/>
        <v>0</v>
      </c>
      <c r="BC34" s="18">
        <f t="shared" si="4"/>
        <v>0</v>
      </c>
      <c r="BD34" s="18">
        <f t="shared" si="4"/>
        <v>0</v>
      </c>
      <c r="BE34" s="18">
        <f t="shared" si="4"/>
        <v>0</v>
      </c>
      <c r="BF34" s="18">
        <f t="shared" si="4"/>
        <v>0</v>
      </c>
      <c r="BG34" s="18">
        <f t="shared" si="8"/>
        <v>0</v>
      </c>
      <c r="BH34" s="20"/>
      <c r="BI34" s="18">
        <f t="shared" si="9"/>
        <v>169.07505087775502</v>
      </c>
      <c r="BJ34" s="18">
        <f t="shared" si="13"/>
        <v>793.43146189239633</v>
      </c>
    </row>
    <row r="35" spans="2:62" ht="14" x14ac:dyDescent="0.15">
      <c r="B35" s="22">
        <v>2040</v>
      </c>
      <c r="C35" s="14">
        <v>0</v>
      </c>
      <c r="D35" s="14">
        <f t="shared" si="15"/>
        <v>0</v>
      </c>
      <c r="E35" s="14">
        <f t="shared" si="16"/>
        <v>0</v>
      </c>
      <c r="G35" s="26">
        <v>22</v>
      </c>
      <c r="H35" s="26" t="str">
        <f>Mango!H35</f>
        <v>2040-2041</v>
      </c>
      <c r="I35" s="30">
        <f t="shared" si="22"/>
        <v>6.49</v>
      </c>
      <c r="J35" s="30"/>
      <c r="K35" s="28">
        <f t="shared" si="10"/>
        <v>25.110156446200378</v>
      </c>
      <c r="L35" s="31">
        <f t="shared" si="21"/>
        <v>2.6666979655968852</v>
      </c>
      <c r="M35" s="17"/>
      <c r="N35" s="14">
        <f t="shared" si="0"/>
        <v>22</v>
      </c>
      <c r="O35" s="14" t="str">
        <f t="shared" si="0"/>
        <v>2040-2041</v>
      </c>
      <c r="P35" s="18">
        <f t="shared" si="11"/>
        <v>11.448134366307428</v>
      </c>
      <c r="Q35" s="18">
        <f t="shared" si="12"/>
        <v>18.302213360431079</v>
      </c>
      <c r="R35" s="18">
        <f t="shared" si="14"/>
        <v>46.743804541223291</v>
      </c>
      <c r="S35" s="18">
        <f t="shared" si="18"/>
        <v>3.7442173649501647</v>
      </c>
      <c r="T35" s="18">
        <f t="shared" si="19"/>
        <v>0</v>
      </c>
      <c r="U35" s="18">
        <f t="shared" si="20"/>
        <v>0</v>
      </c>
      <c r="V35" s="20"/>
      <c r="W35" s="18">
        <f t="shared" si="1"/>
        <v>2.8620335915768571</v>
      </c>
      <c r="X35" s="18">
        <f t="shared" si="1"/>
        <v>4.5755533401077697</v>
      </c>
      <c r="Y35" s="18">
        <f t="shared" si="1"/>
        <v>11.685951135305823</v>
      </c>
      <c r="Z35" s="18">
        <f t="shared" si="1"/>
        <v>0.93605434123754117</v>
      </c>
      <c r="AA35" s="18">
        <f t="shared" si="1"/>
        <v>0</v>
      </c>
      <c r="AB35" s="18">
        <f t="shared" si="1"/>
        <v>0</v>
      </c>
      <c r="AC35" s="20"/>
      <c r="AD35" s="18">
        <f t="shared" si="5"/>
        <v>14.310167957884286</v>
      </c>
      <c r="AE35" s="18">
        <f t="shared" si="5"/>
        <v>22.877766700538849</v>
      </c>
      <c r="AF35" s="18">
        <f t="shared" si="5"/>
        <v>58.429755676529112</v>
      </c>
      <c r="AG35" s="18">
        <f t="shared" si="5"/>
        <v>4.6802717061877059</v>
      </c>
      <c r="AH35" s="18">
        <f t="shared" si="5"/>
        <v>0</v>
      </c>
      <c r="AI35" s="18">
        <f t="shared" si="5"/>
        <v>0</v>
      </c>
      <c r="AJ35" s="20"/>
      <c r="AK35" s="18">
        <f t="shared" si="2"/>
        <v>24.661189447420586</v>
      </c>
      <c r="AL35" s="18">
        <f t="shared" si="2"/>
        <v>39.426017947261947</v>
      </c>
      <c r="AM35" s="18">
        <f t="shared" si="2"/>
        <v>100.69394561588516</v>
      </c>
      <c r="AN35" s="18">
        <f t="shared" si="2"/>
        <v>8.0656682403301456</v>
      </c>
      <c r="AO35" s="18">
        <f t="shared" si="2"/>
        <v>0</v>
      </c>
      <c r="AP35" s="18">
        <f t="shared" si="2"/>
        <v>0</v>
      </c>
      <c r="AQ35" s="18">
        <f t="shared" si="6"/>
        <v>172.84682125089785</v>
      </c>
      <c r="AR35" s="20"/>
      <c r="AS35" s="18">
        <f t="shared" si="3"/>
        <v>0</v>
      </c>
      <c r="AT35" s="18">
        <f t="shared" si="3"/>
        <v>0</v>
      </c>
      <c r="AU35" s="18">
        <f t="shared" si="3"/>
        <v>0</v>
      </c>
      <c r="AV35" s="18">
        <f t="shared" si="3"/>
        <v>0</v>
      </c>
      <c r="AW35" s="18">
        <f t="shared" si="3"/>
        <v>0</v>
      </c>
      <c r="AX35" s="18">
        <f t="shared" si="3"/>
        <v>0</v>
      </c>
      <c r="AY35" s="18">
        <f t="shared" si="7"/>
        <v>0</v>
      </c>
      <c r="AZ35" s="20"/>
      <c r="BA35" s="18">
        <f t="shared" si="4"/>
        <v>0</v>
      </c>
      <c r="BB35" s="18">
        <f t="shared" si="4"/>
        <v>0</v>
      </c>
      <c r="BC35" s="18">
        <f t="shared" si="4"/>
        <v>0</v>
      </c>
      <c r="BD35" s="18">
        <f t="shared" si="4"/>
        <v>0</v>
      </c>
      <c r="BE35" s="18">
        <f t="shared" si="4"/>
        <v>0</v>
      </c>
      <c r="BF35" s="18">
        <f t="shared" si="4"/>
        <v>0</v>
      </c>
      <c r="BG35" s="18">
        <f t="shared" si="8"/>
        <v>0</v>
      </c>
      <c r="BH35" s="20"/>
      <c r="BI35" s="18">
        <f t="shared" si="9"/>
        <v>172.84682125089785</v>
      </c>
      <c r="BJ35" s="18">
        <f t="shared" si="13"/>
        <v>966.27828314329417</v>
      </c>
    </row>
    <row r="36" spans="2:62" ht="14" x14ac:dyDescent="0.15">
      <c r="B36" s="22">
        <v>2041</v>
      </c>
      <c r="C36" s="14">
        <v>0</v>
      </c>
      <c r="D36" s="14">
        <f t="shared" si="15"/>
        <v>0</v>
      </c>
      <c r="E36" s="14">
        <f t="shared" si="16"/>
        <v>0</v>
      </c>
      <c r="G36" s="26">
        <v>23</v>
      </c>
      <c r="H36" s="26" t="str">
        <f>Mango!H36</f>
        <v>2041-2042</v>
      </c>
      <c r="I36" s="30">
        <f t="shared" si="22"/>
        <v>7.28</v>
      </c>
      <c r="J36" s="30"/>
      <c r="K36" s="28">
        <f t="shared" si="10"/>
        <v>27.780762159913728</v>
      </c>
      <c r="L36" s="31">
        <f t="shared" si="21"/>
        <v>2.6706057137133499</v>
      </c>
      <c r="M36" s="17"/>
      <c r="N36" s="14">
        <f t="shared" si="0"/>
        <v>23</v>
      </c>
      <c r="O36" s="14" t="str">
        <f t="shared" si="0"/>
        <v>2041-2042</v>
      </c>
      <c r="P36" s="18">
        <f t="shared" si="11"/>
        <v>11.464910328971412</v>
      </c>
      <c r="Q36" s="18">
        <f t="shared" si="12"/>
        <v>12.384145352231934</v>
      </c>
      <c r="R36" s="18">
        <f t="shared" si="14"/>
        <v>46.890554384670324</v>
      </c>
      <c r="S36" s="18">
        <f t="shared" si="18"/>
        <v>4.4197999755317037</v>
      </c>
      <c r="T36" s="18">
        <f t="shared" si="19"/>
        <v>0</v>
      </c>
      <c r="U36" s="18">
        <f t="shared" si="20"/>
        <v>0</v>
      </c>
      <c r="V36" s="20"/>
      <c r="W36" s="18">
        <f t="shared" si="1"/>
        <v>2.8662275822428529</v>
      </c>
      <c r="X36" s="18">
        <f t="shared" si="1"/>
        <v>3.0960363380579836</v>
      </c>
      <c r="Y36" s="18">
        <f t="shared" si="1"/>
        <v>11.722638596167581</v>
      </c>
      <c r="Z36" s="18">
        <f t="shared" si="1"/>
        <v>1.1049499938829259</v>
      </c>
      <c r="AA36" s="18">
        <f t="shared" si="1"/>
        <v>0</v>
      </c>
      <c r="AB36" s="18">
        <f t="shared" si="1"/>
        <v>0</v>
      </c>
      <c r="AC36" s="20"/>
      <c r="AD36" s="18">
        <f t="shared" si="5"/>
        <v>14.331137911214265</v>
      </c>
      <c r="AE36" s="18">
        <f t="shared" si="5"/>
        <v>15.480181690289918</v>
      </c>
      <c r="AF36" s="18">
        <f t="shared" si="5"/>
        <v>58.613192980837908</v>
      </c>
      <c r="AG36" s="18">
        <f t="shared" si="5"/>
        <v>5.5247499694146294</v>
      </c>
      <c r="AH36" s="18">
        <f t="shared" si="5"/>
        <v>0</v>
      </c>
      <c r="AI36" s="18">
        <f t="shared" si="5"/>
        <v>0</v>
      </c>
      <c r="AJ36" s="20"/>
      <c r="AK36" s="18">
        <f t="shared" si="2"/>
        <v>24.697327666992582</v>
      </c>
      <c r="AL36" s="18">
        <f t="shared" si="2"/>
        <v>26.677513112932957</v>
      </c>
      <c r="AM36" s="18">
        <f t="shared" si="2"/>
        <v>101.01006923697732</v>
      </c>
      <c r="AN36" s="18">
        <f t="shared" si="2"/>
        <v>9.5209857806245441</v>
      </c>
      <c r="AO36" s="18">
        <f t="shared" si="2"/>
        <v>0</v>
      </c>
      <c r="AP36" s="18">
        <f t="shared" si="2"/>
        <v>0</v>
      </c>
      <c r="AQ36" s="18">
        <f t="shared" si="6"/>
        <v>161.90589579752739</v>
      </c>
      <c r="AR36" s="20"/>
      <c r="AS36" s="18">
        <f t="shared" si="3"/>
        <v>0</v>
      </c>
      <c r="AT36" s="18">
        <f t="shared" si="3"/>
        <v>0</v>
      </c>
      <c r="AU36" s="18">
        <f t="shared" si="3"/>
        <v>0</v>
      </c>
      <c r="AV36" s="18">
        <f t="shared" si="3"/>
        <v>0</v>
      </c>
      <c r="AW36" s="18">
        <f t="shared" si="3"/>
        <v>0</v>
      </c>
      <c r="AX36" s="18">
        <f t="shared" si="3"/>
        <v>0</v>
      </c>
      <c r="AY36" s="18">
        <f t="shared" si="7"/>
        <v>0</v>
      </c>
      <c r="AZ36" s="20"/>
      <c r="BA36" s="18">
        <f t="shared" si="4"/>
        <v>0</v>
      </c>
      <c r="BB36" s="18">
        <f t="shared" si="4"/>
        <v>0</v>
      </c>
      <c r="BC36" s="18">
        <f t="shared" si="4"/>
        <v>0</v>
      </c>
      <c r="BD36" s="18">
        <f t="shared" si="4"/>
        <v>0</v>
      </c>
      <c r="BE36" s="18">
        <f t="shared" si="4"/>
        <v>0</v>
      </c>
      <c r="BF36" s="18">
        <f t="shared" si="4"/>
        <v>0</v>
      </c>
      <c r="BG36" s="18">
        <f t="shared" si="8"/>
        <v>0</v>
      </c>
      <c r="BH36" s="20"/>
      <c r="BI36" s="18">
        <f t="shared" si="9"/>
        <v>161.90589579752739</v>
      </c>
      <c r="BJ36" s="18">
        <f t="shared" si="13"/>
        <v>1128.1841789408215</v>
      </c>
    </row>
    <row r="37" spans="2:62" ht="14" x14ac:dyDescent="0.15">
      <c r="B37" s="22">
        <v>2042</v>
      </c>
      <c r="C37" s="14">
        <v>0</v>
      </c>
      <c r="D37" s="14">
        <f t="shared" si="15"/>
        <v>0</v>
      </c>
      <c r="E37" s="14">
        <f t="shared" si="16"/>
        <v>0</v>
      </c>
      <c r="G37" s="26">
        <v>24</v>
      </c>
      <c r="H37" s="26" t="str">
        <f>Mango!H37</f>
        <v>2042-2043</v>
      </c>
      <c r="I37" s="30">
        <f t="shared" si="22"/>
        <v>8.5549999999999997</v>
      </c>
      <c r="J37" s="30"/>
      <c r="K37" s="28">
        <f t="shared" si="10"/>
        <v>32.098122819409049</v>
      </c>
      <c r="L37" s="31">
        <f t="shared" si="21"/>
        <v>4.3173606594953213</v>
      </c>
      <c r="M37" s="17"/>
      <c r="N37" s="14">
        <f t="shared" si="0"/>
        <v>24</v>
      </c>
      <c r="O37" s="14" t="str">
        <f t="shared" si="0"/>
        <v>2042-2043</v>
      </c>
      <c r="P37" s="18">
        <f t="shared" si="11"/>
        <v>18.534429311213415</v>
      </c>
      <c r="Q37" s="18">
        <f t="shared" si="12"/>
        <v>12.402292934484796</v>
      </c>
      <c r="R37" s="18">
        <f t="shared" si="14"/>
        <v>31.728372394671741</v>
      </c>
      <c r="S37" s="18">
        <f t="shared" si="18"/>
        <v>4.4336757171586916</v>
      </c>
      <c r="T37" s="18">
        <f t="shared" si="19"/>
        <v>0</v>
      </c>
      <c r="U37" s="18">
        <f t="shared" si="20"/>
        <v>0</v>
      </c>
      <c r="V37" s="20"/>
      <c r="W37" s="18">
        <f t="shared" si="1"/>
        <v>4.6336073278033538</v>
      </c>
      <c r="X37" s="18">
        <f t="shared" si="1"/>
        <v>3.1005732336211991</v>
      </c>
      <c r="Y37" s="18">
        <f t="shared" si="1"/>
        <v>7.9320930986679352</v>
      </c>
      <c r="Z37" s="18">
        <f t="shared" si="1"/>
        <v>1.1084189292896729</v>
      </c>
      <c r="AA37" s="18">
        <f t="shared" si="1"/>
        <v>0</v>
      </c>
      <c r="AB37" s="18">
        <f t="shared" si="1"/>
        <v>0</v>
      </c>
      <c r="AC37" s="20"/>
      <c r="AD37" s="18">
        <f t="shared" si="5"/>
        <v>23.168036639016769</v>
      </c>
      <c r="AE37" s="18">
        <f t="shared" si="5"/>
        <v>15.502866168105996</v>
      </c>
      <c r="AF37" s="18">
        <f t="shared" si="5"/>
        <v>39.660465493339679</v>
      </c>
      <c r="AG37" s="18">
        <f t="shared" si="5"/>
        <v>5.5420946464483647</v>
      </c>
      <c r="AH37" s="18">
        <f t="shared" si="5"/>
        <v>0</v>
      </c>
      <c r="AI37" s="18">
        <f t="shared" si="5"/>
        <v>0</v>
      </c>
      <c r="AJ37" s="20"/>
      <c r="AK37" s="18">
        <f t="shared" si="2"/>
        <v>39.926249807905563</v>
      </c>
      <c r="AL37" s="18">
        <f t="shared" si="2"/>
        <v>26.716606029702664</v>
      </c>
      <c r="AM37" s="18">
        <f t="shared" si="2"/>
        <v>68.348202200188709</v>
      </c>
      <c r="AN37" s="18">
        <f t="shared" si="2"/>
        <v>9.5508764407126812</v>
      </c>
      <c r="AO37" s="18">
        <f t="shared" si="2"/>
        <v>0</v>
      </c>
      <c r="AP37" s="18">
        <f t="shared" si="2"/>
        <v>0</v>
      </c>
      <c r="AQ37" s="18">
        <f t="shared" si="6"/>
        <v>144.5419344785096</v>
      </c>
      <c r="AR37" s="20"/>
      <c r="AS37" s="18">
        <f t="shared" si="3"/>
        <v>0</v>
      </c>
      <c r="AT37" s="18">
        <f t="shared" si="3"/>
        <v>0</v>
      </c>
      <c r="AU37" s="18">
        <f t="shared" si="3"/>
        <v>0</v>
      </c>
      <c r="AV37" s="18">
        <f t="shared" si="3"/>
        <v>0</v>
      </c>
      <c r="AW37" s="18">
        <f t="shared" si="3"/>
        <v>0</v>
      </c>
      <c r="AX37" s="18">
        <f t="shared" si="3"/>
        <v>0</v>
      </c>
      <c r="AY37" s="18">
        <f t="shared" si="7"/>
        <v>0</v>
      </c>
      <c r="AZ37" s="20"/>
      <c r="BA37" s="18">
        <f t="shared" si="4"/>
        <v>0</v>
      </c>
      <c r="BB37" s="18">
        <f t="shared" si="4"/>
        <v>0</v>
      </c>
      <c r="BC37" s="18">
        <f t="shared" si="4"/>
        <v>0</v>
      </c>
      <c r="BD37" s="18">
        <f t="shared" si="4"/>
        <v>0</v>
      </c>
      <c r="BE37" s="18">
        <f t="shared" si="4"/>
        <v>0</v>
      </c>
      <c r="BF37" s="18">
        <f t="shared" si="4"/>
        <v>0</v>
      </c>
      <c r="BG37" s="18">
        <f t="shared" si="8"/>
        <v>0</v>
      </c>
      <c r="BH37" s="20"/>
      <c r="BI37" s="18">
        <f t="shared" si="9"/>
        <v>144.5419344785096</v>
      </c>
      <c r="BJ37" s="18">
        <f t="shared" si="13"/>
        <v>1272.7261134193311</v>
      </c>
    </row>
    <row r="38" spans="2:62" ht="14" x14ac:dyDescent="0.15">
      <c r="B38" s="22">
        <v>2043</v>
      </c>
      <c r="C38" s="14">
        <v>0</v>
      </c>
      <c r="D38" s="14">
        <f t="shared" si="15"/>
        <v>0</v>
      </c>
      <c r="E38" s="14">
        <f t="shared" si="16"/>
        <v>0</v>
      </c>
      <c r="G38" s="26">
        <v>25</v>
      </c>
      <c r="H38" s="26" t="str">
        <f>Mango!H38</f>
        <v>2043-2044</v>
      </c>
      <c r="I38" s="30">
        <f t="shared" si="22"/>
        <v>9.83</v>
      </c>
      <c r="J38" s="30"/>
      <c r="K38" s="28">
        <f t="shared" si="10"/>
        <v>36.423240393234849</v>
      </c>
      <c r="L38" s="31">
        <f t="shared" si="21"/>
        <v>4.3251175738257999</v>
      </c>
      <c r="M38" s="17"/>
      <c r="N38" s="14">
        <f t="shared" si="0"/>
        <v>25</v>
      </c>
      <c r="O38" s="14" t="str">
        <f t="shared" si="0"/>
        <v>2043-2044</v>
      </c>
      <c r="P38" s="18">
        <f t="shared" si="11"/>
        <v>18.56772974443416</v>
      </c>
      <c r="Q38" s="18">
        <f t="shared" si="12"/>
        <v>20.049822902696274</v>
      </c>
      <c r="R38" s="18">
        <f t="shared" si="14"/>
        <v>31.774866781761435</v>
      </c>
      <c r="S38" s="18">
        <f t="shared" si="18"/>
        <v>3.0000352112964959</v>
      </c>
      <c r="T38" s="18">
        <f t="shared" si="19"/>
        <v>0</v>
      </c>
      <c r="U38" s="18">
        <f t="shared" si="20"/>
        <v>0</v>
      </c>
      <c r="V38" s="20"/>
      <c r="W38" s="18">
        <f t="shared" si="1"/>
        <v>4.6419324361085401</v>
      </c>
      <c r="X38" s="18">
        <f t="shared" si="1"/>
        <v>5.0124557256740685</v>
      </c>
      <c r="Y38" s="18">
        <f t="shared" si="1"/>
        <v>7.9437166954403589</v>
      </c>
      <c r="Z38" s="18">
        <f t="shared" si="1"/>
        <v>0.75000880282412397</v>
      </c>
      <c r="AA38" s="18">
        <f t="shared" si="1"/>
        <v>0</v>
      </c>
      <c r="AB38" s="18">
        <f t="shared" si="1"/>
        <v>0</v>
      </c>
      <c r="AC38" s="20"/>
      <c r="AD38" s="18">
        <f t="shared" si="5"/>
        <v>23.209662180542701</v>
      </c>
      <c r="AE38" s="18">
        <f t="shared" si="5"/>
        <v>25.062278628370343</v>
      </c>
      <c r="AF38" s="18">
        <f t="shared" si="5"/>
        <v>39.718583477201797</v>
      </c>
      <c r="AG38" s="18">
        <f t="shared" si="5"/>
        <v>3.7500440141206197</v>
      </c>
      <c r="AH38" s="18">
        <f t="shared" si="5"/>
        <v>0</v>
      </c>
      <c r="AI38" s="18">
        <f t="shared" si="5"/>
        <v>0</v>
      </c>
      <c r="AJ38" s="20"/>
      <c r="AK38" s="18">
        <f t="shared" si="2"/>
        <v>39.997984491135249</v>
      </c>
      <c r="AL38" s="18">
        <f t="shared" si="2"/>
        <v>43.190660169558221</v>
      </c>
      <c r="AM38" s="18">
        <f t="shared" si="2"/>
        <v>68.448358859044419</v>
      </c>
      <c r="AN38" s="18">
        <f t="shared" si="2"/>
        <v>6.4625758510012012</v>
      </c>
      <c r="AO38" s="18">
        <f t="shared" si="2"/>
        <v>0</v>
      </c>
      <c r="AP38" s="18">
        <f t="shared" si="2"/>
        <v>0</v>
      </c>
      <c r="AQ38" s="18">
        <f t="shared" si="6"/>
        <v>158.09957937073909</v>
      </c>
      <c r="AR38" s="20"/>
      <c r="AS38" s="18">
        <f t="shared" si="3"/>
        <v>0</v>
      </c>
      <c r="AT38" s="18">
        <f t="shared" si="3"/>
        <v>0</v>
      </c>
      <c r="AU38" s="18">
        <f t="shared" si="3"/>
        <v>0</v>
      </c>
      <c r="AV38" s="18">
        <f t="shared" si="3"/>
        <v>0</v>
      </c>
      <c r="AW38" s="18">
        <f t="shared" si="3"/>
        <v>0</v>
      </c>
      <c r="AX38" s="18">
        <f t="shared" si="3"/>
        <v>0</v>
      </c>
      <c r="AY38" s="18">
        <f t="shared" si="7"/>
        <v>0</v>
      </c>
      <c r="AZ38" s="20"/>
      <c r="BA38" s="18">
        <f t="shared" si="4"/>
        <v>0</v>
      </c>
      <c r="BB38" s="18">
        <f t="shared" si="4"/>
        <v>0</v>
      </c>
      <c r="BC38" s="18">
        <f t="shared" si="4"/>
        <v>0</v>
      </c>
      <c r="BD38" s="18">
        <f t="shared" si="4"/>
        <v>0</v>
      </c>
      <c r="BE38" s="18">
        <f t="shared" si="4"/>
        <v>0</v>
      </c>
      <c r="BF38" s="18">
        <f t="shared" si="4"/>
        <v>0</v>
      </c>
      <c r="BG38" s="18">
        <f t="shared" si="8"/>
        <v>0</v>
      </c>
      <c r="BH38" s="20"/>
      <c r="BI38" s="18">
        <f t="shared" si="9"/>
        <v>158.09957937073909</v>
      </c>
      <c r="BJ38" s="18">
        <f t="shared" si="13"/>
        <v>1430.8256927900702</v>
      </c>
    </row>
    <row r="39" spans="2:62" ht="14" x14ac:dyDescent="0.15">
      <c r="B39" s="22">
        <v>2044</v>
      </c>
      <c r="C39" s="14">
        <v>0</v>
      </c>
      <c r="D39" s="14">
        <f t="shared" si="15"/>
        <v>0</v>
      </c>
      <c r="E39" s="14">
        <f t="shared" si="16"/>
        <v>0</v>
      </c>
      <c r="G39" s="26">
        <v>26</v>
      </c>
      <c r="H39" s="26" t="str">
        <f>Mango!H39</f>
        <v>2044-2045</v>
      </c>
      <c r="I39" s="30">
        <f t="shared" si="22"/>
        <v>11.105</v>
      </c>
      <c r="J39" s="30"/>
      <c r="K39" s="28">
        <f t="shared" si="10"/>
        <v>40.755113998881782</v>
      </c>
      <c r="L39" s="31">
        <f t="shared" si="21"/>
        <v>4.3318736056469334</v>
      </c>
      <c r="M39" s="17"/>
      <c r="N39" s="14">
        <f t="shared" si="0"/>
        <v>26</v>
      </c>
      <c r="O39" s="14" t="str">
        <f t="shared" si="0"/>
        <v>2044-2045</v>
      </c>
      <c r="P39" s="18">
        <f t="shared" si="11"/>
        <v>18.596733389042285</v>
      </c>
      <c r="Q39" s="18">
        <f t="shared" si="12"/>
        <v>20.085846012847014</v>
      </c>
      <c r="R39" s="18">
        <f t="shared" si="14"/>
        <v>51.367957126675336</v>
      </c>
      <c r="S39" s="18">
        <f t="shared" si="18"/>
        <v>3.0044314279275186</v>
      </c>
      <c r="T39" s="18">
        <f t="shared" si="19"/>
        <v>0</v>
      </c>
      <c r="U39" s="18">
        <f t="shared" si="20"/>
        <v>0</v>
      </c>
      <c r="V39" s="20"/>
      <c r="W39" s="18">
        <f t="shared" si="1"/>
        <v>4.6491833472605713</v>
      </c>
      <c r="X39" s="18">
        <f t="shared" si="1"/>
        <v>5.0214615032117536</v>
      </c>
      <c r="Y39" s="18">
        <f t="shared" si="1"/>
        <v>12.841989281668834</v>
      </c>
      <c r="Z39" s="18">
        <f t="shared" si="1"/>
        <v>0.75110785698187965</v>
      </c>
      <c r="AA39" s="18">
        <f t="shared" si="1"/>
        <v>0</v>
      </c>
      <c r="AB39" s="18">
        <f t="shared" si="1"/>
        <v>0</v>
      </c>
      <c r="AC39" s="20"/>
      <c r="AD39" s="18">
        <f t="shared" si="5"/>
        <v>23.245916736302856</v>
      </c>
      <c r="AE39" s="18">
        <f t="shared" si="5"/>
        <v>25.107307516058768</v>
      </c>
      <c r="AF39" s="18">
        <f t="shared" si="5"/>
        <v>64.209946408344166</v>
      </c>
      <c r="AG39" s="18">
        <f t="shared" si="5"/>
        <v>3.755539284909398</v>
      </c>
      <c r="AH39" s="18">
        <f t="shared" si="5"/>
        <v>0</v>
      </c>
      <c r="AI39" s="18">
        <f t="shared" si="5"/>
        <v>0</v>
      </c>
      <c r="AJ39" s="20"/>
      <c r="AK39" s="18">
        <f t="shared" si="2"/>
        <v>40.060463175561914</v>
      </c>
      <c r="AL39" s="18">
        <f t="shared" si="2"/>
        <v>43.268259952674605</v>
      </c>
      <c r="AM39" s="18">
        <f t="shared" si="2"/>
        <v>110.65514097704643</v>
      </c>
      <c r="AN39" s="18">
        <f t="shared" si="2"/>
        <v>6.4720460343271951</v>
      </c>
      <c r="AO39" s="18">
        <f t="shared" si="2"/>
        <v>0</v>
      </c>
      <c r="AP39" s="18">
        <f t="shared" si="2"/>
        <v>0</v>
      </c>
      <c r="AQ39" s="18">
        <f t="shared" si="6"/>
        <v>200.45591013961015</v>
      </c>
      <c r="AR39" s="20"/>
      <c r="AS39" s="18">
        <f t="shared" si="3"/>
        <v>0</v>
      </c>
      <c r="AT39" s="18">
        <f t="shared" si="3"/>
        <v>0</v>
      </c>
      <c r="AU39" s="18">
        <f t="shared" si="3"/>
        <v>0</v>
      </c>
      <c r="AV39" s="18">
        <f t="shared" si="3"/>
        <v>0</v>
      </c>
      <c r="AW39" s="18">
        <f t="shared" si="3"/>
        <v>0</v>
      </c>
      <c r="AX39" s="18">
        <f t="shared" si="3"/>
        <v>0</v>
      </c>
      <c r="AY39" s="18">
        <f t="shared" si="7"/>
        <v>0</v>
      </c>
      <c r="AZ39" s="20"/>
      <c r="BA39" s="18">
        <f t="shared" si="4"/>
        <v>0</v>
      </c>
      <c r="BB39" s="18">
        <f t="shared" si="4"/>
        <v>0</v>
      </c>
      <c r="BC39" s="18">
        <f t="shared" si="4"/>
        <v>0</v>
      </c>
      <c r="BD39" s="18">
        <f t="shared" si="4"/>
        <v>0</v>
      </c>
      <c r="BE39" s="18">
        <f t="shared" si="4"/>
        <v>0</v>
      </c>
      <c r="BF39" s="18">
        <f t="shared" si="4"/>
        <v>0</v>
      </c>
      <c r="BG39" s="18">
        <f t="shared" si="8"/>
        <v>0</v>
      </c>
      <c r="BH39" s="20"/>
      <c r="BI39" s="18">
        <f t="shared" si="9"/>
        <v>200.45591013961015</v>
      </c>
      <c r="BJ39" s="18">
        <f t="shared" si="13"/>
        <v>1631.2816029296803</v>
      </c>
    </row>
    <row r="40" spans="2:62" ht="14" x14ac:dyDescent="0.15">
      <c r="B40" s="22">
        <v>2045</v>
      </c>
      <c r="C40" s="14">
        <v>0</v>
      </c>
      <c r="D40" s="14">
        <f t="shared" si="15"/>
        <v>0</v>
      </c>
      <c r="E40" s="14">
        <f t="shared" si="16"/>
        <v>0</v>
      </c>
      <c r="G40" s="26">
        <v>27</v>
      </c>
      <c r="H40" s="26" t="str">
        <f>Mango!H40</f>
        <v>2045-2046</v>
      </c>
      <c r="I40" s="30">
        <f t="shared" si="22"/>
        <v>12.38</v>
      </c>
      <c r="J40" s="30"/>
      <c r="K40" s="28">
        <f t="shared" si="10"/>
        <v>45.092973110967151</v>
      </c>
      <c r="L40" s="31">
        <f t="shared" si="21"/>
        <v>4.3378591120853685</v>
      </c>
      <c r="M40" s="17"/>
      <c r="N40" s="14">
        <f t="shared" si="0"/>
        <v>27</v>
      </c>
      <c r="O40" s="14" t="str">
        <f t="shared" si="0"/>
        <v>2045-2046</v>
      </c>
      <c r="P40" s="18">
        <f t="shared" si="11"/>
        <v>18.622429168182489</v>
      </c>
      <c r="Q40" s="18">
        <f t="shared" si="12"/>
        <v>20.11722102462436</v>
      </c>
      <c r="R40" s="18">
        <f t="shared" si="14"/>
        <v>51.460248893379365</v>
      </c>
      <c r="S40" s="18">
        <f t="shared" si="18"/>
        <v>4.8570307419322365</v>
      </c>
      <c r="T40" s="18">
        <f t="shared" si="19"/>
        <v>0</v>
      </c>
      <c r="U40" s="18">
        <f t="shared" si="20"/>
        <v>0</v>
      </c>
      <c r="V40" s="20"/>
      <c r="W40" s="18">
        <f t="shared" si="1"/>
        <v>4.6556072920456222</v>
      </c>
      <c r="X40" s="18">
        <f t="shared" si="1"/>
        <v>5.02930525615609</v>
      </c>
      <c r="Y40" s="18">
        <f t="shared" si="1"/>
        <v>12.865062223344841</v>
      </c>
      <c r="Z40" s="18">
        <f t="shared" si="1"/>
        <v>1.2142576854830591</v>
      </c>
      <c r="AA40" s="18">
        <f t="shared" si="1"/>
        <v>0</v>
      </c>
      <c r="AB40" s="18">
        <f t="shared" si="1"/>
        <v>0</v>
      </c>
      <c r="AC40" s="20"/>
      <c r="AD40" s="18">
        <f t="shared" si="5"/>
        <v>23.278036460228112</v>
      </c>
      <c r="AE40" s="18">
        <f t="shared" si="5"/>
        <v>25.146526280780449</v>
      </c>
      <c r="AF40" s="18">
        <f t="shared" si="5"/>
        <v>64.325311116724208</v>
      </c>
      <c r="AG40" s="18">
        <f t="shared" si="5"/>
        <v>6.0712884274152952</v>
      </c>
      <c r="AH40" s="18">
        <f t="shared" si="5"/>
        <v>0</v>
      </c>
      <c r="AI40" s="18">
        <f t="shared" si="5"/>
        <v>0</v>
      </c>
      <c r="AJ40" s="20"/>
      <c r="AK40" s="18">
        <f t="shared" si="2"/>
        <v>40.11581616645978</v>
      </c>
      <c r="AL40" s="18">
        <f t="shared" si="2"/>
        <v>43.335846957211636</v>
      </c>
      <c r="AM40" s="18">
        <f t="shared" si="2"/>
        <v>110.85395282448803</v>
      </c>
      <c r="AN40" s="18">
        <f t="shared" si="2"/>
        <v>10.462853723245692</v>
      </c>
      <c r="AO40" s="18">
        <f t="shared" si="2"/>
        <v>0</v>
      </c>
      <c r="AP40" s="18">
        <f t="shared" si="2"/>
        <v>0</v>
      </c>
      <c r="AQ40" s="18">
        <f t="shared" si="6"/>
        <v>204.76846967140514</v>
      </c>
      <c r="AR40" s="20"/>
      <c r="AS40" s="18">
        <f t="shared" si="3"/>
        <v>0</v>
      </c>
      <c r="AT40" s="18">
        <f t="shared" si="3"/>
        <v>0</v>
      </c>
      <c r="AU40" s="18">
        <f t="shared" si="3"/>
        <v>0</v>
      </c>
      <c r="AV40" s="18">
        <f t="shared" si="3"/>
        <v>0</v>
      </c>
      <c r="AW40" s="18">
        <f t="shared" si="3"/>
        <v>0</v>
      </c>
      <c r="AX40" s="18">
        <f t="shared" si="3"/>
        <v>0</v>
      </c>
      <c r="AY40" s="18">
        <f t="shared" si="7"/>
        <v>0</v>
      </c>
      <c r="AZ40" s="20"/>
      <c r="BA40" s="18">
        <f t="shared" si="4"/>
        <v>0</v>
      </c>
      <c r="BB40" s="18">
        <f t="shared" si="4"/>
        <v>0</v>
      </c>
      <c r="BC40" s="18">
        <f t="shared" si="4"/>
        <v>0</v>
      </c>
      <c r="BD40" s="18">
        <f t="shared" si="4"/>
        <v>0</v>
      </c>
      <c r="BE40" s="18">
        <f t="shared" si="4"/>
        <v>0</v>
      </c>
      <c r="BF40" s="18">
        <f t="shared" si="4"/>
        <v>0</v>
      </c>
      <c r="BG40" s="18">
        <f t="shared" si="8"/>
        <v>0</v>
      </c>
      <c r="BH40" s="20"/>
      <c r="BI40" s="18">
        <f t="shared" si="9"/>
        <v>204.76846967140514</v>
      </c>
      <c r="BJ40" s="18">
        <f t="shared" si="13"/>
        <v>1836.0500726010855</v>
      </c>
    </row>
    <row r="41" spans="2:62" ht="14" x14ac:dyDescent="0.15">
      <c r="B41" s="22">
        <v>2046</v>
      </c>
      <c r="C41" s="14">
        <v>0</v>
      </c>
      <c r="D41" s="14">
        <f t="shared" si="15"/>
        <v>0</v>
      </c>
      <c r="E41" s="14">
        <f t="shared" si="16"/>
        <v>0</v>
      </c>
      <c r="G41" s="26">
        <v>28</v>
      </c>
      <c r="H41" s="26" t="str">
        <f>Mango!H41</f>
        <v>2046-2047</v>
      </c>
      <c r="I41" s="30">
        <f t="shared" si="22"/>
        <v>13.654999999999999</v>
      </c>
      <c r="J41" s="30"/>
      <c r="K41" s="28">
        <f t="shared" si="10"/>
        <v>49.436206014267071</v>
      </c>
      <c r="L41" s="31">
        <f t="shared" si="21"/>
        <v>4.3432329032999206</v>
      </c>
      <c r="M41" s="17"/>
      <c r="N41" s="14">
        <f t="shared" si="0"/>
        <v>28</v>
      </c>
      <c r="O41" s="14" t="str">
        <f t="shared" si="0"/>
        <v>2046-2047</v>
      </c>
      <c r="P41" s="18">
        <f t="shared" si="11"/>
        <v>18.64549885386656</v>
      </c>
      <c r="Q41" s="18">
        <f t="shared" si="12"/>
        <v>20.14501771652445</v>
      </c>
      <c r="R41" s="18">
        <f t="shared" si="14"/>
        <v>51.540632159987211</v>
      </c>
      <c r="S41" s="18">
        <f t="shared" si="18"/>
        <v>4.8657572705540248</v>
      </c>
      <c r="T41" s="18">
        <f t="shared" si="19"/>
        <v>0</v>
      </c>
      <c r="U41" s="18">
        <f t="shared" si="20"/>
        <v>0</v>
      </c>
      <c r="V41" s="20"/>
      <c r="W41" s="18">
        <f t="shared" si="1"/>
        <v>4.6613747134666399</v>
      </c>
      <c r="X41" s="18">
        <f t="shared" si="1"/>
        <v>5.0362544291311124</v>
      </c>
      <c r="Y41" s="18">
        <f t="shared" si="1"/>
        <v>12.885158039996803</v>
      </c>
      <c r="Z41" s="18">
        <f t="shared" si="1"/>
        <v>1.2164393176385062</v>
      </c>
      <c r="AA41" s="18">
        <f t="shared" si="1"/>
        <v>0</v>
      </c>
      <c r="AB41" s="18">
        <f t="shared" si="1"/>
        <v>0</v>
      </c>
      <c r="AC41" s="20"/>
      <c r="AD41" s="18">
        <f t="shared" si="5"/>
        <v>23.306873567333199</v>
      </c>
      <c r="AE41" s="18">
        <f t="shared" si="5"/>
        <v>25.181272145655562</v>
      </c>
      <c r="AF41" s="18">
        <f t="shared" si="5"/>
        <v>64.425790199984021</v>
      </c>
      <c r="AG41" s="18">
        <f t="shared" si="5"/>
        <v>6.0821965881925308</v>
      </c>
      <c r="AH41" s="18">
        <f t="shared" si="5"/>
        <v>0</v>
      </c>
      <c r="AI41" s="18">
        <f t="shared" si="5"/>
        <v>0</v>
      </c>
      <c r="AJ41" s="20"/>
      <c r="AK41" s="18">
        <f t="shared" si="2"/>
        <v>40.16551211437087</v>
      </c>
      <c r="AL41" s="18">
        <f t="shared" si="2"/>
        <v>43.395725664346415</v>
      </c>
      <c r="AM41" s="18">
        <f t="shared" si="2"/>
        <v>111.02711177797245</v>
      </c>
      <c r="AN41" s="18">
        <f t="shared" si="2"/>
        <v>10.48165212031846</v>
      </c>
      <c r="AO41" s="18">
        <f t="shared" si="2"/>
        <v>0</v>
      </c>
      <c r="AP41" s="18">
        <f t="shared" si="2"/>
        <v>0</v>
      </c>
      <c r="AQ41" s="18">
        <f t="shared" si="6"/>
        <v>205.07000167700821</v>
      </c>
      <c r="AR41" s="20"/>
      <c r="AS41" s="18">
        <f t="shared" si="3"/>
        <v>0</v>
      </c>
      <c r="AT41" s="18">
        <f t="shared" si="3"/>
        <v>0</v>
      </c>
      <c r="AU41" s="18">
        <f t="shared" si="3"/>
        <v>0</v>
      </c>
      <c r="AV41" s="18">
        <f t="shared" si="3"/>
        <v>0</v>
      </c>
      <c r="AW41" s="18">
        <f t="shared" si="3"/>
        <v>0</v>
      </c>
      <c r="AX41" s="18">
        <f t="shared" si="3"/>
        <v>0</v>
      </c>
      <c r="AY41" s="18">
        <f t="shared" si="7"/>
        <v>0</v>
      </c>
      <c r="AZ41" s="20"/>
      <c r="BA41" s="18">
        <f t="shared" si="4"/>
        <v>0</v>
      </c>
      <c r="BB41" s="18">
        <f t="shared" si="4"/>
        <v>0</v>
      </c>
      <c r="BC41" s="18">
        <f t="shared" si="4"/>
        <v>0</v>
      </c>
      <c r="BD41" s="18">
        <f t="shared" si="4"/>
        <v>0</v>
      </c>
      <c r="BE41" s="18">
        <f t="shared" si="4"/>
        <v>0</v>
      </c>
      <c r="BF41" s="18">
        <f t="shared" si="4"/>
        <v>0</v>
      </c>
      <c r="BG41" s="18">
        <f t="shared" si="8"/>
        <v>0</v>
      </c>
      <c r="BH41" s="20"/>
      <c r="BI41" s="18">
        <f t="shared" si="9"/>
        <v>205.07000167700821</v>
      </c>
      <c r="BJ41" s="18">
        <f t="shared" si="13"/>
        <v>2041.1200742780936</v>
      </c>
    </row>
    <row r="42" spans="2:62" ht="14" x14ac:dyDescent="0.15">
      <c r="B42" s="22">
        <v>2047</v>
      </c>
      <c r="C42" s="14">
        <v>0</v>
      </c>
      <c r="D42" s="14">
        <f t="shared" si="15"/>
        <v>0</v>
      </c>
      <c r="E42" s="14">
        <f t="shared" si="16"/>
        <v>0</v>
      </c>
      <c r="G42" s="26">
        <v>29</v>
      </c>
      <c r="H42" s="26" t="str">
        <f>Mango!H42</f>
        <v>2047-2048</v>
      </c>
      <c r="I42" s="30">
        <f t="shared" si="22"/>
        <v>14.93</v>
      </c>
      <c r="J42" s="30"/>
      <c r="K42" s="28">
        <f t="shared" si="10"/>
        <v>53.784315162712517</v>
      </c>
      <c r="L42" s="31">
        <f t="shared" si="21"/>
        <v>4.3481091484454453</v>
      </c>
      <c r="M42" s="17"/>
      <c r="N42" s="14">
        <f t="shared" si="0"/>
        <v>29</v>
      </c>
      <c r="O42" s="14" t="str">
        <f t="shared" si="0"/>
        <v>2047-2048</v>
      </c>
      <c r="P42" s="18">
        <f t="shared" si="11"/>
        <v>18.666432574276296</v>
      </c>
      <c r="Q42" s="18">
        <f t="shared" si="12"/>
        <v>20.169973602924831</v>
      </c>
      <c r="R42" s="18">
        <f t="shared" si="14"/>
        <v>51.611847715591715</v>
      </c>
      <c r="S42" s="18">
        <f t="shared" si="18"/>
        <v>4.8733578063528</v>
      </c>
      <c r="T42" s="18">
        <f t="shared" si="19"/>
        <v>0</v>
      </c>
      <c r="U42" s="18">
        <f t="shared" si="20"/>
        <v>0</v>
      </c>
      <c r="V42" s="20"/>
      <c r="W42" s="18">
        <f t="shared" si="1"/>
        <v>4.6666081435690741</v>
      </c>
      <c r="X42" s="18">
        <f t="shared" si="1"/>
        <v>5.0424934007312077</v>
      </c>
      <c r="Y42" s="18">
        <f t="shared" si="1"/>
        <v>12.902961928897929</v>
      </c>
      <c r="Z42" s="18">
        <f t="shared" si="1"/>
        <v>1.2183394515882</v>
      </c>
      <c r="AA42" s="18">
        <f t="shared" si="1"/>
        <v>0</v>
      </c>
      <c r="AB42" s="18">
        <f t="shared" si="1"/>
        <v>0</v>
      </c>
      <c r="AC42" s="20"/>
      <c r="AD42" s="18">
        <f t="shared" si="5"/>
        <v>23.333040717845371</v>
      </c>
      <c r="AE42" s="18">
        <f t="shared" si="5"/>
        <v>25.212467003656037</v>
      </c>
      <c r="AF42" s="18">
        <f t="shared" si="5"/>
        <v>64.514809644489645</v>
      </c>
      <c r="AG42" s="18">
        <f t="shared" si="5"/>
        <v>6.091697257941</v>
      </c>
      <c r="AH42" s="18">
        <f t="shared" si="5"/>
        <v>0</v>
      </c>
      <c r="AI42" s="18">
        <f t="shared" si="5"/>
        <v>0</v>
      </c>
      <c r="AJ42" s="20"/>
      <c r="AK42" s="18">
        <f t="shared" si="2"/>
        <v>40.21060683708685</v>
      </c>
      <c r="AL42" s="18">
        <f t="shared" si="2"/>
        <v>43.449484802967234</v>
      </c>
      <c r="AM42" s="18">
        <f t="shared" si="2"/>
        <v>111.18052195400382</v>
      </c>
      <c r="AN42" s="18">
        <f t="shared" si="2"/>
        <v>10.498024941184989</v>
      </c>
      <c r="AO42" s="18">
        <f t="shared" si="2"/>
        <v>0</v>
      </c>
      <c r="AP42" s="18">
        <f t="shared" si="2"/>
        <v>0</v>
      </c>
      <c r="AQ42" s="18">
        <f t="shared" si="6"/>
        <v>205.33863853524289</v>
      </c>
      <c r="AR42" s="20"/>
      <c r="AS42" s="18">
        <f t="shared" si="3"/>
        <v>0</v>
      </c>
      <c r="AT42" s="18">
        <f t="shared" si="3"/>
        <v>0</v>
      </c>
      <c r="AU42" s="18">
        <f t="shared" si="3"/>
        <v>0</v>
      </c>
      <c r="AV42" s="18">
        <f t="shared" si="3"/>
        <v>0</v>
      </c>
      <c r="AW42" s="18">
        <f t="shared" si="3"/>
        <v>0</v>
      </c>
      <c r="AX42" s="18">
        <f t="shared" si="3"/>
        <v>0</v>
      </c>
      <c r="AY42" s="18">
        <f t="shared" si="7"/>
        <v>0</v>
      </c>
      <c r="AZ42" s="20"/>
      <c r="BA42" s="18">
        <f t="shared" si="4"/>
        <v>0</v>
      </c>
      <c r="BB42" s="18">
        <f t="shared" si="4"/>
        <v>0</v>
      </c>
      <c r="BC42" s="18">
        <f t="shared" si="4"/>
        <v>0</v>
      </c>
      <c r="BD42" s="18">
        <f t="shared" si="4"/>
        <v>0</v>
      </c>
      <c r="BE42" s="18">
        <f t="shared" si="4"/>
        <v>0</v>
      </c>
      <c r="BF42" s="18">
        <f t="shared" si="4"/>
        <v>0</v>
      </c>
      <c r="BG42" s="18">
        <f t="shared" si="8"/>
        <v>0</v>
      </c>
      <c r="BH42" s="20"/>
      <c r="BI42" s="18">
        <f t="shared" si="9"/>
        <v>205.33863853524289</v>
      </c>
      <c r="BJ42" s="18">
        <f t="shared" si="13"/>
        <v>2246.4587128133367</v>
      </c>
    </row>
    <row r="43" spans="2:62" ht="14" x14ac:dyDescent="0.15">
      <c r="B43" s="22">
        <v>2048</v>
      </c>
      <c r="C43" s="14">
        <v>0</v>
      </c>
      <c r="D43" s="14">
        <f>C43*10%</f>
        <v>0</v>
      </c>
      <c r="E43" s="14">
        <f>C43-D43</f>
        <v>0</v>
      </c>
      <c r="G43" s="26">
        <v>30</v>
      </c>
      <c r="H43" s="31" t="str">
        <f>Mango!H43</f>
        <v>2048-2049</v>
      </c>
      <c r="I43" s="31">
        <f t="shared" si="22"/>
        <v>16.204999999999998</v>
      </c>
      <c r="J43" s="31"/>
      <c r="K43" s="31">
        <f t="shared" si="10"/>
        <v>58.136887865220103</v>
      </c>
      <c r="L43" s="31">
        <f t="shared" si="21"/>
        <v>4.3525727025075867</v>
      </c>
      <c r="M43" s="17"/>
      <c r="N43" s="14">
        <f t="shared" si="0"/>
        <v>30</v>
      </c>
      <c r="O43" s="14" t="str">
        <f t="shared" si="0"/>
        <v>2048-2049</v>
      </c>
      <c r="P43" s="18">
        <f t="shared" si="11"/>
        <v>18.685594611865067</v>
      </c>
      <c r="Q43" s="18">
        <f t="shared" si="12"/>
        <v>20.19261888538065</v>
      </c>
      <c r="R43" s="18">
        <f t="shared" si="14"/>
        <v>51.675785083462458</v>
      </c>
      <c r="S43" s="18">
        <f t="shared" si="18"/>
        <v>4.8800915010960395</v>
      </c>
      <c r="T43" s="18">
        <f t="shared" si="19"/>
        <v>0</v>
      </c>
      <c r="U43" s="18">
        <f t="shared" si="20"/>
        <v>0</v>
      </c>
      <c r="V43" s="20"/>
      <c r="W43" s="18">
        <f t="shared" si="1"/>
        <v>4.6713986529662668</v>
      </c>
      <c r="X43" s="18">
        <f t="shared" si="1"/>
        <v>5.0481547213451625</v>
      </c>
      <c r="Y43" s="18">
        <f t="shared" si="1"/>
        <v>12.918946270865614</v>
      </c>
      <c r="Z43" s="18">
        <f t="shared" si="1"/>
        <v>1.2200228752740099</v>
      </c>
      <c r="AA43" s="18">
        <f t="shared" si="1"/>
        <v>0</v>
      </c>
      <c r="AB43" s="18">
        <f t="shared" si="1"/>
        <v>0</v>
      </c>
      <c r="AC43" s="20"/>
      <c r="AD43" s="18">
        <f t="shared" si="5"/>
        <v>23.356993264831335</v>
      </c>
      <c r="AE43" s="18">
        <f t="shared" si="5"/>
        <v>25.240773606725813</v>
      </c>
      <c r="AF43" s="18">
        <f t="shared" si="5"/>
        <v>64.594731354328076</v>
      </c>
      <c r="AG43" s="18">
        <f t="shared" si="5"/>
        <v>6.1001143763700494</v>
      </c>
      <c r="AH43" s="18">
        <f t="shared" si="5"/>
        <v>0</v>
      </c>
      <c r="AI43" s="18">
        <f t="shared" si="5"/>
        <v>0</v>
      </c>
      <c r="AJ43" s="20"/>
      <c r="AK43" s="18">
        <f t="shared" si="2"/>
        <v>40.251885059725993</v>
      </c>
      <c r="AL43" s="18">
        <f t="shared" si="2"/>
        <v>43.498266515590814</v>
      </c>
      <c r="AM43" s="18">
        <f t="shared" si="2"/>
        <v>111.31825370062538</v>
      </c>
      <c r="AN43" s="18">
        <f t="shared" si="2"/>
        <v>10.512530441944383</v>
      </c>
      <c r="AO43" s="18">
        <f t="shared" si="2"/>
        <v>0</v>
      </c>
      <c r="AP43" s="18">
        <f t="shared" si="2"/>
        <v>0</v>
      </c>
      <c r="AQ43" s="18">
        <f t="shared" si="6"/>
        <v>205.58093571788658</v>
      </c>
      <c r="AR43" s="20"/>
      <c r="AS43" s="18">
        <f t="shared" si="3"/>
        <v>0</v>
      </c>
      <c r="AT43" s="18">
        <f t="shared" si="3"/>
        <v>0</v>
      </c>
      <c r="AU43" s="18">
        <f t="shared" si="3"/>
        <v>0</v>
      </c>
      <c r="AV43" s="18">
        <f t="shared" si="3"/>
        <v>0</v>
      </c>
      <c r="AW43" s="18">
        <f t="shared" si="3"/>
        <v>0</v>
      </c>
      <c r="AX43" s="18">
        <f t="shared" si="3"/>
        <v>0</v>
      </c>
      <c r="AY43" s="18">
        <f t="shared" si="7"/>
        <v>0</v>
      </c>
      <c r="AZ43" s="20"/>
      <c r="BA43" s="18">
        <f t="shared" si="4"/>
        <v>0</v>
      </c>
      <c r="BB43" s="18">
        <f t="shared" si="4"/>
        <v>0</v>
      </c>
      <c r="BC43" s="18">
        <f t="shared" si="4"/>
        <v>0</v>
      </c>
      <c r="BD43" s="18">
        <f t="shared" si="4"/>
        <v>0</v>
      </c>
      <c r="BE43" s="18">
        <f t="shared" si="4"/>
        <v>0</v>
      </c>
      <c r="BF43" s="18">
        <f t="shared" si="4"/>
        <v>0</v>
      </c>
      <c r="BG43" s="18">
        <f t="shared" si="8"/>
        <v>0</v>
      </c>
      <c r="BH43" s="20"/>
      <c r="BI43" s="18">
        <f t="shared" si="9"/>
        <v>205.58093571788658</v>
      </c>
      <c r="BJ43" s="18">
        <f t="shared" si="13"/>
        <v>2452.0396485312231</v>
      </c>
    </row>
    <row r="44" spans="2:62" ht="14" x14ac:dyDescent="0.15">
      <c r="G44" s="26">
        <v>31</v>
      </c>
      <c r="H44" s="31" t="s">
        <v>302</v>
      </c>
      <c r="I44" s="31">
        <v>0</v>
      </c>
      <c r="J44" s="31"/>
      <c r="K44" s="31">
        <v>0</v>
      </c>
      <c r="L44" s="31">
        <v>0</v>
      </c>
      <c r="N44" s="14">
        <v>31</v>
      </c>
      <c r="O44" s="14" t="s">
        <v>302</v>
      </c>
      <c r="P44" s="18">
        <f t="shared" si="11"/>
        <v>0</v>
      </c>
      <c r="Q44" s="18">
        <f>(L43*$E$15)/1000</f>
        <v>20.213347630445234</v>
      </c>
      <c r="R44" s="18">
        <f t="shared" si="14"/>
        <v>51.733802648203906</v>
      </c>
      <c r="S44" s="18">
        <f t="shared" si="18"/>
        <v>4.8861370162124107</v>
      </c>
      <c r="T44" s="18">
        <f t="shared" si="19"/>
        <v>0</v>
      </c>
      <c r="U44" s="18">
        <f t="shared" si="20"/>
        <v>0</v>
      </c>
      <c r="W44" s="18">
        <f t="shared" si="1"/>
        <v>0</v>
      </c>
      <c r="X44" s="18">
        <f t="shared" si="1"/>
        <v>5.0533369076113086</v>
      </c>
      <c r="Y44" s="18">
        <f t="shared" si="1"/>
        <v>12.933450662050976</v>
      </c>
      <c r="Z44" s="18">
        <f t="shared" si="1"/>
        <v>1.2215342540531027</v>
      </c>
      <c r="AA44" s="18">
        <f t="shared" si="1"/>
        <v>0</v>
      </c>
      <c r="AB44" s="18">
        <f t="shared" si="1"/>
        <v>0</v>
      </c>
      <c r="AD44" s="18">
        <f t="shared" si="5"/>
        <v>0</v>
      </c>
      <c r="AE44" s="18">
        <f t="shared" si="5"/>
        <v>25.266684538056545</v>
      </c>
      <c r="AF44" s="18">
        <f t="shared" si="5"/>
        <v>64.667253310254878</v>
      </c>
      <c r="AG44" s="18">
        <f t="shared" si="5"/>
        <v>6.1076712702655129</v>
      </c>
      <c r="AH44" s="18">
        <f t="shared" si="5"/>
        <v>0</v>
      </c>
      <c r="AI44" s="18">
        <f t="shared" si="5"/>
        <v>0</v>
      </c>
      <c r="AK44" s="18">
        <f t="shared" si="2"/>
        <v>0</v>
      </c>
      <c r="AL44" s="18">
        <f t="shared" si="2"/>
        <v>43.542919687250773</v>
      </c>
      <c r="AM44" s="18">
        <f t="shared" si="2"/>
        <v>111.44323320467255</v>
      </c>
      <c r="AN44" s="18">
        <f t="shared" si="2"/>
        <v>10.5255534890909</v>
      </c>
      <c r="AO44" s="18">
        <f t="shared" si="2"/>
        <v>0</v>
      </c>
      <c r="AP44" s="18">
        <f t="shared" si="2"/>
        <v>0</v>
      </c>
      <c r="AQ44" s="18">
        <f t="shared" si="6"/>
        <v>165.51170638101422</v>
      </c>
      <c r="AS44" s="18">
        <f t="shared" si="3"/>
        <v>0</v>
      </c>
      <c r="AT44" s="18">
        <f t="shared" si="3"/>
        <v>0</v>
      </c>
      <c r="AU44" s="18">
        <f t="shared" si="3"/>
        <v>0</v>
      </c>
      <c r="AV44" s="18">
        <f t="shared" si="3"/>
        <v>0</v>
      </c>
      <c r="AW44" s="18">
        <f t="shared" si="3"/>
        <v>0</v>
      </c>
      <c r="AX44" s="18">
        <f t="shared" si="3"/>
        <v>0</v>
      </c>
      <c r="AY44" s="18">
        <f t="shared" si="7"/>
        <v>0</v>
      </c>
      <c r="BA44" s="18">
        <f t="shared" si="4"/>
        <v>0</v>
      </c>
      <c r="BB44" s="18">
        <f t="shared" si="4"/>
        <v>0</v>
      </c>
      <c r="BC44" s="18">
        <f t="shared" si="4"/>
        <v>0</v>
      </c>
      <c r="BD44" s="18">
        <f t="shared" si="4"/>
        <v>0</v>
      </c>
      <c r="BE44" s="18">
        <f t="shared" si="4"/>
        <v>0</v>
      </c>
      <c r="BF44" s="18">
        <f t="shared" si="4"/>
        <v>0</v>
      </c>
      <c r="BG44" s="18">
        <f t="shared" si="8"/>
        <v>0</v>
      </c>
      <c r="BI44" s="18">
        <f t="shared" si="9"/>
        <v>165.51170638101422</v>
      </c>
      <c r="BJ44" s="18">
        <f t="shared" si="13"/>
        <v>2617.5513549122375</v>
      </c>
    </row>
    <row r="45" spans="2:62" ht="14" x14ac:dyDescent="0.15">
      <c r="G45" s="26">
        <v>32</v>
      </c>
      <c r="H45" s="31" t="s">
        <v>303</v>
      </c>
      <c r="I45" s="31">
        <v>0</v>
      </c>
      <c r="J45" s="31"/>
      <c r="K45" s="31">
        <v>0</v>
      </c>
      <c r="L45" s="31">
        <f t="shared" si="21"/>
        <v>0</v>
      </c>
      <c r="N45" s="14">
        <v>32</v>
      </c>
      <c r="O45" s="14" t="s">
        <v>303</v>
      </c>
      <c r="P45" s="18">
        <f t="shared" si="11"/>
        <v>0</v>
      </c>
      <c r="Q45" s="18">
        <f t="shared" si="12"/>
        <v>0</v>
      </c>
      <c r="R45" s="18">
        <f t="shared" si="14"/>
        <v>51.786910014435264</v>
      </c>
      <c r="S45" s="18">
        <f t="shared" si="18"/>
        <v>4.8916227920011259</v>
      </c>
      <c r="T45" s="18">
        <f t="shared" si="19"/>
        <v>0</v>
      </c>
      <c r="U45" s="18">
        <f t="shared" si="20"/>
        <v>0</v>
      </c>
      <c r="W45" s="18">
        <f t="shared" ref="W45:AB49" si="23">(P45*$K$4)</f>
        <v>0</v>
      </c>
      <c r="X45" s="18">
        <f t="shared" si="23"/>
        <v>0</v>
      </c>
      <c r="Y45" s="18">
        <f t="shared" si="23"/>
        <v>12.946727503608816</v>
      </c>
      <c r="Z45" s="18">
        <f t="shared" si="23"/>
        <v>1.2229056980002815</v>
      </c>
      <c r="AA45" s="18">
        <f t="shared" si="23"/>
        <v>0</v>
      </c>
      <c r="AB45" s="18">
        <f t="shared" si="23"/>
        <v>0</v>
      </c>
      <c r="AD45" s="18">
        <f t="shared" ref="AD45:AH49" si="24">W45+P45</f>
        <v>0</v>
      </c>
      <c r="AE45" s="18">
        <f t="shared" si="24"/>
        <v>0</v>
      </c>
      <c r="AF45" s="18">
        <f t="shared" si="5"/>
        <v>64.733637518044077</v>
      </c>
      <c r="AG45" s="18">
        <f t="shared" si="5"/>
        <v>6.1145284900014074</v>
      </c>
      <c r="AH45" s="18">
        <f t="shared" si="5"/>
        <v>0</v>
      </c>
      <c r="AI45" s="18">
        <f t="shared" ref="AI45:AI49" si="25">AB45+U45</f>
        <v>0</v>
      </c>
      <c r="AK45" s="18">
        <f t="shared" ref="AK45:AP49" si="26">AD45*$K$7*$I$7</f>
        <v>0</v>
      </c>
      <c r="AL45" s="18">
        <f t="shared" si="26"/>
        <v>0</v>
      </c>
      <c r="AM45" s="18">
        <f t="shared" si="26"/>
        <v>111.55763532276261</v>
      </c>
      <c r="AN45" s="18">
        <f t="shared" si="26"/>
        <v>10.537370764435757</v>
      </c>
      <c r="AO45" s="18">
        <f t="shared" si="26"/>
        <v>0</v>
      </c>
      <c r="AP45" s="18">
        <f t="shared" si="26"/>
        <v>0</v>
      </c>
      <c r="AQ45" s="18">
        <f t="shared" si="6"/>
        <v>122.09500608719836</v>
      </c>
      <c r="AS45" s="18">
        <f t="shared" ref="AS45:AT49" si="27">AK45*$K$5</f>
        <v>0</v>
      </c>
      <c r="AT45" s="18">
        <f t="shared" si="27"/>
        <v>0</v>
      </c>
      <c r="AU45" s="18">
        <f t="shared" ref="AU45:AX49" si="28">AM45*$K$5</f>
        <v>0</v>
      </c>
      <c r="AV45" s="18">
        <f t="shared" si="28"/>
        <v>0</v>
      </c>
      <c r="AW45" s="18">
        <f t="shared" si="28"/>
        <v>0</v>
      </c>
      <c r="AX45" s="18">
        <f t="shared" si="28"/>
        <v>0</v>
      </c>
      <c r="AY45" s="18">
        <f t="shared" si="7"/>
        <v>0</v>
      </c>
      <c r="BA45" s="18">
        <f t="shared" ref="BA45:BF49" si="29">AK45*$K$6</f>
        <v>0</v>
      </c>
      <c r="BB45" s="18">
        <f t="shared" si="29"/>
        <v>0</v>
      </c>
      <c r="BC45" s="18">
        <f t="shared" si="29"/>
        <v>0</v>
      </c>
      <c r="BD45" s="18">
        <f t="shared" si="29"/>
        <v>0</v>
      </c>
      <c r="BE45" s="18">
        <f t="shared" si="29"/>
        <v>0</v>
      </c>
      <c r="BF45" s="18">
        <f t="shared" si="29"/>
        <v>0</v>
      </c>
      <c r="BG45" s="18">
        <f t="shared" si="8"/>
        <v>0</v>
      </c>
      <c r="BI45" s="18">
        <f t="shared" si="9"/>
        <v>122.09500608719836</v>
      </c>
      <c r="BJ45" s="18">
        <f t="shared" si="13"/>
        <v>2739.6463609994357</v>
      </c>
    </row>
    <row r="46" spans="2:62" ht="14" x14ac:dyDescent="0.15">
      <c r="G46" s="26">
        <v>33</v>
      </c>
      <c r="H46" s="31" t="s">
        <v>304</v>
      </c>
      <c r="I46" s="31">
        <v>0</v>
      </c>
      <c r="J46" s="31"/>
      <c r="K46" s="31">
        <v>0</v>
      </c>
      <c r="L46" s="31">
        <f t="shared" si="21"/>
        <v>0</v>
      </c>
      <c r="N46" s="14">
        <v>33</v>
      </c>
      <c r="O46" s="14" t="s">
        <v>304</v>
      </c>
      <c r="P46" s="18">
        <f t="shared" si="11"/>
        <v>0</v>
      </c>
      <c r="Q46" s="18">
        <f t="shared" si="12"/>
        <v>0</v>
      </c>
      <c r="R46" s="18">
        <f t="shared" si="14"/>
        <v>0</v>
      </c>
      <c r="S46" s="18">
        <f t="shared" si="18"/>
        <v>4.8966442903210359</v>
      </c>
      <c r="T46" s="18">
        <f t="shared" si="19"/>
        <v>0</v>
      </c>
      <c r="U46" s="18">
        <f t="shared" si="20"/>
        <v>0</v>
      </c>
      <c r="W46" s="18">
        <f t="shared" si="23"/>
        <v>0</v>
      </c>
      <c r="X46" s="18">
        <f t="shared" si="23"/>
        <v>0</v>
      </c>
      <c r="Y46" s="18">
        <f t="shared" si="23"/>
        <v>0</v>
      </c>
      <c r="Z46" s="18">
        <f t="shared" si="23"/>
        <v>1.224161072580259</v>
      </c>
      <c r="AA46" s="18">
        <f t="shared" si="23"/>
        <v>0</v>
      </c>
      <c r="AB46" s="18">
        <f t="shared" si="23"/>
        <v>0</v>
      </c>
      <c r="AD46" s="18">
        <f t="shared" si="24"/>
        <v>0</v>
      </c>
      <c r="AE46" s="18">
        <f t="shared" si="24"/>
        <v>0</v>
      </c>
      <c r="AF46" s="18">
        <f t="shared" si="24"/>
        <v>0</v>
      </c>
      <c r="AG46" s="18">
        <f t="shared" si="24"/>
        <v>6.1208053629012946</v>
      </c>
      <c r="AH46" s="18">
        <f t="shared" si="24"/>
        <v>0</v>
      </c>
      <c r="AI46" s="18">
        <f t="shared" si="25"/>
        <v>0</v>
      </c>
      <c r="AK46" s="18">
        <f t="shared" si="26"/>
        <v>0</v>
      </c>
      <c r="AL46" s="18">
        <f t="shared" si="26"/>
        <v>0</v>
      </c>
      <c r="AM46" s="18">
        <f t="shared" si="26"/>
        <v>0</v>
      </c>
      <c r="AN46" s="18">
        <f t="shared" si="26"/>
        <v>10.548187908733231</v>
      </c>
      <c r="AO46" s="18">
        <f t="shared" si="26"/>
        <v>0</v>
      </c>
      <c r="AP46" s="18">
        <f t="shared" si="26"/>
        <v>0</v>
      </c>
      <c r="AQ46" s="18">
        <f t="shared" si="6"/>
        <v>10.548187908733231</v>
      </c>
      <c r="AS46" s="18">
        <f t="shared" si="27"/>
        <v>0</v>
      </c>
      <c r="AT46" s="18">
        <f t="shared" si="27"/>
        <v>0</v>
      </c>
      <c r="AU46" s="18">
        <f t="shared" si="28"/>
        <v>0</v>
      </c>
      <c r="AV46" s="18">
        <f>AN46*$K$5</f>
        <v>0</v>
      </c>
      <c r="AW46" s="18">
        <f t="shared" si="28"/>
        <v>0</v>
      </c>
      <c r="AX46" s="18">
        <f t="shared" si="28"/>
        <v>0</v>
      </c>
      <c r="AY46" s="18">
        <f t="shared" si="7"/>
        <v>0</v>
      </c>
      <c r="BA46" s="18">
        <f t="shared" si="29"/>
        <v>0</v>
      </c>
      <c r="BB46" s="18">
        <f t="shared" si="29"/>
        <v>0</v>
      </c>
      <c r="BC46" s="18">
        <f t="shared" si="29"/>
        <v>0</v>
      </c>
      <c r="BD46" s="18">
        <f t="shared" si="29"/>
        <v>0</v>
      </c>
      <c r="BE46" s="18">
        <f t="shared" si="29"/>
        <v>0</v>
      </c>
      <c r="BF46" s="18">
        <f t="shared" si="29"/>
        <v>0</v>
      </c>
      <c r="BG46" s="18">
        <f t="shared" si="8"/>
        <v>0</v>
      </c>
      <c r="BI46" s="18">
        <f t="shared" si="9"/>
        <v>10.548187908733231</v>
      </c>
      <c r="BJ46" s="18">
        <f t="shared" si="13"/>
        <v>2750.1945489081691</v>
      </c>
    </row>
    <row r="47" spans="2:62" ht="14" x14ac:dyDescent="0.15">
      <c r="G47" s="26">
        <v>34</v>
      </c>
      <c r="H47" s="31" t="s">
        <v>305</v>
      </c>
      <c r="I47" s="31">
        <v>0</v>
      </c>
      <c r="J47" s="31"/>
      <c r="K47" s="31">
        <v>0</v>
      </c>
      <c r="L47" s="31">
        <f t="shared" si="21"/>
        <v>0</v>
      </c>
      <c r="N47" s="14">
        <v>34</v>
      </c>
      <c r="O47" s="14" t="s">
        <v>305</v>
      </c>
      <c r="P47" s="18">
        <f t="shared" si="11"/>
        <v>0</v>
      </c>
      <c r="Q47" s="18">
        <f t="shared" si="12"/>
        <v>0</v>
      </c>
      <c r="R47" s="18">
        <f t="shared" si="14"/>
        <v>0</v>
      </c>
      <c r="S47" s="18">
        <f t="shared" si="18"/>
        <v>0</v>
      </c>
      <c r="T47" s="18">
        <f t="shared" si="19"/>
        <v>0</v>
      </c>
      <c r="U47" s="18">
        <f t="shared" si="20"/>
        <v>0</v>
      </c>
      <c r="W47" s="18">
        <f t="shared" si="23"/>
        <v>0</v>
      </c>
      <c r="X47" s="18">
        <f t="shared" si="23"/>
        <v>0</v>
      </c>
      <c r="Y47" s="18">
        <f t="shared" si="23"/>
        <v>0</v>
      </c>
      <c r="Z47" s="18">
        <f t="shared" si="23"/>
        <v>0</v>
      </c>
      <c r="AA47" s="18">
        <f t="shared" si="23"/>
        <v>0</v>
      </c>
      <c r="AB47" s="18">
        <f t="shared" si="23"/>
        <v>0</v>
      </c>
      <c r="AD47" s="18">
        <f t="shared" si="24"/>
        <v>0</v>
      </c>
      <c r="AE47" s="18">
        <f t="shared" si="24"/>
        <v>0</v>
      </c>
      <c r="AF47" s="18">
        <f t="shared" si="24"/>
        <v>0</v>
      </c>
      <c r="AG47" s="18">
        <f t="shared" si="24"/>
        <v>0</v>
      </c>
      <c r="AH47" s="18">
        <f t="shared" si="24"/>
        <v>0</v>
      </c>
      <c r="AI47" s="18">
        <f t="shared" si="25"/>
        <v>0</v>
      </c>
      <c r="AK47" s="18">
        <f t="shared" si="26"/>
        <v>0</v>
      </c>
      <c r="AL47" s="18">
        <f t="shared" si="26"/>
        <v>0</v>
      </c>
      <c r="AM47" s="18">
        <f t="shared" si="26"/>
        <v>0</v>
      </c>
      <c r="AN47" s="18">
        <f t="shared" si="26"/>
        <v>0</v>
      </c>
      <c r="AO47" s="18">
        <f t="shared" si="26"/>
        <v>0</v>
      </c>
      <c r="AP47" s="18">
        <f t="shared" si="26"/>
        <v>0</v>
      </c>
      <c r="AQ47" s="18">
        <f t="shared" si="6"/>
        <v>0</v>
      </c>
      <c r="AS47" s="18">
        <f t="shared" si="27"/>
        <v>0</v>
      </c>
      <c r="AT47" s="18">
        <f t="shared" si="27"/>
        <v>0</v>
      </c>
      <c r="AU47" s="18">
        <f t="shared" si="28"/>
        <v>0</v>
      </c>
      <c r="AV47" s="18">
        <f t="shared" si="28"/>
        <v>0</v>
      </c>
      <c r="AW47" s="18">
        <f t="shared" si="28"/>
        <v>0</v>
      </c>
      <c r="AX47" s="18">
        <f t="shared" si="28"/>
        <v>0</v>
      </c>
      <c r="AY47" s="18">
        <f t="shared" si="7"/>
        <v>0</v>
      </c>
      <c r="BA47" s="18">
        <f t="shared" si="29"/>
        <v>0</v>
      </c>
      <c r="BB47" s="18">
        <f t="shared" si="29"/>
        <v>0</v>
      </c>
      <c r="BC47" s="18">
        <f t="shared" si="29"/>
        <v>0</v>
      </c>
      <c r="BD47" s="18">
        <f t="shared" si="29"/>
        <v>0</v>
      </c>
      <c r="BE47" s="18">
        <f t="shared" si="29"/>
        <v>0</v>
      </c>
      <c r="BF47" s="18">
        <f t="shared" si="29"/>
        <v>0</v>
      </c>
      <c r="BG47" s="18">
        <f t="shared" si="8"/>
        <v>0</v>
      </c>
      <c r="BI47" s="18">
        <f t="shared" si="9"/>
        <v>0</v>
      </c>
      <c r="BJ47" s="18">
        <f t="shared" si="13"/>
        <v>2750.1945489081691</v>
      </c>
    </row>
    <row r="48" spans="2:62" ht="14" x14ac:dyDescent="0.15">
      <c r="G48" s="26">
        <v>35</v>
      </c>
      <c r="H48" s="31" t="s">
        <v>340</v>
      </c>
      <c r="I48" s="31">
        <v>0</v>
      </c>
      <c r="J48" s="31"/>
      <c r="K48" s="31">
        <v>0</v>
      </c>
      <c r="L48" s="31">
        <f t="shared" si="21"/>
        <v>0</v>
      </c>
      <c r="N48" s="14">
        <v>35</v>
      </c>
      <c r="O48" s="14" t="s">
        <v>306</v>
      </c>
      <c r="P48" s="18">
        <f t="shared" si="11"/>
        <v>0</v>
      </c>
      <c r="Q48" s="18">
        <f t="shared" si="12"/>
        <v>0</v>
      </c>
      <c r="R48" s="18">
        <f t="shared" si="14"/>
        <v>0</v>
      </c>
      <c r="S48" s="18">
        <f t="shared" si="18"/>
        <v>0</v>
      </c>
      <c r="T48" s="18">
        <f t="shared" si="19"/>
        <v>0</v>
      </c>
      <c r="U48" s="18">
        <f t="shared" si="20"/>
        <v>0</v>
      </c>
      <c r="W48" s="18">
        <f t="shared" si="23"/>
        <v>0</v>
      </c>
      <c r="X48" s="18">
        <f t="shared" si="23"/>
        <v>0</v>
      </c>
      <c r="Y48" s="18">
        <f t="shared" si="23"/>
        <v>0</v>
      </c>
      <c r="Z48" s="18">
        <f t="shared" si="23"/>
        <v>0</v>
      </c>
      <c r="AA48" s="18">
        <f t="shared" si="23"/>
        <v>0</v>
      </c>
      <c r="AB48" s="18">
        <f t="shared" si="23"/>
        <v>0</v>
      </c>
      <c r="AD48" s="18">
        <f t="shared" si="24"/>
        <v>0</v>
      </c>
      <c r="AE48" s="18">
        <f t="shared" si="24"/>
        <v>0</v>
      </c>
      <c r="AF48" s="18">
        <f t="shared" si="24"/>
        <v>0</v>
      </c>
      <c r="AG48" s="18">
        <f t="shared" si="24"/>
        <v>0</v>
      </c>
      <c r="AH48" s="18">
        <f t="shared" si="24"/>
        <v>0</v>
      </c>
      <c r="AI48" s="18">
        <f t="shared" si="25"/>
        <v>0</v>
      </c>
      <c r="AK48" s="18">
        <f t="shared" si="26"/>
        <v>0</v>
      </c>
      <c r="AL48" s="18">
        <f t="shared" si="26"/>
        <v>0</v>
      </c>
      <c r="AM48" s="18">
        <f t="shared" si="26"/>
        <v>0</v>
      </c>
      <c r="AN48" s="18">
        <f t="shared" si="26"/>
        <v>0</v>
      </c>
      <c r="AO48" s="18">
        <f t="shared" si="26"/>
        <v>0</v>
      </c>
      <c r="AP48" s="18">
        <f t="shared" si="26"/>
        <v>0</v>
      </c>
      <c r="AQ48" s="18">
        <f t="shared" si="6"/>
        <v>0</v>
      </c>
      <c r="AS48" s="18">
        <f t="shared" si="27"/>
        <v>0</v>
      </c>
      <c r="AT48" s="18">
        <f t="shared" si="27"/>
        <v>0</v>
      </c>
      <c r="AU48" s="18">
        <f t="shared" si="28"/>
        <v>0</v>
      </c>
      <c r="AV48" s="18">
        <f t="shared" si="28"/>
        <v>0</v>
      </c>
      <c r="AW48" s="18">
        <f t="shared" si="28"/>
        <v>0</v>
      </c>
      <c r="AX48" s="18">
        <f t="shared" si="28"/>
        <v>0</v>
      </c>
      <c r="AY48" s="18">
        <f t="shared" si="7"/>
        <v>0</v>
      </c>
      <c r="BA48" s="18">
        <f t="shared" si="29"/>
        <v>0</v>
      </c>
      <c r="BB48" s="18">
        <f t="shared" si="29"/>
        <v>0</v>
      </c>
      <c r="BC48" s="18">
        <f t="shared" si="29"/>
        <v>0</v>
      </c>
      <c r="BD48" s="18">
        <f t="shared" si="29"/>
        <v>0</v>
      </c>
      <c r="BE48" s="18">
        <f t="shared" si="29"/>
        <v>0</v>
      </c>
      <c r="BF48" s="18">
        <f t="shared" si="29"/>
        <v>0</v>
      </c>
      <c r="BG48" s="18">
        <f t="shared" si="8"/>
        <v>0</v>
      </c>
      <c r="BI48" s="18">
        <f t="shared" si="9"/>
        <v>0</v>
      </c>
      <c r="BJ48" s="18">
        <f t="shared" si="13"/>
        <v>2750.1945489081691</v>
      </c>
    </row>
    <row r="49" spans="7:62" ht="14" x14ac:dyDescent="0.15">
      <c r="G49" s="26">
        <v>36</v>
      </c>
      <c r="H49" s="31" t="s">
        <v>307</v>
      </c>
      <c r="I49" s="31">
        <v>0</v>
      </c>
      <c r="J49" s="31"/>
      <c r="K49" s="31">
        <v>0</v>
      </c>
      <c r="L49" s="31">
        <f t="shared" si="21"/>
        <v>0</v>
      </c>
      <c r="N49" s="14">
        <v>36</v>
      </c>
      <c r="O49" s="14" t="s">
        <v>307</v>
      </c>
      <c r="P49" s="18">
        <f t="shared" si="11"/>
        <v>0</v>
      </c>
      <c r="Q49" s="18">
        <f t="shared" si="12"/>
        <v>0</v>
      </c>
      <c r="R49" s="18">
        <f t="shared" si="14"/>
        <v>0</v>
      </c>
      <c r="S49" s="18">
        <f t="shared" si="18"/>
        <v>0</v>
      </c>
      <c r="T49" s="18">
        <f t="shared" si="19"/>
        <v>0</v>
      </c>
      <c r="U49" s="18">
        <f t="shared" si="20"/>
        <v>0</v>
      </c>
      <c r="W49" s="18">
        <f t="shared" si="23"/>
        <v>0</v>
      </c>
      <c r="X49" s="18">
        <f t="shared" si="23"/>
        <v>0</v>
      </c>
      <c r="Y49" s="18">
        <f t="shared" si="23"/>
        <v>0</v>
      </c>
      <c r="Z49" s="18">
        <f t="shared" si="23"/>
        <v>0</v>
      </c>
      <c r="AA49" s="18">
        <f t="shared" si="23"/>
        <v>0</v>
      </c>
      <c r="AB49" s="18">
        <f t="shared" si="23"/>
        <v>0</v>
      </c>
      <c r="AD49" s="18">
        <f t="shared" si="24"/>
        <v>0</v>
      </c>
      <c r="AE49" s="18">
        <f t="shared" si="24"/>
        <v>0</v>
      </c>
      <c r="AF49" s="18">
        <f t="shared" si="24"/>
        <v>0</v>
      </c>
      <c r="AG49" s="18">
        <f t="shared" si="24"/>
        <v>0</v>
      </c>
      <c r="AH49" s="18">
        <f t="shared" si="24"/>
        <v>0</v>
      </c>
      <c r="AI49" s="18">
        <f t="shared" si="25"/>
        <v>0</v>
      </c>
      <c r="AK49" s="18">
        <f t="shared" si="26"/>
        <v>0</v>
      </c>
      <c r="AL49" s="18">
        <f t="shared" si="26"/>
        <v>0</v>
      </c>
      <c r="AM49" s="18">
        <f t="shared" si="26"/>
        <v>0</v>
      </c>
      <c r="AN49" s="18">
        <f t="shared" si="26"/>
        <v>0</v>
      </c>
      <c r="AO49" s="18">
        <f t="shared" si="26"/>
        <v>0</v>
      </c>
      <c r="AP49" s="18">
        <f t="shared" si="26"/>
        <v>0</v>
      </c>
      <c r="AQ49" s="18">
        <f t="shared" si="6"/>
        <v>0</v>
      </c>
      <c r="AS49" s="18">
        <f t="shared" si="27"/>
        <v>0</v>
      </c>
      <c r="AT49" s="18">
        <f t="shared" si="27"/>
        <v>0</v>
      </c>
      <c r="AU49" s="18">
        <f t="shared" si="28"/>
        <v>0</v>
      </c>
      <c r="AV49" s="18">
        <f t="shared" si="28"/>
        <v>0</v>
      </c>
      <c r="AW49" s="18">
        <f t="shared" si="28"/>
        <v>0</v>
      </c>
      <c r="AX49" s="18">
        <f t="shared" si="28"/>
        <v>0</v>
      </c>
      <c r="AY49" s="18">
        <f t="shared" si="7"/>
        <v>0</v>
      </c>
      <c r="BA49" s="18">
        <f t="shared" si="29"/>
        <v>0</v>
      </c>
      <c r="BB49" s="18">
        <f t="shared" si="29"/>
        <v>0</v>
      </c>
      <c r="BC49" s="18">
        <f t="shared" si="29"/>
        <v>0</v>
      </c>
      <c r="BD49" s="18">
        <f t="shared" si="29"/>
        <v>0</v>
      </c>
      <c r="BE49" s="18">
        <f t="shared" si="29"/>
        <v>0</v>
      </c>
      <c r="BF49" s="18">
        <f t="shared" si="29"/>
        <v>0</v>
      </c>
      <c r="BG49" s="18">
        <f t="shared" si="8"/>
        <v>0</v>
      </c>
      <c r="BI49" s="18">
        <f t="shared" si="9"/>
        <v>0</v>
      </c>
      <c r="BJ49" s="18">
        <f t="shared" si="13"/>
        <v>2750.1945489081691</v>
      </c>
    </row>
  </sheetData>
  <mergeCells count="58">
    <mergeCell ref="J14:J23"/>
    <mergeCell ref="BB12:BB13"/>
    <mergeCell ref="BC12:BC13"/>
    <mergeCell ref="BD12:BD13"/>
    <mergeCell ref="BE12:BE13"/>
    <mergeCell ref="AH12:AH13"/>
    <mergeCell ref="AI12:AI13"/>
    <mergeCell ref="AK12:AK13"/>
    <mergeCell ref="AL12:AL13"/>
    <mergeCell ref="AM12:AM13"/>
    <mergeCell ref="AN12:AN13"/>
    <mergeCell ref="AA12:AA13"/>
    <mergeCell ref="AB12:AB13"/>
    <mergeCell ref="AD12:AD13"/>
    <mergeCell ref="AE12:AE13"/>
    <mergeCell ref="AF12:AF13"/>
    <mergeCell ref="BJ11:BJ13"/>
    <mergeCell ref="AV12:AV13"/>
    <mergeCell ref="AW12:AW13"/>
    <mergeCell ref="AX12:AX13"/>
    <mergeCell ref="BA12:BA13"/>
    <mergeCell ref="AS11:AX11"/>
    <mergeCell ref="AY11:AY13"/>
    <mergeCell ref="BA11:BF11"/>
    <mergeCell ref="BG11:BG13"/>
    <mergeCell ref="BI11:BI13"/>
    <mergeCell ref="BF12:BF13"/>
    <mergeCell ref="AS12:AS13"/>
    <mergeCell ref="AT12:AT13"/>
    <mergeCell ref="AU12:AU13"/>
    <mergeCell ref="N11:N13"/>
    <mergeCell ref="O11:O13"/>
    <mergeCell ref="P11:U11"/>
    <mergeCell ref="W11:AB11"/>
    <mergeCell ref="AD11:AI11"/>
    <mergeCell ref="AG12:AG13"/>
    <mergeCell ref="T12:T13"/>
    <mergeCell ref="U12:U13"/>
    <mergeCell ref="W12:W13"/>
    <mergeCell ref="X12:X13"/>
    <mergeCell ref="Y12:Y13"/>
    <mergeCell ref="Z12:Z13"/>
    <mergeCell ref="AK11:AQ11"/>
    <mergeCell ref="P12:P13"/>
    <mergeCell ref="Q12:Q13"/>
    <mergeCell ref="R12:R13"/>
    <mergeCell ref="S12:S13"/>
    <mergeCell ref="AO12:AO13"/>
    <mergeCell ref="AP12:AP13"/>
    <mergeCell ref="AQ12:AQ13"/>
    <mergeCell ref="H3:K3"/>
    <mergeCell ref="G10:L10"/>
    <mergeCell ref="G11:G13"/>
    <mergeCell ref="H11:H13"/>
    <mergeCell ref="I11:I13"/>
    <mergeCell ref="J11:J13"/>
    <mergeCell ref="K11:K13"/>
    <mergeCell ref="L11:L13"/>
  </mergeCells>
  <hyperlinks>
    <hyperlink ref="J14" r:id="rId1" xr:uid="{A17BA1E5-4678-4DDD-8743-13A69C080DA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F474-4D56-4049-921C-48F722A12D5E}">
  <dimension ref="B3:BK49"/>
  <sheetViews>
    <sheetView topLeftCell="E6" zoomScale="85" zoomScaleNormal="85" workbookViewId="0">
      <selection activeCell="M29" sqref="M29"/>
    </sheetView>
  </sheetViews>
  <sheetFormatPr baseColWidth="10" defaultColWidth="9.1640625" defaultRowHeight="13" x14ac:dyDescent="0.15"/>
  <cols>
    <col min="1" max="1" width="9.1640625" style="3"/>
    <col min="2" max="2" width="9.1640625" style="2"/>
    <col min="3" max="3" width="16.33203125" style="3" customWidth="1"/>
    <col min="4" max="4" width="10.6640625" style="3" customWidth="1"/>
    <col min="5" max="5" width="20.6640625" style="3" customWidth="1"/>
    <col min="6" max="6" width="9.1640625" style="3"/>
    <col min="7" max="7" width="24.5" style="3" customWidth="1"/>
    <col min="8" max="8" width="19.6640625" style="3" customWidth="1"/>
    <col min="9" max="10" width="25" style="3" customWidth="1"/>
    <col min="11" max="11" width="19" style="3" customWidth="1"/>
    <col min="12" max="12" width="23.6640625" style="3" customWidth="1"/>
    <col min="13" max="13" width="10.6640625" style="3" customWidth="1"/>
    <col min="14" max="14" width="30.5" style="3" customWidth="1"/>
    <col min="15" max="15" width="5.1640625" style="3" bestFit="1" customWidth="1"/>
    <col min="16" max="16" width="14.1640625" style="3" customWidth="1"/>
    <col min="17" max="17" width="16.83203125" style="3" customWidth="1"/>
    <col min="18" max="18" width="13.33203125" style="3" customWidth="1"/>
    <col min="19" max="22" width="9.33203125" style="3" customWidth="1"/>
    <col min="23" max="23" width="9.1640625" style="3"/>
    <col min="24" max="24" width="12.5" style="3" customWidth="1"/>
    <col min="25" max="25" width="13.5" style="3" customWidth="1"/>
    <col min="26" max="29" width="17.33203125" style="3" customWidth="1"/>
    <col min="30" max="30" width="9.1640625" style="3"/>
    <col min="31" max="31" width="11.6640625" style="3" bestFit="1" customWidth="1"/>
    <col min="32" max="32" width="10.5" style="3" bestFit="1" customWidth="1"/>
    <col min="33" max="33" width="11.6640625" style="3" bestFit="1" customWidth="1"/>
    <col min="34" max="36" width="11.6640625" style="3" customWidth="1"/>
    <col min="37" max="37" width="9.1640625" style="3"/>
    <col min="38" max="38" width="11" style="3" bestFit="1" customWidth="1"/>
    <col min="39" max="39" width="10.6640625" style="3" bestFit="1" customWidth="1"/>
    <col min="40" max="40" width="11" style="3" bestFit="1" customWidth="1"/>
    <col min="41" max="43" width="11" style="3" customWidth="1"/>
    <col min="44" max="44" width="17" style="3" customWidth="1"/>
    <col min="45" max="47" width="9.1640625" style="3"/>
    <col min="48" max="51" width="12.6640625" style="3" customWidth="1"/>
    <col min="52" max="52" width="18" style="4" customWidth="1"/>
    <col min="53" max="55" width="9.1640625" style="3"/>
    <col min="56" max="59" width="18.33203125" style="3" customWidth="1"/>
    <col min="60" max="60" width="12.5" style="4" customWidth="1"/>
    <col min="61" max="61" width="9.1640625" style="3"/>
    <col min="62" max="62" width="14.5" style="3" customWidth="1"/>
    <col min="63" max="63" width="14.1640625" style="3" customWidth="1"/>
    <col min="64" max="16384" width="9.1640625" style="3"/>
  </cols>
  <sheetData>
    <row r="3" spans="2:63" ht="15" customHeight="1" x14ac:dyDescent="0.15">
      <c r="H3" s="248" t="s">
        <v>78</v>
      </c>
      <c r="I3" s="249"/>
      <c r="J3" s="249"/>
      <c r="K3" s="250"/>
    </row>
    <row r="4" spans="2:63" x14ac:dyDescent="0.15">
      <c r="H4" s="74" t="s">
        <v>79</v>
      </c>
      <c r="I4" s="6" t="str">
        <f>Overview!C5</f>
        <v>Citrus</v>
      </c>
      <c r="J4" s="74" t="s">
        <v>80</v>
      </c>
      <c r="K4" s="7">
        <f>Overview!G5</f>
        <v>0.25</v>
      </c>
    </row>
    <row r="5" spans="2:63" x14ac:dyDescent="0.15">
      <c r="H5" s="74" t="s">
        <v>81</v>
      </c>
      <c r="I5" s="6" t="str">
        <f>Overview!D5</f>
        <v>Citrus spp</v>
      </c>
      <c r="J5" s="74" t="s">
        <v>7</v>
      </c>
      <c r="K5" s="8">
        <f>Overview!I5</f>
        <v>0</v>
      </c>
    </row>
    <row r="6" spans="2:63" x14ac:dyDescent="0.15">
      <c r="H6" s="74" t="s">
        <v>82</v>
      </c>
      <c r="I6" s="7" t="str">
        <f>Overview!E5</f>
        <v>Y=10^(-0.535+log10*(BA))</v>
      </c>
      <c r="J6" s="74" t="s">
        <v>8</v>
      </c>
      <c r="K6" s="8">
        <f>Overview!J5</f>
        <v>0</v>
      </c>
    </row>
    <row r="7" spans="2:63" ht="18" x14ac:dyDescent="0.25">
      <c r="H7" s="74" t="s">
        <v>55</v>
      </c>
      <c r="I7" s="7">
        <f>Overview!H5</f>
        <v>0.47</v>
      </c>
      <c r="J7" s="64" t="s">
        <v>83</v>
      </c>
      <c r="K7" s="23">
        <f>Overview!K7</f>
        <v>3.6666666666666665</v>
      </c>
    </row>
    <row r="10" spans="2:63" ht="15.75" customHeight="1" x14ac:dyDescent="0.15">
      <c r="G10" s="243" t="s">
        <v>160</v>
      </c>
      <c r="H10" s="243"/>
      <c r="I10" s="243"/>
      <c r="J10" s="243"/>
      <c r="K10" s="243"/>
      <c r="L10" s="243"/>
      <c r="M10" s="243"/>
      <c r="O10" s="9"/>
    </row>
    <row r="11" spans="2:63" ht="15.75" customHeight="1" x14ac:dyDescent="0.15">
      <c r="G11" s="251" t="s">
        <v>85</v>
      </c>
      <c r="H11" s="251" t="s">
        <v>13</v>
      </c>
      <c r="I11" s="251" t="s">
        <v>143</v>
      </c>
      <c r="J11" s="251" t="s">
        <v>161</v>
      </c>
      <c r="K11" s="251" t="s">
        <v>4</v>
      </c>
      <c r="L11" s="252" t="s">
        <v>141</v>
      </c>
      <c r="M11" s="252" t="s">
        <v>142</v>
      </c>
      <c r="O11" s="243" t="s">
        <v>85</v>
      </c>
      <c r="P11" s="243" t="s">
        <v>13</v>
      </c>
      <c r="Q11" s="237" t="s">
        <v>89</v>
      </c>
      <c r="R11" s="237"/>
      <c r="S11" s="237"/>
      <c r="T11" s="237"/>
      <c r="U11" s="237"/>
      <c r="V11" s="237"/>
      <c r="X11" s="237" t="s">
        <v>90</v>
      </c>
      <c r="Y11" s="237"/>
      <c r="Z11" s="237"/>
      <c r="AA11" s="237"/>
      <c r="AB11" s="237"/>
      <c r="AC11" s="237"/>
      <c r="AE11" s="237" t="s">
        <v>91</v>
      </c>
      <c r="AF11" s="237"/>
      <c r="AG11" s="237"/>
      <c r="AH11" s="237"/>
      <c r="AI11" s="237"/>
      <c r="AJ11" s="237"/>
      <c r="AL11" s="237" t="s">
        <v>92</v>
      </c>
      <c r="AM11" s="237"/>
      <c r="AN11" s="237"/>
      <c r="AO11" s="237"/>
      <c r="AP11" s="237"/>
      <c r="AQ11" s="237"/>
      <c r="AR11" s="237"/>
      <c r="AT11" s="240" t="s">
        <v>93</v>
      </c>
      <c r="AU11" s="241"/>
      <c r="AV11" s="241"/>
      <c r="AW11" s="241"/>
      <c r="AX11" s="241"/>
      <c r="AY11" s="242"/>
      <c r="AZ11" s="237" t="s">
        <v>94</v>
      </c>
      <c r="BB11" s="240" t="s">
        <v>95</v>
      </c>
      <c r="BC11" s="241"/>
      <c r="BD11" s="241"/>
      <c r="BE11" s="241"/>
      <c r="BF11" s="241"/>
      <c r="BG11" s="242"/>
      <c r="BH11" s="237" t="s">
        <v>96</v>
      </c>
      <c r="BJ11" s="237" t="s">
        <v>97</v>
      </c>
      <c r="BK11" s="239" t="s">
        <v>98</v>
      </c>
    </row>
    <row r="12" spans="2:63" ht="15.75" customHeight="1" x14ac:dyDescent="0.15">
      <c r="G12" s="251"/>
      <c r="H12" s="251"/>
      <c r="I12" s="251"/>
      <c r="J12" s="251"/>
      <c r="K12" s="251"/>
      <c r="L12" s="252"/>
      <c r="M12" s="252"/>
      <c r="O12" s="243"/>
      <c r="P12" s="243"/>
      <c r="Q12" s="236">
        <v>2019</v>
      </c>
      <c r="R12" s="236">
        <v>2020</v>
      </c>
      <c r="S12" s="236">
        <v>2021</v>
      </c>
      <c r="T12" s="236">
        <v>2022</v>
      </c>
      <c r="U12" s="236">
        <v>2023</v>
      </c>
      <c r="V12" s="236">
        <v>2024</v>
      </c>
      <c r="X12" s="236">
        <f>Q12</f>
        <v>2019</v>
      </c>
      <c r="Y12" s="236">
        <f>R12</f>
        <v>2020</v>
      </c>
      <c r="Z12" s="236">
        <f>S12</f>
        <v>2021</v>
      </c>
      <c r="AA12" s="236">
        <v>2022</v>
      </c>
      <c r="AB12" s="236">
        <v>2023</v>
      </c>
      <c r="AC12" s="236">
        <v>2024</v>
      </c>
      <c r="AE12" s="236">
        <f>X12</f>
        <v>2019</v>
      </c>
      <c r="AF12" s="236">
        <f>Y12</f>
        <v>2020</v>
      </c>
      <c r="AG12" s="236">
        <f>Z12</f>
        <v>2021</v>
      </c>
      <c r="AH12" s="236">
        <v>2022</v>
      </c>
      <c r="AI12" s="236">
        <v>2023</v>
      </c>
      <c r="AJ12" s="236">
        <v>2024</v>
      </c>
      <c r="AL12" s="236">
        <f>AE12</f>
        <v>2019</v>
      </c>
      <c r="AM12" s="236">
        <f>AF12</f>
        <v>2020</v>
      </c>
      <c r="AN12" s="236">
        <f>AG12</f>
        <v>2021</v>
      </c>
      <c r="AO12" s="236">
        <v>2022</v>
      </c>
      <c r="AP12" s="236">
        <v>2023</v>
      </c>
      <c r="AQ12" s="236">
        <v>2024</v>
      </c>
      <c r="AR12" s="238" t="s">
        <v>99</v>
      </c>
      <c r="AT12" s="236">
        <f>AL12</f>
        <v>2019</v>
      </c>
      <c r="AU12" s="236">
        <f>AM12</f>
        <v>2020</v>
      </c>
      <c r="AV12" s="236">
        <f>AN12</f>
        <v>2021</v>
      </c>
      <c r="AW12" s="236">
        <v>2022</v>
      </c>
      <c r="AX12" s="236">
        <v>2023</v>
      </c>
      <c r="AY12" s="236">
        <v>2024</v>
      </c>
      <c r="AZ12" s="237"/>
      <c r="BB12" s="236">
        <f>AT12</f>
        <v>2019</v>
      </c>
      <c r="BC12" s="236">
        <f>AU12</f>
        <v>2020</v>
      </c>
      <c r="BD12" s="236">
        <f>AV12</f>
        <v>2021</v>
      </c>
      <c r="BE12" s="236">
        <v>2022</v>
      </c>
      <c r="BF12" s="236">
        <v>2023</v>
      </c>
      <c r="BG12" s="236">
        <v>2024</v>
      </c>
      <c r="BH12" s="237"/>
      <c r="BJ12" s="237"/>
      <c r="BK12" s="239"/>
    </row>
    <row r="13" spans="2:63" ht="33" customHeight="1" x14ac:dyDescent="0.15">
      <c r="B13" s="10" t="s">
        <v>100</v>
      </c>
      <c r="C13" s="11" t="s">
        <v>101</v>
      </c>
      <c r="D13" s="10" t="s">
        <v>102</v>
      </c>
      <c r="E13" s="10" t="s">
        <v>103</v>
      </c>
      <c r="G13" s="251"/>
      <c r="H13" s="251"/>
      <c r="I13" s="251"/>
      <c r="J13" s="251"/>
      <c r="K13" s="251"/>
      <c r="L13" s="252"/>
      <c r="M13" s="252"/>
      <c r="O13" s="243"/>
      <c r="P13" s="243"/>
      <c r="Q13" s="236"/>
      <c r="R13" s="236"/>
      <c r="S13" s="236"/>
      <c r="T13" s="236"/>
      <c r="U13" s="236"/>
      <c r="V13" s="236"/>
      <c r="X13" s="236"/>
      <c r="Y13" s="236"/>
      <c r="Z13" s="236"/>
      <c r="AA13" s="236"/>
      <c r="AB13" s="236"/>
      <c r="AC13" s="236"/>
      <c r="AE13" s="236"/>
      <c r="AF13" s="236"/>
      <c r="AG13" s="236"/>
      <c r="AH13" s="236"/>
      <c r="AI13" s="236"/>
      <c r="AJ13" s="236"/>
      <c r="AL13" s="236"/>
      <c r="AM13" s="236"/>
      <c r="AN13" s="236"/>
      <c r="AO13" s="236"/>
      <c r="AP13" s="236"/>
      <c r="AQ13" s="236"/>
      <c r="AR13" s="238"/>
      <c r="AT13" s="236"/>
      <c r="AU13" s="236"/>
      <c r="AV13" s="236"/>
      <c r="AW13" s="236"/>
      <c r="AX13" s="236"/>
      <c r="AY13" s="236"/>
      <c r="AZ13" s="237"/>
      <c r="BB13" s="236"/>
      <c r="BC13" s="236"/>
      <c r="BD13" s="236"/>
      <c r="BE13" s="236"/>
      <c r="BF13" s="236"/>
      <c r="BG13" s="236"/>
      <c r="BH13" s="237"/>
      <c r="BJ13" s="237"/>
      <c r="BK13" s="239"/>
    </row>
    <row r="14" spans="2:63" ht="14.25" customHeight="1" x14ac:dyDescent="0.2">
      <c r="B14" s="22">
        <v>2019</v>
      </c>
      <c r="C14" s="12">
        <f>Overview!I28+Overview!K28</f>
        <v>3091</v>
      </c>
      <c r="D14" s="13">
        <f>C14*10%</f>
        <v>309.10000000000002</v>
      </c>
      <c r="E14" s="13">
        <f>C14-D14</f>
        <v>2781.9</v>
      </c>
      <c r="G14" s="26">
        <v>1</v>
      </c>
      <c r="H14" s="26" t="str">
        <f>Mango!H14</f>
        <v>2019-2020</v>
      </c>
      <c r="I14" s="53">
        <v>1.88333333333333</v>
      </c>
      <c r="J14" s="1">
        <f>3.14*((I14/2)^2)</f>
        <v>2.7843513888888789</v>
      </c>
      <c r="K14" s="256" t="s">
        <v>162</v>
      </c>
      <c r="L14" s="28">
        <f>10^(-0.535+LOG10(J14))</f>
        <v>0.81231419584160824</v>
      </c>
      <c r="M14" s="28">
        <f>L14</f>
        <v>0.81231419584160824</v>
      </c>
      <c r="N14" s="17"/>
      <c r="O14" s="14">
        <f t="shared" ref="O14:O43" si="0">G14</f>
        <v>1</v>
      </c>
      <c r="P14" s="14" t="str">
        <f t="shared" ref="P14:P43" si="1">H14</f>
        <v>2019-2020</v>
      </c>
      <c r="Q14" s="18">
        <f>(M14*$E$14)/1000</f>
        <v>2.2597768614117699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20"/>
      <c r="X14" s="18">
        <f t="shared" ref="X14:X43" si="2">(Q14*$K$4)</f>
        <v>0.56494421535294248</v>
      </c>
      <c r="Y14" s="25">
        <v>0</v>
      </c>
      <c r="Z14" s="19">
        <v>0</v>
      </c>
      <c r="AA14" s="19">
        <v>0</v>
      </c>
      <c r="AB14" s="19">
        <v>0</v>
      </c>
      <c r="AC14" s="19">
        <v>0</v>
      </c>
      <c r="AD14" s="20"/>
      <c r="AE14" s="18">
        <f t="shared" ref="AE14:AJ43" si="3">X14+Q14</f>
        <v>2.8247210767647122</v>
      </c>
      <c r="AF14" s="25">
        <v>0</v>
      </c>
      <c r="AG14" s="19">
        <v>0</v>
      </c>
      <c r="AH14" s="19">
        <v>0</v>
      </c>
      <c r="AI14" s="19">
        <v>0</v>
      </c>
      <c r="AJ14" s="19">
        <v>0</v>
      </c>
      <c r="AK14" s="20"/>
      <c r="AL14" s="18">
        <f t="shared" ref="AL14:AL43" si="4">AE14*$K$7*$I$7</f>
        <v>4.8679359889578535</v>
      </c>
      <c r="AM14" s="25">
        <v>0</v>
      </c>
      <c r="AN14" s="19">
        <v>0</v>
      </c>
      <c r="AO14" s="19">
        <v>0</v>
      </c>
      <c r="AP14" s="19">
        <v>0</v>
      </c>
      <c r="AQ14" s="19">
        <v>0</v>
      </c>
      <c r="AR14" s="18">
        <f>SUM(AL14:AQ14)</f>
        <v>4.8679359889578535</v>
      </c>
      <c r="AS14" s="20"/>
      <c r="AT14" s="18">
        <f t="shared" ref="AT14:AT43" si="5">AL14*$K$5</f>
        <v>0</v>
      </c>
      <c r="AU14" s="25">
        <v>0</v>
      </c>
      <c r="AV14" s="19">
        <v>0</v>
      </c>
      <c r="AW14" s="19">
        <v>0</v>
      </c>
      <c r="AX14" s="19">
        <v>0</v>
      </c>
      <c r="AY14" s="19">
        <v>0</v>
      </c>
      <c r="AZ14" s="18">
        <f>SUM(AT14:AY14)</f>
        <v>0</v>
      </c>
      <c r="BA14" s="20"/>
      <c r="BB14" s="18">
        <f t="shared" ref="BB14:BB43" si="6">AL14*$K$6</f>
        <v>0</v>
      </c>
      <c r="BC14" s="25">
        <v>0</v>
      </c>
      <c r="BD14" s="19">
        <v>0</v>
      </c>
      <c r="BE14" s="19">
        <v>0</v>
      </c>
      <c r="BF14" s="19">
        <v>0</v>
      </c>
      <c r="BG14" s="19">
        <v>0</v>
      </c>
      <c r="BH14" s="18">
        <f>SUM(BB14:BG14)</f>
        <v>0</v>
      </c>
      <c r="BI14" s="20"/>
      <c r="BJ14" s="18">
        <f>BH14+AZ14+AR14</f>
        <v>4.8679359889578535</v>
      </c>
      <c r="BK14" s="18">
        <f>BJ14</f>
        <v>4.8679359889578535</v>
      </c>
    </row>
    <row r="15" spans="2:63" ht="15" x14ac:dyDescent="0.2">
      <c r="B15" s="22">
        <v>2020</v>
      </c>
      <c r="C15" s="12">
        <f>Overview!I29+Overview!K29</f>
        <v>6412</v>
      </c>
      <c r="D15" s="13">
        <f>C15*10%</f>
        <v>641.20000000000005</v>
      </c>
      <c r="E15" s="13">
        <f>C15-D15</f>
        <v>5770.8</v>
      </c>
      <c r="G15" s="26">
        <v>2</v>
      </c>
      <c r="H15" s="26" t="str">
        <f>Mango!H15</f>
        <v>2020-2021</v>
      </c>
      <c r="I15" s="53">
        <v>3.7666666666666599</v>
      </c>
      <c r="J15" s="1">
        <f>3.14*((I15/2)^2)</f>
        <v>11.137405555555516</v>
      </c>
      <c r="K15" s="257"/>
      <c r="L15" s="28">
        <f t="shared" ref="L15:L43" si="7">10^(-0.535+LOG10(J15))</f>
        <v>3.2492567833664325</v>
      </c>
      <c r="M15" s="28">
        <f>L15-L14</f>
        <v>2.4369425875248245</v>
      </c>
      <c r="N15" s="17"/>
      <c r="O15" s="14">
        <f t="shared" si="0"/>
        <v>2</v>
      </c>
      <c r="P15" s="14" t="str">
        <f t="shared" si="1"/>
        <v>2020-2021</v>
      </c>
      <c r="Q15" s="18">
        <f>(M15*$E$14)/1000</f>
        <v>6.7793305842353089</v>
      </c>
      <c r="R15" s="18">
        <f>(M14*$E$15)/1000</f>
        <v>4.6877027613627531</v>
      </c>
      <c r="S15" s="19">
        <v>0</v>
      </c>
      <c r="T15" s="19">
        <v>0</v>
      </c>
      <c r="U15" s="19">
        <v>0</v>
      </c>
      <c r="V15" s="19">
        <v>0</v>
      </c>
      <c r="W15" s="20"/>
      <c r="X15" s="18">
        <f t="shared" si="2"/>
        <v>1.6948326460588272</v>
      </c>
      <c r="Y15" s="18">
        <f t="shared" ref="Y15:Y43" si="8">(R15*$K$4)</f>
        <v>1.1719256903406883</v>
      </c>
      <c r="Z15" s="19">
        <f>(R14*$E$15)/1000</f>
        <v>0</v>
      </c>
      <c r="AA15" s="19">
        <v>0</v>
      </c>
      <c r="AB15" s="19">
        <v>0</v>
      </c>
      <c r="AC15" s="19">
        <v>0</v>
      </c>
      <c r="AD15" s="20"/>
      <c r="AE15" s="18">
        <f t="shared" si="3"/>
        <v>8.4741632302941365</v>
      </c>
      <c r="AF15" s="18">
        <f t="shared" si="3"/>
        <v>5.8596284517034416</v>
      </c>
      <c r="AG15" s="19">
        <v>0</v>
      </c>
      <c r="AH15" s="19">
        <v>0</v>
      </c>
      <c r="AI15" s="19">
        <v>0</v>
      </c>
      <c r="AJ15" s="19">
        <v>0</v>
      </c>
      <c r="AK15" s="20"/>
      <c r="AL15" s="18">
        <f t="shared" si="4"/>
        <v>14.603807966873561</v>
      </c>
      <c r="AM15" s="18">
        <f t="shared" ref="AM15:AM43" si="9">AF15*$K$7*$I$7</f>
        <v>10.098093031768931</v>
      </c>
      <c r="AN15" s="19">
        <v>0</v>
      </c>
      <c r="AO15" s="19">
        <v>0</v>
      </c>
      <c r="AP15" s="19">
        <v>0</v>
      </c>
      <c r="AQ15" s="19">
        <v>0</v>
      </c>
      <c r="AR15" s="18">
        <f t="shared" ref="AR15:AR43" si="10">SUM(AL15:AQ15)</f>
        <v>24.701900998642493</v>
      </c>
      <c r="AS15" s="20"/>
      <c r="AT15" s="18">
        <f t="shared" si="5"/>
        <v>0</v>
      </c>
      <c r="AU15" s="18">
        <f t="shared" ref="AU15:AU43" si="11">AM15*$K$5</f>
        <v>0</v>
      </c>
      <c r="AV15" s="19">
        <v>0</v>
      </c>
      <c r="AW15" s="19">
        <v>0</v>
      </c>
      <c r="AX15" s="19">
        <v>0</v>
      </c>
      <c r="AY15" s="19">
        <v>0</v>
      </c>
      <c r="AZ15" s="18">
        <f t="shared" ref="AZ15:AZ43" si="12">SUM(AT15:AY15)</f>
        <v>0</v>
      </c>
      <c r="BA15" s="20"/>
      <c r="BB15" s="18">
        <f t="shared" si="6"/>
        <v>0</v>
      </c>
      <c r="BC15" s="18">
        <f t="shared" ref="BC15:BC43" si="13">AM15*$K$6</f>
        <v>0</v>
      </c>
      <c r="BD15" s="19">
        <v>0</v>
      </c>
      <c r="BE15" s="19">
        <v>0</v>
      </c>
      <c r="BF15" s="19">
        <v>0</v>
      </c>
      <c r="BG15" s="19">
        <v>0</v>
      </c>
      <c r="BH15" s="18">
        <f t="shared" ref="BH15:BH43" si="14">SUM(BB15:BG15)</f>
        <v>0</v>
      </c>
      <c r="BI15" s="20"/>
      <c r="BJ15" s="18">
        <f t="shared" ref="BJ15:BJ43" si="15">BH15+AZ15+AR15</f>
        <v>24.701900998642493</v>
      </c>
      <c r="BK15" s="18">
        <f>BJ15+BK14</f>
        <v>29.569836987600347</v>
      </c>
    </row>
    <row r="16" spans="2:63" ht="15" x14ac:dyDescent="0.2">
      <c r="B16" s="22">
        <v>2021</v>
      </c>
      <c r="C16" s="12">
        <f>Overview!I30+Overview!K30</f>
        <v>11178</v>
      </c>
      <c r="D16" s="13">
        <f>C16*10%</f>
        <v>1117.8</v>
      </c>
      <c r="E16" s="13">
        <f>C16-D16</f>
        <v>10060.200000000001</v>
      </c>
      <c r="G16" s="26">
        <v>3</v>
      </c>
      <c r="H16" s="26" t="str">
        <f>Mango!H16</f>
        <v>2021-2022</v>
      </c>
      <c r="I16" s="53">
        <v>5.6499999999999897</v>
      </c>
      <c r="J16" s="1">
        <f t="shared" ref="J16:J49" si="16">3.14*((I16/2)^2)</f>
        <v>25.059162499999907</v>
      </c>
      <c r="K16" s="257"/>
      <c r="L16" s="28">
        <f t="shared" si="7"/>
        <v>7.3108277625744744</v>
      </c>
      <c r="M16" s="28">
        <f>L16-L15</f>
        <v>4.0615709792080423</v>
      </c>
      <c r="N16" s="17"/>
      <c r="O16" s="14">
        <f t="shared" si="0"/>
        <v>3</v>
      </c>
      <c r="P16" s="14" t="str">
        <f t="shared" si="1"/>
        <v>2021-2022</v>
      </c>
      <c r="Q16" s="18">
        <f t="shared" ref="Q16:Q43" si="17">(M16*$E$14)/1000</f>
        <v>11.298884307058854</v>
      </c>
      <c r="R16" s="18">
        <f t="shared" ref="R16:R43" si="18">(M15*$E$15)/1000</f>
        <v>14.063108284088257</v>
      </c>
      <c r="S16" s="18">
        <f>(M14*$E$16)/1000</f>
        <v>8.1720432730057482</v>
      </c>
      <c r="T16" s="19">
        <v>0</v>
      </c>
      <c r="U16" s="19">
        <v>0</v>
      </c>
      <c r="V16" s="19">
        <v>0</v>
      </c>
      <c r="W16" s="20"/>
      <c r="X16" s="18">
        <f t="shared" si="2"/>
        <v>2.8247210767647135</v>
      </c>
      <c r="Y16" s="18">
        <f t="shared" si="8"/>
        <v>3.5157770710220642</v>
      </c>
      <c r="Z16" s="18">
        <f t="shared" ref="Z16:Z43" si="19">(S16*$K$4)</f>
        <v>2.043010818251437</v>
      </c>
      <c r="AA16" s="19">
        <v>0</v>
      </c>
      <c r="AB16" s="19">
        <v>0</v>
      </c>
      <c r="AC16" s="19">
        <v>0</v>
      </c>
      <c r="AD16" s="20"/>
      <c r="AE16" s="18">
        <f t="shared" si="3"/>
        <v>14.123605383823568</v>
      </c>
      <c r="AF16" s="18">
        <f t="shared" si="3"/>
        <v>17.578885355110319</v>
      </c>
      <c r="AG16" s="18">
        <f t="shared" si="3"/>
        <v>10.215054091257185</v>
      </c>
      <c r="AH16" s="19">
        <v>0</v>
      </c>
      <c r="AI16" s="19">
        <v>0</v>
      </c>
      <c r="AJ16" s="19">
        <v>0</v>
      </c>
      <c r="AK16" s="20"/>
      <c r="AL16" s="18">
        <f t="shared" si="4"/>
        <v>24.339679944789282</v>
      </c>
      <c r="AM16" s="18">
        <f t="shared" si="9"/>
        <v>30.294279095306781</v>
      </c>
      <c r="AN16" s="18">
        <f t="shared" ref="AN16:AN43" si="20">AG16*$K$7*$I$7</f>
        <v>17.603943217266547</v>
      </c>
      <c r="AO16" s="19">
        <v>0</v>
      </c>
      <c r="AP16" s="19">
        <v>0</v>
      </c>
      <c r="AQ16" s="19">
        <v>0</v>
      </c>
      <c r="AR16" s="18">
        <f t="shared" si="10"/>
        <v>72.237902257362606</v>
      </c>
      <c r="AS16" s="20"/>
      <c r="AT16" s="18">
        <f t="shared" si="5"/>
        <v>0</v>
      </c>
      <c r="AU16" s="18">
        <f t="shared" si="11"/>
        <v>0</v>
      </c>
      <c r="AV16" s="18">
        <f t="shared" ref="AV16:AV43" si="21">AN16*$K$5</f>
        <v>0</v>
      </c>
      <c r="AW16" s="19">
        <v>0</v>
      </c>
      <c r="AX16" s="19">
        <v>0</v>
      </c>
      <c r="AY16" s="19">
        <v>0</v>
      </c>
      <c r="AZ16" s="18">
        <f t="shared" si="12"/>
        <v>0</v>
      </c>
      <c r="BA16" s="20"/>
      <c r="BB16" s="18">
        <f t="shared" si="6"/>
        <v>0</v>
      </c>
      <c r="BC16" s="18">
        <f t="shared" si="13"/>
        <v>0</v>
      </c>
      <c r="BD16" s="18">
        <f t="shared" ref="BD16:BD43" si="22">AN16*$K$6</f>
        <v>0</v>
      </c>
      <c r="BE16" s="19">
        <v>0</v>
      </c>
      <c r="BF16" s="19">
        <v>0</v>
      </c>
      <c r="BG16" s="19">
        <v>0</v>
      </c>
      <c r="BH16" s="18">
        <f t="shared" si="14"/>
        <v>0</v>
      </c>
      <c r="BI16" s="20"/>
      <c r="BJ16" s="18">
        <f t="shared" si="15"/>
        <v>72.237902257362606</v>
      </c>
      <c r="BK16" s="18">
        <f t="shared" ref="BK16:BK43" si="23">BJ16+BK15</f>
        <v>101.80773924496296</v>
      </c>
    </row>
    <row r="17" spans="2:63" ht="15" x14ac:dyDescent="0.2">
      <c r="B17" s="22">
        <v>2022</v>
      </c>
      <c r="C17" s="12">
        <f>Overview!I31+Overview!K31</f>
        <v>16560</v>
      </c>
      <c r="D17" s="13">
        <f>C17*10%</f>
        <v>1656</v>
      </c>
      <c r="E17" s="13">
        <f>C17-D17</f>
        <v>14904</v>
      </c>
      <c r="G17" s="26">
        <v>4</v>
      </c>
      <c r="H17" s="26" t="str">
        <f>Mango!H17</f>
        <v>2022-2023</v>
      </c>
      <c r="I17" s="53">
        <v>7.5333333333333199</v>
      </c>
      <c r="J17" s="1">
        <f t="shared" si="16"/>
        <v>44.549622222222062</v>
      </c>
      <c r="K17" s="257"/>
      <c r="L17" s="28">
        <f t="shared" si="7"/>
        <v>12.997027133465739</v>
      </c>
      <c r="M17" s="28">
        <f>L17-L16</f>
        <v>5.6861993708912646</v>
      </c>
      <c r="N17" s="17"/>
      <c r="O17" s="14">
        <f t="shared" si="0"/>
        <v>4</v>
      </c>
      <c r="P17" s="14" t="str">
        <f t="shared" si="1"/>
        <v>2022-2023</v>
      </c>
      <c r="Q17" s="18">
        <f>(M17*$E$14)/1000</f>
        <v>15.818438029882408</v>
      </c>
      <c r="R17" s="18">
        <f t="shared" si="18"/>
        <v>23.43851380681377</v>
      </c>
      <c r="S17" s="18">
        <f t="shared" ref="S17:S43" si="24">(M15*$E$16)/1000</f>
        <v>24.516129819017241</v>
      </c>
      <c r="T17" s="18">
        <f>(M14*$E$17)/1000</f>
        <v>12.10673077482333</v>
      </c>
      <c r="U17" s="19">
        <v>0</v>
      </c>
      <c r="V17" s="19">
        <v>0</v>
      </c>
      <c r="W17" s="20"/>
      <c r="X17" s="18">
        <f t="shared" si="2"/>
        <v>3.954609507470602</v>
      </c>
      <c r="Y17" s="18">
        <f t="shared" si="8"/>
        <v>5.8596284517034425</v>
      </c>
      <c r="Z17" s="18">
        <f t="shared" si="19"/>
        <v>6.1290324547543102</v>
      </c>
      <c r="AA17" s="18">
        <f t="shared" ref="AA17:AA43" si="25">(T17*$K$4)</f>
        <v>3.0266826937058324</v>
      </c>
      <c r="AB17" s="19">
        <v>0</v>
      </c>
      <c r="AC17" s="19">
        <v>0</v>
      </c>
      <c r="AD17" s="20"/>
      <c r="AE17" s="18">
        <f t="shared" si="3"/>
        <v>19.773047537353008</v>
      </c>
      <c r="AF17" s="18">
        <f t="shared" si="3"/>
        <v>29.298142258517213</v>
      </c>
      <c r="AG17" s="18">
        <f t="shared" si="3"/>
        <v>30.64516227377155</v>
      </c>
      <c r="AH17" s="18">
        <f>AA17+T17</f>
        <v>15.133413468529163</v>
      </c>
      <c r="AI17" s="19">
        <v>0</v>
      </c>
      <c r="AJ17" s="19">
        <v>0</v>
      </c>
      <c r="AK17" s="20"/>
      <c r="AL17" s="18">
        <f t="shared" si="4"/>
        <v>34.07555192270501</v>
      </c>
      <c r="AM17" s="18">
        <f t="shared" si="9"/>
        <v>50.490465158844664</v>
      </c>
      <c r="AN17" s="18">
        <f t="shared" si="20"/>
        <v>52.811829651799634</v>
      </c>
      <c r="AO17" s="18">
        <f t="shared" ref="AO17:AO43" si="26">AH17*$K$7*$I$7</f>
        <v>26.079915877431919</v>
      </c>
      <c r="AP17" s="19">
        <v>0</v>
      </c>
      <c r="AQ17" s="19">
        <v>0</v>
      </c>
      <c r="AR17" s="18">
        <f t="shared" si="10"/>
        <v>163.45776261078123</v>
      </c>
      <c r="AS17" s="20"/>
      <c r="AT17" s="18">
        <f t="shared" si="5"/>
        <v>0</v>
      </c>
      <c r="AU17" s="18">
        <f t="shared" si="11"/>
        <v>0</v>
      </c>
      <c r="AV17" s="18">
        <f t="shared" si="21"/>
        <v>0</v>
      </c>
      <c r="AW17" s="18">
        <f t="shared" ref="AW17:AW43" si="27">AO17*$K$5</f>
        <v>0</v>
      </c>
      <c r="AX17" s="19">
        <v>0</v>
      </c>
      <c r="AY17" s="19">
        <v>0</v>
      </c>
      <c r="AZ17" s="18">
        <f t="shared" si="12"/>
        <v>0</v>
      </c>
      <c r="BA17" s="20"/>
      <c r="BB17" s="18">
        <f t="shared" si="6"/>
        <v>0</v>
      </c>
      <c r="BC17" s="18">
        <f t="shared" si="13"/>
        <v>0</v>
      </c>
      <c r="BD17" s="18">
        <f t="shared" si="22"/>
        <v>0</v>
      </c>
      <c r="BE17" s="18">
        <f t="shared" ref="BE17:BE43" si="28">AO17*$K$6</f>
        <v>0</v>
      </c>
      <c r="BF17" s="19">
        <v>0</v>
      </c>
      <c r="BG17" s="19">
        <v>0</v>
      </c>
      <c r="BH17" s="18">
        <f t="shared" si="14"/>
        <v>0</v>
      </c>
      <c r="BI17" s="20"/>
      <c r="BJ17" s="18">
        <f t="shared" si="15"/>
        <v>163.45776261078123</v>
      </c>
      <c r="BK17" s="18">
        <f t="shared" si="23"/>
        <v>265.26550185574422</v>
      </c>
    </row>
    <row r="18" spans="2:63" ht="15" x14ac:dyDescent="0.2">
      <c r="B18" s="22">
        <v>2023</v>
      </c>
      <c r="C18" s="12">
        <f>Overview!I32+Overview!K32</f>
        <v>9921</v>
      </c>
      <c r="D18" s="14">
        <f t="shared" ref="D18:D42" si="29">C18*10%</f>
        <v>992.1</v>
      </c>
      <c r="E18" s="14">
        <f t="shared" ref="E18:E42" si="30">C18-D18</f>
        <v>8928.9</v>
      </c>
      <c r="G18" s="26">
        <v>5</v>
      </c>
      <c r="H18" s="26" t="str">
        <f>Mango!H18</f>
        <v>2023-2024</v>
      </c>
      <c r="I18" s="53">
        <v>7.9097222222222099</v>
      </c>
      <c r="J18" s="1">
        <f t="shared" si="16"/>
        <v>49.112508921681943</v>
      </c>
      <c r="K18" s="257"/>
      <c r="L18" s="28">
        <f t="shared" si="7"/>
        <v>14.328216025348823</v>
      </c>
      <c r="M18" s="28">
        <f t="shared" ref="M18:M49" si="31">L18-L17</f>
        <v>1.3311888918830839</v>
      </c>
      <c r="N18" s="17"/>
      <c r="O18" s="14">
        <f t="shared" si="0"/>
        <v>5</v>
      </c>
      <c r="P18" s="14" t="str">
        <f t="shared" si="1"/>
        <v>2023-2024</v>
      </c>
      <c r="Q18" s="18">
        <f t="shared" si="17"/>
        <v>3.7032343783295509</v>
      </c>
      <c r="R18" s="18">
        <f t="shared" si="18"/>
        <v>32.81391932953931</v>
      </c>
      <c r="S18" s="18">
        <f t="shared" si="24"/>
        <v>40.860216365028748</v>
      </c>
      <c r="T18" s="18">
        <f t="shared" ref="T18:T43" si="32">(M15*$E$17)/1000</f>
        <v>36.320192324469986</v>
      </c>
      <c r="U18" s="18">
        <f>(M14*$E$18)/1000</f>
        <v>7.2530722232501361</v>
      </c>
      <c r="V18" s="19">
        <v>0</v>
      </c>
      <c r="W18" s="20"/>
      <c r="X18" s="18">
        <f t="shared" si="2"/>
        <v>0.92580859458238773</v>
      </c>
      <c r="Y18" s="18">
        <f t="shared" si="8"/>
        <v>8.2034798323848275</v>
      </c>
      <c r="Z18" s="18">
        <f t="shared" si="19"/>
        <v>10.215054091257187</v>
      </c>
      <c r="AA18" s="18">
        <f t="shared" si="25"/>
        <v>9.0800480811174964</v>
      </c>
      <c r="AB18" s="18">
        <f t="shared" ref="AB18:AB43" si="33">(U18*$K$4)</f>
        <v>1.813268055812534</v>
      </c>
      <c r="AC18" s="19">
        <v>0</v>
      </c>
      <c r="AD18" s="20"/>
      <c r="AE18" s="18">
        <f t="shared" si="3"/>
        <v>4.6290429729119387</v>
      </c>
      <c r="AF18" s="18">
        <f t="shared" si="3"/>
        <v>41.017399161924139</v>
      </c>
      <c r="AG18" s="18">
        <f t="shared" si="3"/>
        <v>51.075270456285935</v>
      </c>
      <c r="AH18" s="18">
        <f>AA18+T18</f>
        <v>45.400240405587482</v>
      </c>
      <c r="AI18" s="18">
        <f>AB18+U18</f>
        <v>9.0663402790626701</v>
      </c>
      <c r="AJ18" s="19">
        <v>0</v>
      </c>
      <c r="AK18" s="20"/>
      <c r="AL18" s="18">
        <f t="shared" si="4"/>
        <v>7.9773840566515739</v>
      </c>
      <c r="AM18" s="18">
        <f t="shared" si="9"/>
        <v>70.686651222382594</v>
      </c>
      <c r="AN18" s="18">
        <f t="shared" si="20"/>
        <v>88.01971608633275</v>
      </c>
      <c r="AO18" s="18">
        <f t="shared" si="26"/>
        <v>78.239747632295746</v>
      </c>
      <c r="AP18" s="18">
        <f t="shared" ref="AP18:AP43" si="34">AI18*$K$7*$I$7</f>
        <v>15.624326414251334</v>
      </c>
      <c r="AQ18" s="19">
        <v>0</v>
      </c>
      <c r="AR18" s="18">
        <f t="shared" si="10"/>
        <v>260.547825411914</v>
      </c>
      <c r="AS18" s="20"/>
      <c r="AT18" s="18">
        <f t="shared" si="5"/>
        <v>0</v>
      </c>
      <c r="AU18" s="18">
        <f t="shared" si="11"/>
        <v>0</v>
      </c>
      <c r="AV18" s="18">
        <f t="shared" si="21"/>
        <v>0</v>
      </c>
      <c r="AW18" s="18">
        <f t="shared" si="27"/>
        <v>0</v>
      </c>
      <c r="AX18" s="18">
        <f t="shared" ref="AX18:AX43" si="35">AP18*$K$5</f>
        <v>0</v>
      </c>
      <c r="AY18" s="19">
        <v>0</v>
      </c>
      <c r="AZ18" s="18">
        <f t="shared" si="12"/>
        <v>0</v>
      </c>
      <c r="BA18" s="20"/>
      <c r="BB18" s="18">
        <f t="shared" si="6"/>
        <v>0</v>
      </c>
      <c r="BC18" s="18">
        <f t="shared" si="13"/>
        <v>0</v>
      </c>
      <c r="BD18" s="18">
        <f t="shared" si="22"/>
        <v>0</v>
      </c>
      <c r="BE18" s="18">
        <f t="shared" si="28"/>
        <v>0</v>
      </c>
      <c r="BF18" s="18">
        <f t="shared" ref="BF18:BF43" si="36">AP18*$K$6</f>
        <v>0</v>
      </c>
      <c r="BG18" s="19">
        <v>0</v>
      </c>
      <c r="BH18" s="18">
        <f t="shared" si="14"/>
        <v>0</v>
      </c>
      <c r="BI18" s="20"/>
      <c r="BJ18" s="18">
        <f t="shared" si="15"/>
        <v>260.547825411914</v>
      </c>
      <c r="BK18" s="18">
        <f t="shared" si="23"/>
        <v>525.81332726765822</v>
      </c>
    </row>
    <row r="19" spans="2:63" ht="15" x14ac:dyDescent="0.2">
      <c r="B19" s="22">
        <v>2024</v>
      </c>
      <c r="C19" s="12">
        <f>Overview!I33+Overview!K33</f>
        <v>1460</v>
      </c>
      <c r="D19" s="14">
        <f t="shared" si="29"/>
        <v>146</v>
      </c>
      <c r="E19" s="14">
        <f t="shared" si="30"/>
        <v>1314</v>
      </c>
      <c r="G19" s="26">
        <v>6</v>
      </c>
      <c r="H19" s="26" t="str">
        <f>Mango!H19</f>
        <v>2024-2025</v>
      </c>
      <c r="I19" s="53">
        <v>8.2861111111111008</v>
      </c>
      <c r="J19" s="1">
        <f t="shared" si="16"/>
        <v>53.897815316357899</v>
      </c>
      <c r="K19" s="257"/>
      <c r="L19" s="28">
        <f t="shared" si="7"/>
        <v>15.724294239958843</v>
      </c>
      <c r="M19" s="28">
        <f t="shared" si="31"/>
        <v>1.3960782146100197</v>
      </c>
      <c r="N19" s="17"/>
      <c r="O19" s="14">
        <f t="shared" si="0"/>
        <v>6</v>
      </c>
      <c r="P19" s="14" t="str">
        <f t="shared" si="1"/>
        <v>2024-2025</v>
      </c>
      <c r="Q19" s="18">
        <f t="shared" si="17"/>
        <v>3.8837499852236137</v>
      </c>
      <c r="R19" s="18">
        <f t="shared" si="18"/>
        <v>7.6820248572789005</v>
      </c>
      <c r="S19" s="18">
        <f t="shared" si="24"/>
        <v>57.204302911040308</v>
      </c>
      <c r="T19" s="18">
        <f t="shared" si="32"/>
        <v>60.533653874116666</v>
      </c>
      <c r="U19" s="18">
        <f t="shared" ref="U19:U43" si="37">(M15*$E$18)/1000</f>
        <v>21.759216669750405</v>
      </c>
      <c r="V19" s="18">
        <f>(M14*$E$19)/1000</f>
        <v>1.0673808533358733</v>
      </c>
      <c r="W19" s="20"/>
      <c r="X19" s="18">
        <f t="shared" si="2"/>
        <v>0.97093749630590342</v>
      </c>
      <c r="Y19" s="18">
        <f t="shared" si="8"/>
        <v>1.9205062143197251</v>
      </c>
      <c r="Z19" s="18">
        <f t="shared" si="19"/>
        <v>14.301075727760077</v>
      </c>
      <c r="AA19" s="18">
        <f t="shared" si="25"/>
        <v>15.133413468529167</v>
      </c>
      <c r="AB19" s="18">
        <f t="shared" si="33"/>
        <v>5.4398041674376012</v>
      </c>
      <c r="AC19" s="18">
        <f t="shared" ref="AC19:AC43" si="38">(V19*$K$4)</f>
        <v>0.26684521333396832</v>
      </c>
      <c r="AD19" s="20"/>
      <c r="AE19" s="18">
        <f t="shared" si="3"/>
        <v>4.8546874815295169</v>
      </c>
      <c r="AF19" s="18">
        <f t="shared" si="3"/>
        <v>9.6025310715986265</v>
      </c>
      <c r="AG19" s="18">
        <f t="shared" si="3"/>
        <v>71.50537863880038</v>
      </c>
      <c r="AH19" s="18">
        <f t="shared" si="3"/>
        <v>75.667067342645836</v>
      </c>
      <c r="AI19" s="18">
        <f t="shared" si="3"/>
        <v>27.199020837188005</v>
      </c>
      <c r="AJ19" s="18">
        <f t="shared" si="3"/>
        <v>1.3342260666698416</v>
      </c>
      <c r="AK19" s="20"/>
      <c r="AL19" s="18">
        <f t="shared" si="4"/>
        <v>8.3662447598358654</v>
      </c>
      <c r="AM19" s="18">
        <f t="shared" si="9"/>
        <v>16.548361880054966</v>
      </c>
      <c r="AN19" s="18">
        <f t="shared" si="20"/>
        <v>123.22760252086599</v>
      </c>
      <c r="AO19" s="18">
        <f t="shared" si="26"/>
        <v>130.39957938715963</v>
      </c>
      <c r="AP19" s="18">
        <f t="shared" si="34"/>
        <v>46.872979242753992</v>
      </c>
      <c r="AQ19" s="18">
        <f t="shared" ref="AQ19:AQ43" si="39">AJ19*$K$7*$I$7</f>
        <v>2.29931625489436</v>
      </c>
      <c r="AR19" s="18">
        <f t="shared" si="10"/>
        <v>327.71408404556479</v>
      </c>
      <c r="AS19" s="20"/>
      <c r="AT19" s="18">
        <f t="shared" si="5"/>
        <v>0</v>
      </c>
      <c r="AU19" s="18">
        <f t="shared" si="11"/>
        <v>0</v>
      </c>
      <c r="AV19" s="18">
        <f t="shared" si="21"/>
        <v>0</v>
      </c>
      <c r="AW19" s="18">
        <f t="shared" si="27"/>
        <v>0</v>
      </c>
      <c r="AX19" s="18">
        <f t="shared" si="35"/>
        <v>0</v>
      </c>
      <c r="AY19" s="18">
        <f t="shared" ref="AY19:AY43" si="40">AQ19*$K$5</f>
        <v>0</v>
      </c>
      <c r="AZ19" s="18">
        <f t="shared" si="12"/>
        <v>0</v>
      </c>
      <c r="BA19" s="20"/>
      <c r="BB19" s="18">
        <f t="shared" si="6"/>
        <v>0</v>
      </c>
      <c r="BC19" s="18">
        <f t="shared" si="13"/>
        <v>0</v>
      </c>
      <c r="BD19" s="18">
        <f t="shared" si="22"/>
        <v>0</v>
      </c>
      <c r="BE19" s="18">
        <f t="shared" si="28"/>
        <v>0</v>
      </c>
      <c r="BF19" s="18">
        <f t="shared" si="36"/>
        <v>0</v>
      </c>
      <c r="BG19" s="18">
        <f t="shared" ref="BG19:BG43" si="41">AQ19*$K$6</f>
        <v>0</v>
      </c>
      <c r="BH19" s="18">
        <f t="shared" si="14"/>
        <v>0</v>
      </c>
      <c r="BI19" s="20"/>
      <c r="BJ19" s="18">
        <f t="shared" si="15"/>
        <v>327.71408404556479</v>
      </c>
      <c r="BK19" s="18">
        <f t="shared" si="23"/>
        <v>853.52741131322296</v>
      </c>
    </row>
    <row r="20" spans="2:63" ht="15" x14ac:dyDescent="0.2">
      <c r="B20" s="22">
        <v>2025</v>
      </c>
      <c r="C20" s="14">
        <v>0</v>
      </c>
      <c r="D20" s="14">
        <f t="shared" si="29"/>
        <v>0</v>
      </c>
      <c r="E20" s="14">
        <f t="shared" si="30"/>
        <v>0</v>
      </c>
      <c r="G20" s="26">
        <v>7</v>
      </c>
      <c r="H20" s="26" t="str">
        <f>Mango!H20</f>
        <v>2025-2026</v>
      </c>
      <c r="I20" s="53">
        <v>8.6624999999999908</v>
      </c>
      <c r="J20" s="1">
        <f t="shared" si="16"/>
        <v>58.905541406249874</v>
      </c>
      <c r="K20" s="257"/>
      <c r="L20" s="28">
        <f t="shared" si="7"/>
        <v>17.185261777295768</v>
      </c>
      <c r="M20" s="28">
        <f t="shared" si="31"/>
        <v>1.4609675373369253</v>
      </c>
      <c r="N20" s="17"/>
      <c r="O20" s="14">
        <f t="shared" si="0"/>
        <v>7</v>
      </c>
      <c r="P20" s="14" t="str">
        <f t="shared" si="1"/>
        <v>2025-2026</v>
      </c>
      <c r="Q20" s="18">
        <f t="shared" si="17"/>
        <v>4.064265592117593</v>
      </c>
      <c r="R20" s="18">
        <f t="shared" si="18"/>
        <v>8.0564881608715027</v>
      </c>
      <c r="S20" s="18">
        <f t="shared" si="24"/>
        <v>13.392026490122202</v>
      </c>
      <c r="T20" s="18">
        <f t="shared" si="32"/>
        <v>84.747115423763404</v>
      </c>
      <c r="U20" s="18">
        <f t="shared" si="37"/>
        <v>36.265361116250688</v>
      </c>
      <c r="V20" s="18">
        <f t="shared" ref="V20:V43" si="42">(M15*$E$19)/1000</f>
        <v>3.2021425600076197</v>
      </c>
      <c r="W20" s="20"/>
      <c r="X20" s="18">
        <f t="shared" si="2"/>
        <v>1.0160663980293982</v>
      </c>
      <c r="Y20" s="18">
        <f t="shared" si="8"/>
        <v>2.0141220402178757</v>
      </c>
      <c r="Z20" s="18">
        <f t="shared" si="19"/>
        <v>3.3480066225305505</v>
      </c>
      <c r="AA20" s="18">
        <f t="shared" si="25"/>
        <v>21.186778855940851</v>
      </c>
      <c r="AB20" s="18">
        <f t="shared" si="33"/>
        <v>9.0663402790626719</v>
      </c>
      <c r="AC20" s="18">
        <f t="shared" si="38"/>
        <v>0.80053564000190491</v>
      </c>
      <c r="AD20" s="20"/>
      <c r="AE20" s="18">
        <f t="shared" si="3"/>
        <v>5.0803319901469912</v>
      </c>
      <c r="AF20" s="18">
        <f t="shared" si="3"/>
        <v>10.070610201089378</v>
      </c>
      <c r="AG20" s="18">
        <f t="shared" si="3"/>
        <v>16.740033112652753</v>
      </c>
      <c r="AH20" s="18">
        <f t="shared" si="3"/>
        <v>105.93389427970425</v>
      </c>
      <c r="AI20" s="18">
        <f t="shared" si="3"/>
        <v>45.33170139531336</v>
      </c>
      <c r="AJ20" s="18">
        <f t="shared" si="3"/>
        <v>4.0026782000095249</v>
      </c>
      <c r="AK20" s="20"/>
      <c r="AL20" s="18">
        <f t="shared" si="4"/>
        <v>8.75510546301998</v>
      </c>
      <c r="AM20" s="18">
        <f t="shared" si="9"/>
        <v>17.355018246544027</v>
      </c>
      <c r="AN20" s="18">
        <f t="shared" si="20"/>
        <v>28.848657064138244</v>
      </c>
      <c r="AO20" s="18">
        <f t="shared" si="26"/>
        <v>182.55941114202363</v>
      </c>
      <c r="AP20" s="18">
        <f t="shared" si="34"/>
        <v>78.121632071256684</v>
      </c>
      <c r="AQ20" s="18">
        <f t="shared" si="39"/>
        <v>6.8979487646830808</v>
      </c>
      <c r="AR20" s="18">
        <f t="shared" si="10"/>
        <v>322.53777275166561</v>
      </c>
      <c r="AS20" s="20"/>
      <c r="AT20" s="18">
        <f t="shared" si="5"/>
        <v>0</v>
      </c>
      <c r="AU20" s="18">
        <f t="shared" si="11"/>
        <v>0</v>
      </c>
      <c r="AV20" s="18">
        <f t="shared" si="21"/>
        <v>0</v>
      </c>
      <c r="AW20" s="18">
        <f t="shared" si="27"/>
        <v>0</v>
      </c>
      <c r="AX20" s="18">
        <f t="shared" si="35"/>
        <v>0</v>
      </c>
      <c r="AY20" s="18">
        <f t="shared" si="40"/>
        <v>0</v>
      </c>
      <c r="AZ20" s="18">
        <f t="shared" si="12"/>
        <v>0</v>
      </c>
      <c r="BA20" s="20"/>
      <c r="BB20" s="18">
        <f t="shared" si="6"/>
        <v>0</v>
      </c>
      <c r="BC20" s="18">
        <f t="shared" si="13"/>
        <v>0</v>
      </c>
      <c r="BD20" s="18">
        <f t="shared" si="22"/>
        <v>0</v>
      </c>
      <c r="BE20" s="18">
        <f t="shared" si="28"/>
        <v>0</v>
      </c>
      <c r="BF20" s="18">
        <f t="shared" si="36"/>
        <v>0</v>
      </c>
      <c r="BG20" s="18">
        <f t="shared" si="41"/>
        <v>0</v>
      </c>
      <c r="BH20" s="18">
        <f t="shared" si="14"/>
        <v>0</v>
      </c>
      <c r="BI20" s="20"/>
      <c r="BJ20" s="18">
        <f t="shared" si="15"/>
        <v>322.53777275166561</v>
      </c>
      <c r="BK20" s="18">
        <f t="shared" si="23"/>
        <v>1176.0651840648886</v>
      </c>
    </row>
    <row r="21" spans="2:63" ht="15" x14ac:dyDescent="0.2">
      <c r="B21" s="22">
        <v>2026</v>
      </c>
      <c r="C21" s="14">
        <v>0</v>
      </c>
      <c r="D21" s="14">
        <f t="shared" si="29"/>
        <v>0</v>
      </c>
      <c r="E21" s="14">
        <f t="shared" si="30"/>
        <v>0</v>
      </c>
      <c r="G21" s="26">
        <v>8</v>
      </c>
      <c r="H21" s="26" t="str">
        <f>Mango!H21</f>
        <v>2026-2027</v>
      </c>
      <c r="I21" s="53">
        <v>9.0388888888888808</v>
      </c>
      <c r="J21" s="1">
        <f t="shared" si="16"/>
        <v>64.135687191357917</v>
      </c>
      <c r="K21" s="257"/>
      <c r="L21" s="28">
        <f t="shared" si="7"/>
        <v>18.711118637359625</v>
      </c>
      <c r="M21" s="28">
        <f t="shared" si="31"/>
        <v>1.5258568600638576</v>
      </c>
      <c r="N21" s="17"/>
      <c r="O21" s="14">
        <f t="shared" si="0"/>
        <v>8</v>
      </c>
      <c r="P21" s="14" t="str">
        <f t="shared" si="1"/>
        <v>2026-2027</v>
      </c>
      <c r="Q21" s="18">
        <f t="shared" si="17"/>
        <v>4.2447811990116451</v>
      </c>
      <c r="R21" s="18">
        <f t="shared" si="18"/>
        <v>8.430951464463929</v>
      </c>
      <c r="S21" s="18">
        <f t="shared" si="24"/>
        <v>14.044826054619721</v>
      </c>
      <c r="T21" s="18">
        <f t="shared" si="32"/>
        <v>19.84003924462548</v>
      </c>
      <c r="U21" s="18">
        <f t="shared" si="37"/>
        <v>50.77150556275101</v>
      </c>
      <c r="V21" s="18">
        <f t="shared" si="42"/>
        <v>5.3369042666793671</v>
      </c>
      <c r="W21" s="20"/>
      <c r="X21" s="18">
        <f t="shared" si="2"/>
        <v>1.0611952997529113</v>
      </c>
      <c r="Y21" s="18">
        <f t="shared" si="8"/>
        <v>2.1077378661159822</v>
      </c>
      <c r="Z21" s="18">
        <f t="shared" si="19"/>
        <v>3.5112065136549302</v>
      </c>
      <c r="AA21" s="18">
        <f t="shared" si="25"/>
        <v>4.96000981115637</v>
      </c>
      <c r="AB21" s="18">
        <f t="shared" si="33"/>
        <v>12.692876390687752</v>
      </c>
      <c r="AC21" s="18">
        <f t="shared" si="38"/>
        <v>1.3342260666698418</v>
      </c>
      <c r="AD21" s="20"/>
      <c r="AE21" s="18">
        <f t="shared" si="3"/>
        <v>5.3059764987645561</v>
      </c>
      <c r="AF21" s="18">
        <f t="shared" si="3"/>
        <v>10.538689330579912</v>
      </c>
      <c r="AG21" s="18">
        <f t="shared" si="3"/>
        <v>17.556032568274652</v>
      </c>
      <c r="AH21" s="18">
        <f t="shared" si="3"/>
        <v>24.800049055781848</v>
      </c>
      <c r="AI21" s="18">
        <f t="shared" si="3"/>
        <v>63.46438195343876</v>
      </c>
      <c r="AJ21" s="18">
        <f t="shared" si="3"/>
        <v>6.6711303333492094</v>
      </c>
      <c r="AK21" s="20"/>
      <c r="AL21" s="18">
        <f t="shared" si="4"/>
        <v>9.1439661662042511</v>
      </c>
      <c r="AM21" s="18">
        <f t="shared" si="9"/>
        <v>18.161674613032716</v>
      </c>
      <c r="AN21" s="18">
        <f t="shared" si="20"/>
        <v>30.254896125993316</v>
      </c>
      <c r="AO21" s="18">
        <f t="shared" si="26"/>
        <v>42.738751206130715</v>
      </c>
      <c r="AP21" s="18">
        <f t="shared" si="34"/>
        <v>109.37028489975945</v>
      </c>
      <c r="AQ21" s="18">
        <f t="shared" si="39"/>
        <v>11.496581274471803</v>
      </c>
      <c r="AR21" s="18">
        <f t="shared" si="10"/>
        <v>221.16615428559226</v>
      </c>
      <c r="AS21" s="20"/>
      <c r="AT21" s="18">
        <f t="shared" si="5"/>
        <v>0</v>
      </c>
      <c r="AU21" s="18">
        <f t="shared" si="11"/>
        <v>0</v>
      </c>
      <c r="AV21" s="18">
        <f t="shared" si="21"/>
        <v>0</v>
      </c>
      <c r="AW21" s="18">
        <f t="shared" si="27"/>
        <v>0</v>
      </c>
      <c r="AX21" s="18">
        <f t="shared" si="35"/>
        <v>0</v>
      </c>
      <c r="AY21" s="18">
        <f t="shared" si="40"/>
        <v>0</v>
      </c>
      <c r="AZ21" s="18">
        <f t="shared" si="12"/>
        <v>0</v>
      </c>
      <c r="BA21" s="20"/>
      <c r="BB21" s="18">
        <f t="shared" si="6"/>
        <v>0</v>
      </c>
      <c r="BC21" s="18">
        <f t="shared" si="13"/>
        <v>0</v>
      </c>
      <c r="BD21" s="18">
        <f t="shared" si="22"/>
        <v>0</v>
      </c>
      <c r="BE21" s="18">
        <f t="shared" si="28"/>
        <v>0</v>
      </c>
      <c r="BF21" s="18">
        <f t="shared" si="36"/>
        <v>0</v>
      </c>
      <c r="BG21" s="18">
        <f t="shared" si="41"/>
        <v>0</v>
      </c>
      <c r="BH21" s="18">
        <f t="shared" si="14"/>
        <v>0</v>
      </c>
      <c r="BI21" s="20"/>
      <c r="BJ21" s="18">
        <f t="shared" si="15"/>
        <v>221.16615428559226</v>
      </c>
      <c r="BK21" s="18">
        <f t="shared" si="23"/>
        <v>1397.2313383504809</v>
      </c>
    </row>
    <row r="22" spans="2:63" ht="15" x14ac:dyDescent="0.2">
      <c r="B22" s="22">
        <v>2027</v>
      </c>
      <c r="C22" s="14">
        <v>0</v>
      </c>
      <c r="D22" s="14">
        <f t="shared" si="29"/>
        <v>0</v>
      </c>
      <c r="E22" s="14">
        <f t="shared" si="30"/>
        <v>0</v>
      </c>
      <c r="G22" s="26">
        <v>9</v>
      </c>
      <c r="H22" s="26" t="str">
        <f>Mango!H22</f>
        <v>2027-2028</v>
      </c>
      <c r="I22" s="53">
        <v>9.4152777777777708</v>
      </c>
      <c r="J22" s="1">
        <f t="shared" si="16"/>
        <v>69.588252671682</v>
      </c>
      <c r="K22" s="257"/>
      <c r="L22" s="28">
        <f t="shared" si="7"/>
        <v>20.301864820150396</v>
      </c>
      <c r="M22" s="28">
        <f t="shared" si="31"/>
        <v>1.5907461827907703</v>
      </c>
      <c r="N22" s="17"/>
      <c r="O22" s="14">
        <f t="shared" si="0"/>
        <v>9</v>
      </c>
      <c r="P22" s="14" t="str">
        <f t="shared" si="1"/>
        <v>2027-2028</v>
      </c>
      <c r="Q22" s="18">
        <f t="shared" si="17"/>
        <v>4.4252968059056439</v>
      </c>
      <c r="R22" s="18">
        <f t="shared" si="18"/>
        <v>8.8054147680565098</v>
      </c>
      <c r="S22" s="18">
        <f t="shared" si="24"/>
        <v>14.697625619116938</v>
      </c>
      <c r="T22" s="18">
        <f t="shared" si="32"/>
        <v>20.807149710547733</v>
      </c>
      <c r="U22" s="18">
        <f t="shared" si="37"/>
        <v>11.886052496734866</v>
      </c>
      <c r="V22" s="18">
        <f t="shared" si="42"/>
        <v>7.4716659733511213</v>
      </c>
      <c r="W22" s="20"/>
      <c r="X22" s="18">
        <f t="shared" si="2"/>
        <v>1.106324201476411</v>
      </c>
      <c r="Y22" s="18">
        <f t="shared" si="8"/>
        <v>2.2013536920141274</v>
      </c>
      <c r="Z22" s="18">
        <f t="shared" si="19"/>
        <v>3.6744064047792344</v>
      </c>
      <c r="AA22" s="18">
        <f t="shared" si="25"/>
        <v>5.2017874276369334</v>
      </c>
      <c r="AB22" s="18">
        <f t="shared" si="33"/>
        <v>2.9715131241837165</v>
      </c>
      <c r="AC22" s="18">
        <f t="shared" si="38"/>
        <v>1.8679164933377803</v>
      </c>
      <c r="AD22" s="20"/>
      <c r="AE22" s="18">
        <f t="shared" si="3"/>
        <v>5.5316210073820553</v>
      </c>
      <c r="AF22" s="18">
        <f t="shared" si="3"/>
        <v>11.006768460070637</v>
      </c>
      <c r="AG22" s="18">
        <f t="shared" si="3"/>
        <v>18.372032023896171</v>
      </c>
      <c r="AH22" s="18">
        <f t="shared" si="3"/>
        <v>26.008937138184667</v>
      </c>
      <c r="AI22" s="18">
        <f t="shared" si="3"/>
        <v>14.857565620918582</v>
      </c>
      <c r="AJ22" s="18">
        <f t="shared" si="3"/>
        <v>9.3395824666889009</v>
      </c>
      <c r="AK22" s="20"/>
      <c r="AL22" s="18">
        <f t="shared" si="4"/>
        <v>9.5328268693884084</v>
      </c>
      <c r="AM22" s="18">
        <f t="shared" si="9"/>
        <v>18.968330979521728</v>
      </c>
      <c r="AN22" s="18">
        <f t="shared" si="20"/>
        <v>31.66113518784773</v>
      </c>
      <c r="AO22" s="18">
        <f t="shared" si="26"/>
        <v>44.822068334804904</v>
      </c>
      <c r="AP22" s="18">
        <f t="shared" si="34"/>
        <v>25.604538086716353</v>
      </c>
      <c r="AQ22" s="18">
        <f t="shared" si="39"/>
        <v>16.09521378426054</v>
      </c>
      <c r="AR22" s="18">
        <f t="shared" si="10"/>
        <v>146.68411324253967</v>
      </c>
      <c r="AS22" s="20"/>
      <c r="AT22" s="18">
        <f t="shared" si="5"/>
        <v>0</v>
      </c>
      <c r="AU22" s="18">
        <f t="shared" si="11"/>
        <v>0</v>
      </c>
      <c r="AV22" s="18">
        <f t="shared" si="21"/>
        <v>0</v>
      </c>
      <c r="AW22" s="18">
        <f t="shared" si="27"/>
        <v>0</v>
      </c>
      <c r="AX22" s="18">
        <f t="shared" si="35"/>
        <v>0</v>
      </c>
      <c r="AY22" s="18">
        <f t="shared" si="40"/>
        <v>0</v>
      </c>
      <c r="AZ22" s="18">
        <f t="shared" si="12"/>
        <v>0</v>
      </c>
      <c r="BA22" s="20"/>
      <c r="BB22" s="18">
        <f t="shared" si="6"/>
        <v>0</v>
      </c>
      <c r="BC22" s="18">
        <f t="shared" si="13"/>
        <v>0</v>
      </c>
      <c r="BD22" s="18">
        <f t="shared" si="22"/>
        <v>0</v>
      </c>
      <c r="BE22" s="18">
        <f t="shared" si="28"/>
        <v>0</v>
      </c>
      <c r="BF22" s="18">
        <f t="shared" si="36"/>
        <v>0</v>
      </c>
      <c r="BG22" s="18">
        <f t="shared" si="41"/>
        <v>0</v>
      </c>
      <c r="BH22" s="18">
        <f t="shared" si="14"/>
        <v>0</v>
      </c>
      <c r="BI22" s="20"/>
      <c r="BJ22" s="18">
        <f t="shared" si="15"/>
        <v>146.68411324253967</v>
      </c>
      <c r="BK22" s="18">
        <f t="shared" si="23"/>
        <v>1543.9154515930206</v>
      </c>
    </row>
    <row r="23" spans="2:63" ht="15" x14ac:dyDescent="0.2">
      <c r="B23" s="22">
        <v>2028</v>
      </c>
      <c r="C23" s="14">
        <v>0</v>
      </c>
      <c r="D23" s="14">
        <f t="shared" si="29"/>
        <v>0</v>
      </c>
      <c r="E23" s="14">
        <f t="shared" si="30"/>
        <v>0</v>
      </c>
      <c r="G23" s="26">
        <v>10</v>
      </c>
      <c r="H23" s="26" t="str">
        <f>Mango!H23</f>
        <v>2028-2029</v>
      </c>
      <c r="I23" s="53">
        <v>9.7916666666666607</v>
      </c>
      <c r="J23" s="1">
        <f t="shared" si="16"/>
        <v>75.263237847222143</v>
      </c>
      <c r="K23" s="257"/>
      <c r="L23" s="28">
        <f t="shared" si="7"/>
        <v>21.957500325668093</v>
      </c>
      <c r="M23" s="28">
        <f t="shared" si="31"/>
        <v>1.6556355055176972</v>
      </c>
      <c r="N23" s="17"/>
      <c r="O23" s="14">
        <f t="shared" si="0"/>
        <v>10</v>
      </c>
      <c r="P23" s="14" t="str">
        <f t="shared" si="1"/>
        <v>2028-2029</v>
      </c>
      <c r="Q23" s="18">
        <f t="shared" si="17"/>
        <v>4.6058124127996818</v>
      </c>
      <c r="R23" s="18">
        <f t="shared" si="18"/>
        <v>9.1798780716489787</v>
      </c>
      <c r="S23" s="18">
        <f t="shared" si="24"/>
        <v>15.350425183614421</v>
      </c>
      <c r="T23" s="18">
        <f t="shared" si="32"/>
        <v>21.774260176469536</v>
      </c>
      <c r="U23" s="18">
        <f t="shared" si="37"/>
        <v>12.465442770431403</v>
      </c>
      <c r="V23" s="18">
        <f t="shared" si="42"/>
        <v>1.7491822039343723</v>
      </c>
      <c r="W23" s="20"/>
      <c r="X23" s="18">
        <f t="shared" si="2"/>
        <v>1.1514531031999204</v>
      </c>
      <c r="Y23" s="18">
        <f t="shared" si="8"/>
        <v>2.2949695179122447</v>
      </c>
      <c r="Z23" s="18">
        <f t="shared" si="19"/>
        <v>3.8376062959036052</v>
      </c>
      <c r="AA23" s="18">
        <f t="shared" si="25"/>
        <v>5.443565044117384</v>
      </c>
      <c r="AB23" s="18">
        <f t="shared" si="33"/>
        <v>3.1163606926078509</v>
      </c>
      <c r="AC23" s="18">
        <f t="shared" si="38"/>
        <v>0.43729555098359307</v>
      </c>
      <c r="AD23" s="20"/>
      <c r="AE23" s="18">
        <f t="shared" si="3"/>
        <v>5.7572655159996025</v>
      </c>
      <c r="AF23" s="18">
        <f t="shared" si="3"/>
        <v>11.474847589561223</v>
      </c>
      <c r="AG23" s="18">
        <f t="shared" si="3"/>
        <v>19.188031479518028</v>
      </c>
      <c r="AH23" s="18">
        <f t="shared" si="3"/>
        <v>27.217825220586921</v>
      </c>
      <c r="AI23" s="18">
        <f t="shared" si="3"/>
        <v>15.581803463039254</v>
      </c>
      <c r="AJ23" s="18">
        <f t="shared" si="3"/>
        <v>2.1864777549179655</v>
      </c>
      <c r="AK23" s="20"/>
      <c r="AL23" s="18">
        <f t="shared" si="4"/>
        <v>9.9216875725726474</v>
      </c>
      <c r="AM23" s="18">
        <f t="shared" si="9"/>
        <v>19.774987346010509</v>
      </c>
      <c r="AN23" s="18">
        <f t="shared" si="20"/>
        <v>33.067374249702731</v>
      </c>
      <c r="AO23" s="18">
        <f t="shared" si="26"/>
        <v>46.905385463478119</v>
      </c>
      <c r="AP23" s="18">
        <f t="shared" si="34"/>
        <v>26.85264130130431</v>
      </c>
      <c r="AQ23" s="18">
        <f t="shared" si="39"/>
        <v>3.7680299976419604</v>
      </c>
      <c r="AR23" s="18">
        <f t="shared" si="10"/>
        <v>140.2901059307103</v>
      </c>
      <c r="AS23" s="20"/>
      <c r="AT23" s="18">
        <f t="shared" si="5"/>
        <v>0</v>
      </c>
      <c r="AU23" s="18">
        <f t="shared" si="11"/>
        <v>0</v>
      </c>
      <c r="AV23" s="18">
        <f t="shared" si="21"/>
        <v>0</v>
      </c>
      <c r="AW23" s="18">
        <f t="shared" si="27"/>
        <v>0</v>
      </c>
      <c r="AX23" s="18">
        <f t="shared" si="35"/>
        <v>0</v>
      </c>
      <c r="AY23" s="18">
        <f t="shared" si="40"/>
        <v>0</v>
      </c>
      <c r="AZ23" s="18">
        <f t="shared" si="12"/>
        <v>0</v>
      </c>
      <c r="BA23" s="20"/>
      <c r="BB23" s="18">
        <f t="shared" si="6"/>
        <v>0</v>
      </c>
      <c r="BC23" s="18">
        <f t="shared" si="13"/>
        <v>0</v>
      </c>
      <c r="BD23" s="18">
        <f t="shared" si="22"/>
        <v>0</v>
      </c>
      <c r="BE23" s="18">
        <f t="shared" si="28"/>
        <v>0</v>
      </c>
      <c r="BF23" s="18">
        <f t="shared" si="36"/>
        <v>0</v>
      </c>
      <c r="BG23" s="18">
        <f t="shared" si="41"/>
        <v>0</v>
      </c>
      <c r="BH23" s="18">
        <f t="shared" si="14"/>
        <v>0</v>
      </c>
      <c r="BI23" s="20"/>
      <c r="BJ23" s="18">
        <f t="shared" si="15"/>
        <v>140.2901059307103</v>
      </c>
      <c r="BK23" s="18">
        <f t="shared" si="23"/>
        <v>1684.2055575237309</v>
      </c>
    </row>
    <row r="24" spans="2:63" ht="15" x14ac:dyDescent="0.2">
      <c r="B24" s="22">
        <v>2029</v>
      </c>
      <c r="C24" s="14">
        <v>0</v>
      </c>
      <c r="D24" s="14">
        <f t="shared" si="29"/>
        <v>0</v>
      </c>
      <c r="E24" s="14">
        <f t="shared" si="30"/>
        <v>0</v>
      </c>
      <c r="G24" s="26">
        <v>11</v>
      </c>
      <c r="H24" s="26" t="str">
        <f>Mango!H24</f>
        <v>2029-2030</v>
      </c>
      <c r="I24" s="53">
        <v>10.168055555555551</v>
      </c>
      <c r="J24" s="1">
        <f t="shared" si="16"/>
        <v>81.16064271797832</v>
      </c>
      <c r="K24" s="257"/>
      <c r="L24" s="28">
        <f t="shared" si="7"/>
        <v>23.678025153912717</v>
      </c>
      <c r="M24" s="28">
        <f t="shared" si="31"/>
        <v>1.7205248282446242</v>
      </c>
      <c r="N24" s="17"/>
      <c r="O24" s="14">
        <f t="shared" si="0"/>
        <v>11</v>
      </c>
      <c r="P24" s="14" t="str">
        <f t="shared" si="1"/>
        <v>2029-2030</v>
      </c>
      <c r="Q24" s="18">
        <f t="shared" si="17"/>
        <v>4.7863280196937206</v>
      </c>
      <c r="R24" s="18">
        <f t="shared" si="18"/>
        <v>9.5543413752415276</v>
      </c>
      <c r="S24" s="18">
        <f t="shared" si="24"/>
        <v>16.003224748111709</v>
      </c>
      <c r="T24" s="18">
        <f t="shared" si="32"/>
        <v>22.741370642391733</v>
      </c>
      <c r="U24" s="18">
        <f t="shared" si="37"/>
        <v>13.044833044127673</v>
      </c>
      <c r="V24" s="18">
        <f t="shared" si="42"/>
        <v>1.8344467739975661</v>
      </c>
      <c r="W24" s="20"/>
      <c r="X24" s="18">
        <f t="shared" si="2"/>
        <v>1.1965820049234301</v>
      </c>
      <c r="Y24" s="18">
        <f t="shared" si="8"/>
        <v>2.3885853438103819</v>
      </c>
      <c r="Z24" s="18">
        <f t="shared" si="19"/>
        <v>4.0008061870279272</v>
      </c>
      <c r="AA24" s="18">
        <f t="shared" si="25"/>
        <v>5.6853426605979331</v>
      </c>
      <c r="AB24" s="18">
        <f t="shared" si="33"/>
        <v>3.2612082610319182</v>
      </c>
      <c r="AC24" s="18">
        <f t="shared" si="38"/>
        <v>0.45861169349939152</v>
      </c>
      <c r="AD24" s="20"/>
      <c r="AE24" s="18">
        <f t="shared" si="3"/>
        <v>5.9829100246171505</v>
      </c>
      <c r="AF24" s="18">
        <f t="shared" si="3"/>
        <v>11.94292671905191</v>
      </c>
      <c r="AG24" s="18">
        <f t="shared" si="3"/>
        <v>20.004030935139635</v>
      </c>
      <c r="AH24" s="18">
        <f t="shared" si="3"/>
        <v>28.426713302989665</v>
      </c>
      <c r="AI24" s="18">
        <f t="shared" si="3"/>
        <v>16.306041305159592</v>
      </c>
      <c r="AJ24" s="18">
        <f t="shared" si="3"/>
        <v>2.2930584674969574</v>
      </c>
      <c r="AK24" s="20"/>
      <c r="AL24" s="18">
        <f t="shared" si="4"/>
        <v>10.310548275756888</v>
      </c>
      <c r="AM24" s="18">
        <f t="shared" si="9"/>
        <v>20.581643712499456</v>
      </c>
      <c r="AN24" s="18">
        <f t="shared" si="20"/>
        <v>34.473613311557301</v>
      </c>
      <c r="AO24" s="18">
        <f t="shared" si="26"/>
        <v>48.988702592152187</v>
      </c>
      <c r="AP24" s="18">
        <f t="shared" si="34"/>
        <v>28.100744515891694</v>
      </c>
      <c r="AQ24" s="18">
        <f t="shared" si="39"/>
        <v>3.9517040923197557</v>
      </c>
      <c r="AR24" s="18">
        <f t="shared" si="10"/>
        <v>146.40695650017727</v>
      </c>
      <c r="AS24" s="20"/>
      <c r="AT24" s="18">
        <f t="shared" si="5"/>
        <v>0</v>
      </c>
      <c r="AU24" s="18">
        <f t="shared" si="11"/>
        <v>0</v>
      </c>
      <c r="AV24" s="18">
        <f t="shared" si="21"/>
        <v>0</v>
      </c>
      <c r="AW24" s="18">
        <f t="shared" si="27"/>
        <v>0</v>
      </c>
      <c r="AX24" s="18">
        <f t="shared" si="35"/>
        <v>0</v>
      </c>
      <c r="AY24" s="18">
        <f t="shared" si="40"/>
        <v>0</v>
      </c>
      <c r="AZ24" s="18">
        <f t="shared" si="12"/>
        <v>0</v>
      </c>
      <c r="BA24" s="20"/>
      <c r="BB24" s="18">
        <f t="shared" si="6"/>
        <v>0</v>
      </c>
      <c r="BC24" s="18">
        <f t="shared" si="13"/>
        <v>0</v>
      </c>
      <c r="BD24" s="18">
        <f t="shared" si="22"/>
        <v>0</v>
      </c>
      <c r="BE24" s="18">
        <f t="shared" si="28"/>
        <v>0</v>
      </c>
      <c r="BF24" s="18">
        <f t="shared" si="36"/>
        <v>0</v>
      </c>
      <c r="BG24" s="18">
        <f t="shared" si="41"/>
        <v>0</v>
      </c>
      <c r="BH24" s="18">
        <f t="shared" si="14"/>
        <v>0</v>
      </c>
      <c r="BI24" s="20"/>
      <c r="BJ24" s="18">
        <f t="shared" si="15"/>
        <v>146.40695650017727</v>
      </c>
      <c r="BK24" s="18">
        <f t="shared" si="23"/>
        <v>1830.6125140239083</v>
      </c>
    </row>
    <row r="25" spans="2:63" ht="15" x14ac:dyDescent="0.2">
      <c r="B25" s="22">
        <v>2030</v>
      </c>
      <c r="C25" s="14">
        <v>0</v>
      </c>
      <c r="D25" s="14">
        <f t="shared" si="29"/>
        <v>0</v>
      </c>
      <c r="E25" s="14">
        <f t="shared" si="30"/>
        <v>0</v>
      </c>
      <c r="G25" s="26">
        <v>12</v>
      </c>
      <c r="H25" s="26" t="str">
        <f>Mango!H25</f>
        <v>2030-2031</v>
      </c>
      <c r="I25" s="53">
        <v>10.544444444444441</v>
      </c>
      <c r="J25" s="1">
        <f t="shared" si="16"/>
        <v>87.280467283950557</v>
      </c>
      <c r="K25" s="257"/>
      <c r="L25" s="28">
        <f t="shared" si="7"/>
        <v>25.463439304884247</v>
      </c>
      <c r="M25" s="28">
        <f t="shared" si="31"/>
        <v>1.7854141509715298</v>
      </c>
      <c r="N25" s="17"/>
      <c r="O25" s="14">
        <f t="shared" si="0"/>
        <v>12</v>
      </c>
      <c r="P25" s="14" t="str">
        <f t="shared" si="1"/>
        <v>2030-2031</v>
      </c>
      <c r="Q25" s="18">
        <f t="shared" si="17"/>
        <v>4.966843626587699</v>
      </c>
      <c r="R25" s="18">
        <f t="shared" si="18"/>
        <v>9.9288046788340782</v>
      </c>
      <c r="S25" s="18">
        <f t="shared" si="24"/>
        <v>16.656024312609137</v>
      </c>
      <c r="T25" s="18">
        <f t="shared" si="32"/>
        <v>23.708481108313642</v>
      </c>
      <c r="U25" s="18">
        <f t="shared" si="37"/>
        <v>13.624223317824177</v>
      </c>
      <c r="V25" s="18">
        <f t="shared" si="42"/>
        <v>1.9197113440607196</v>
      </c>
      <c r="W25" s="20"/>
      <c r="X25" s="18">
        <f t="shared" si="2"/>
        <v>1.2417109066469247</v>
      </c>
      <c r="Y25" s="18">
        <f t="shared" si="8"/>
        <v>2.4822011697085196</v>
      </c>
      <c r="Z25" s="18">
        <f t="shared" si="19"/>
        <v>4.1640060781522843</v>
      </c>
      <c r="AA25" s="18">
        <f t="shared" si="25"/>
        <v>5.9271202770784104</v>
      </c>
      <c r="AB25" s="18">
        <f t="shared" si="33"/>
        <v>3.4060558294560441</v>
      </c>
      <c r="AC25" s="18">
        <f t="shared" si="38"/>
        <v>0.47992783601517991</v>
      </c>
      <c r="AD25" s="20"/>
      <c r="AE25" s="18">
        <f t="shared" si="3"/>
        <v>6.2085545332346239</v>
      </c>
      <c r="AF25" s="18">
        <f t="shared" si="3"/>
        <v>12.411005848542597</v>
      </c>
      <c r="AG25" s="18">
        <f t="shared" si="3"/>
        <v>20.820030390761421</v>
      </c>
      <c r="AH25" s="18">
        <f t="shared" si="3"/>
        <v>29.63560138539205</v>
      </c>
      <c r="AI25" s="18">
        <f t="shared" si="3"/>
        <v>17.030279147280222</v>
      </c>
      <c r="AJ25" s="18">
        <f t="shared" si="3"/>
        <v>2.3996391800758996</v>
      </c>
      <c r="AK25" s="20"/>
      <c r="AL25" s="18">
        <f t="shared" si="4"/>
        <v>10.699408978941001</v>
      </c>
      <c r="AM25" s="18">
        <f t="shared" si="9"/>
        <v>21.388300078988408</v>
      </c>
      <c r="AN25" s="18">
        <f t="shared" si="20"/>
        <v>35.879852373412177</v>
      </c>
      <c r="AO25" s="18">
        <f t="shared" si="26"/>
        <v>51.072019720825622</v>
      </c>
      <c r="AP25" s="18">
        <f t="shared" si="34"/>
        <v>29.34884773047958</v>
      </c>
      <c r="AQ25" s="18">
        <f t="shared" si="39"/>
        <v>4.1353781869974666</v>
      </c>
      <c r="AR25" s="18">
        <f t="shared" si="10"/>
        <v>152.52380706964425</v>
      </c>
      <c r="AS25" s="20"/>
      <c r="AT25" s="18">
        <f t="shared" si="5"/>
        <v>0</v>
      </c>
      <c r="AU25" s="18">
        <f t="shared" si="11"/>
        <v>0</v>
      </c>
      <c r="AV25" s="18">
        <f t="shared" si="21"/>
        <v>0</v>
      </c>
      <c r="AW25" s="18">
        <f t="shared" si="27"/>
        <v>0</v>
      </c>
      <c r="AX25" s="18">
        <f t="shared" si="35"/>
        <v>0</v>
      </c>
      <c r="AY25" s="18">
        <f t="shared" si="40"/>
        <v>0</v>
      </c>
      <c r="AZ25" s="18">
        <f t="shared" si="12"/>
        <v>0</v>
      </c>
      <c r="BA25" s="20"/>
      <c r="BB25" s="18">
        <f t="shared" si="6"/>
        <v>0</v>
      </c>
      <c r="BC25" s="18">
        <f t="shared" si="13"/>
        <v>0</v>
      </c>
      <c r="BD25" s="18">
        <f t="shared" si="22"/>
        <v>0</v>
      </c>
      <c r="BE25" s="18">
        <f t="shared" si="28"/>
        <v>0</v>
      </c>
      <c r="BF25" s="18">
        <f t="shared" si="36"/>
        <v>0</v>
      </c>
      <c r="BG25" s="18">
        <f t="shared" si="41"/>
        <v>0</v>
      </c>
      <c r="BH25" s="18">
        <f t="shared" si="14"/>
        <v>0</v>
      </c>
      <c r="BI25" s="20"/>
      <c r="BJ25" s="18">
        <f t="shared" si="15"/>
        <v>152.52380706964425</v>
      </c>
      <c r="BK25" s="18">
        <f t="shared" si="23"/>
        <v>1983.1363210935524</v>
      </c>
    </row>
    <row r="26" spans="2:63" ht="15" x14ac:dyDescent="0.2">
      <c r="B26" s="22">
        <v>2031</v>
      </c>
      <c r="C26" s="14">
        <v>0</v>
      </c>
      <c r="D26" s="14">
        <f t="shared" si="29"/>
        <v>0</v>
      </c>
      <c r="E26" s="14">
        <f t="shared" si="30"/>
        <v>0</v>
      </c>
      <c r="G26" s="26">
        <v>13</v>
      </c>
      <c r="H26" s="26" t="str">
        <f>Mango!H26</f>
        <v>2031-2032</v>
      </c>
      <c r="I26" s="53">
        <v>10.920833333333331</v>
      </c>
      <c r="J26" s="1">
        <f t="shared" si="16"/>
        <v>93.622711545138841</v>
      </c>
      <c r="K26" s="257"/>
      <c r="L26" s="28">
        <f t="shared" si="7"/>
        <v>27.313742778582697</v>
      </c>
      <c r="M26" s="28">
        <f t="shared" si="31"/>
        <v>1.8503034736984496</v>
      </c>
      <c r="N26" s="17"/>
      <c r="O26" s="14">
        <f t="shared" si="0"/>
        <v>13</v>
      </c>
      <c r="P26" s="14" t="str">
        <f t="shared" si="1"/>
        <v>2031-2032</v>
      </c>
      <c r="Q26" s="18">
        <f t="shared" si="17"/>
        <v>5.1473592334817164</v>
      </c>
      <c r="R26" s="18">
        <f t="shared" si="18"/>
        <v>10.303267982426505</v>
      </c>
      <c r="S26" s="18">
        <f t="shared" si="24"/>
        <v>17.308823877106569</v>
      </c>
      <c r="T26" s="18">
        <f t="shared" si="32"/>
        <v>24.67559157423576</v>
      </c>
      <c r="U26" s="18">
        <f t="shared" si="37"/>
        <v>14.203613591520508</v>
      </c>
      <c r="V26" s="18">
        <f t="shared" si="42"/>
        <v>2.004975914123909</v>
      </c>
      <c r="W26" s="20"/>
      <c r="X26" s="18">
        <f t="shared" si="2"/>
        <v>1.2868398083704291</v>
      </c>
      <c r="Y26" s="18">
        <f t="shared" si="8"/>
        <v>2.5758169956066261</v>
      </c>
      <c r="Z26" s="18">
        <f t="shared" si="19"/>
        <v>4.3272059692766423</v>
      </c>
      <c r="AA26" s="18">
        <f t="shared" si="25"/>
        <v>6.16889789355894</v>
      </c>
      <c r="AB26" s="18">
        <f t="shared" si="33"/>
        <v>3.550903397880127</v>
      </c>
      <c r="AC26" s="18">
        <f t="shared" si="38"/>
        <v>0.50124397853097724</v>
      </c>
      <c r="AD26" s="20"/>
      <c r="AE26" s="18">
        <f t="shared" si="3"/>
        <v>6.4341990418521453</v>
      </c>
      <c r="AF26" s="18">
        <f t="shared" si="3"/>
        <v>12.879084978033131</v>
      </c>
      <c r="AG26" s="18">
        <f t="shared" si="3"/>
        <v>21.636029846383209</v>
      </c>
      <c r="AH26" s="18">
        <f t="shared" si="3"/>
        <v>30.844489467794702</v>
      </c>
      <c r="AI26" s="18">
        <f t="shared" si="3"/>
        <v>17.754516989400635</v>
      </c>
      <c r="AJ26" s="18">
        <f t="shared" si="3"/>
        <v>2.5062198926548862</v>
      </c>
      <c r="AK26" s="20"/>
      <c r="AL26" s="18">
        <f t="shared" si="4"/>
        <v>11.088269682125196</v>
      </c>
      <c r="AM26" s="18">
        <f t="shared" si="9"/>
        <v>22.194956445477093</v>
      </c>
      <c r="AN26" s="18">
        <f t="shared" si="20"/>
        <v>37.28609143526706</v>
      </c>
      <c r="AO26" s="18">
        <f t="shared" si="26"/>
        <v>53.155336849499527</v>
      </c>
      <c r="AP26" s="18">
        <f t="shared" si="34"/>
        <v>30.596950945067093</v>
      </c>
      <c r="AQ26" s="18">
        <f t="shared" si="39"/>
        <v>4.319052281675253</v>
      </c>
      <c r="AR26" s="18">
        <f t="shared" si="10"/>
        <v>158.6406576391112</v>
      </c>
      <c r="AS26" s="20"/>
      <c r="AT26" s="18">
        <f t="shared" si="5"/>
        <v>0</v>
      </c>
      <c r="AU26" s="18">
        <f t="shared" si="11"/>
        <v>0</v>
      </c>
      <c r="AV26" s="18">
        <f t="shared" si="21"/>
        <v>0</v>
      </c>
      <c r="AW26" s="18">
        <f t="shared" si="27"/>
        <v>0</v>
      </c>
      <c r="AX26" s="18">
        <f t="shared" si="35"/>
        <v>0</v>
      </c>
      <c r="AY26" s="18">
        <f t="shared" si="40"/>
        <v>0</v>
      </c>
      <c r="AZ26" s="18">
        <f t="shared" si="12"/>
        <v>0</v>
      </c>
      <c r="BA26" s="20"/>
      <c r="BB26" s="18">
        <f t="shared" si="6"/>
        <v>0</v>
      </c>
      <c r="BC26" s="18">
        <f t="shared" si="13"/>
        <v>0</v>
      </c>
      <c r="BD26" s="18">
        <f t="shared" si="22"/>
        <v>0</v>
      </c>
      <c r="BE26" s="18">
        <f t="shared" si="28"/>
        <v>0</v>
      </c>
      <c r="BF26" s="18">
        <f t="shared" si="36"/>
        <v>0</v>
      </c>
      <c r="BG26" s="18">
        <f t="shared" si="41"/>
        <v>0</v>
      </c>
      <c r="BH26" s="18">
        <f t="shared" si="14"/>
        <v>0</v>
      </c>
      <c r="BI26" s="20"/>
      <c r="BJ26" s="18">
        <f t="shared" si="15"/>
        <v>158.6406576391112</v>
      </c>
      <c r="BK26" s="18">
        <f t="shared" si="23"/>
        <v>2141.7769787326638</v>
      </c>
    </row>
    <row r="27" spans="2:63" ht="15" x14ac:dyDescent="0.2">
      <c r="B27" s="22">
        <v>2032</v>
      </c>
      <c r="C27" s="14">
        <v>0</v>
      </c>
      <c r="D27" s="14">
        <f t="shared" si="29"/>
        <v>0</v>
      </c>
      <c r="E27" s="14">
        <f t="shared" si="30"/>
        <v>0</v>
      </c>
      <c r="G27" s="26">
        <v>14</v>
      </c>
      <c r="H27" s="26" t="str">
        <f>Mango!H27</f>
        <v>2032-2033</v>
      </c>
      <c r="I27" s="53">
        <v>11.297222222222221</v>
      </c>
      <c r="J27" s="1">
        <f t="shared" si="16"/>
        <v>100.18737550154319</v>
      </c>
      <c r="K27" s="257"/>
      <c r="L27" s="28">
        <f t="shared" si="7"/>
        <v>29.228935575008069</v>
      </c>
      <c r="M27" s="28">
        <f t="shared" si="31"/>
        <v>1.915192796425373</v>
      </c>
      <c r="N27" s="17"/>
      <c r="O27" s="14">
        <f t="shared" si="0"/>
        <v>14</v>
      </c>
      <c r="P27" s="14" t="str">
        <f t="shared" si="1"/>
        <v>2032-2033</v>
      </c>
      <c r="Q27" s="18">
        <f t="shared" si="17"/>
        <v>5.3278748403757454</v>
      </c>
      <c r="R27" s="18">
        <f t="shared" si="18"/>
        <v>10.677731286019014</v>
      </c>
      <c r="S27" s="18">
        <f t="shared" si="24"/>
        <v>17.961623441603784</v>
      </c>
      <c r="T27" s="18">
        <f t="shared" si="32"/>
        <v>25.642702040157879</v>
      </c>
      <c r="U27" s="18">
        <f t="shared" si="37"/>
        <v>14.783003865216966</v>
      </c>
      <c r="V27" s="18">
        <f t="shared" si="42"/>
        <v>2.0902404841870719</v>
      </c>
      <c r="W27" s="20"/>
      <c r="X27" s="18">
        <f t="shared" si="2"/>
        <v>1.3319687100939364</v>
      </c>
      <c r="Y27" s="18">
        <f t="shared" si="8"/>
        <v>2.6694328215047536</v>
      </c>
      <c r="Z27" s="18">
        <f t="shared" si="19"/>
        <v>4.490405860400946</v>
      </c>
      <c r="AA27" s="18">
        <f t="shared" si="25"/>
        <v>6.4106755100394697</v>
      </c>
      <c r="AB27" s="18">
        <f t="shared" si="33"/>
        <v>3.6957509663042414</v>
      </c>
      <c r="AC27" s="18">
        <f t="shared" si="38"/>
        <v>0.52256012104676797</v>
      </c>
      <c r="AD27" s="20"/>
      <c r="AE27" s="18">
        <f t="shared" si="3"/>
        <v>6.6598435504696818</v>
      </c>
      <c r="AF27" s="18">
        <f t="shared" si="3"/>
        <v>13.347164107523767</v>
      </c>
      <c r="AG27" s="18">
        <f t="shared" si="3"/>
        <v>22.452029302004732</v>
      </c>
      <c r="AH27" s="18">
        <f t="shared" si="3"/>
        <v>32.053377550197347</v>
      </c>
      <c r="AI27" s="18">
        <f t="shared" si="3"/>
        <v>18.478754831521208</v>
      </c>
      <c r="AJ27" s="18">
        <f t="shared" si="3"/>
        <v>2.6128006052338399</v>
      </c>
      <c r="AK27" s="20"/>
      <c r="AL27" s="18">
        <f t="shared" si="4"/>
        <v>11.477130385309417</v>
      </c>
      <c r="AM27" s="18">
        <f t="shared" si="9"/>
        <v>23.001612811965956</v>
      </c>
      <c r="AN27" s="18">
        <f t="shared" si="20"/>
        <v>38.692330497121489</v>
      </c>
      <c r="AO27" s="18">
        <f t="shared" si="26"/>
        <v>55.238653978173417</v>
      </c>
      <c r="AP27" s="18">
        <f t="shared" si="34"/>
        <v>31.845054159654882</v>
      </c>
      <c r="AQ27" s="18">
        <f t="shared" si="39"/>
        <v>4.5027263763529835</v>
      </c>
      <c r="AR27" s="18">
        <f t="shared" si="10"/>
        <v>164.75750820857817</v>
      </c>
      <c r="AS27" s="20"/>
      <c r="AT27" s="18">
        <f t="shared" si="5"/>
        <v>0</v>
      </c>
      <c r="AU27" s="18">
        <f t="shared" si="11"/>
        <v>0</v>
      </c>
      <c r="AV27" s="18">
        <f t="shared" si="21"/>
        <v>0</v>
      </c>
      <c r="AW27" s="18">
        <f t="shared" si="27"/>
        <v>0</v>
      </c>
      <c r="AX27" s="18">
        <f t="shared" si="35"/>
        <v>0</v>
      </c>
      <c r="AY27" s="18">
        <f t="shared" si="40"/>
        <v>0</v>
      </c>
      <c r="AZ27" s="18">
        <f t="shared" si="12"/>
        <v>0</v>
      </c>
      <c r="BA27" s="20"/>
      <c r="BB27" s="18">
        <f t="shared" si="6"/>
        <v>0</v>
      </c>
      <c r="BC27" s="18">
        <f t="shared" si="13"/>
        <v>0</v>
      </c>
      <c r="BD27" s="18">
        <f t="shared" si="22"/>
        <v>0</v>
      </c>
      <c r="BE27" s="18">
        <f t="shared" si="28"/>
        <v>0</v>
      </c>
      <c r="BF27" s="18">
        <f t="shared" si="36"/>
        <v>0</v>
      </c>
      <c r="BG27" s="18">
        <f t="shared" si="41"/>
        <v>0</v>
      </c>
      <c r="BH27" s="18">
        <f t="shared" si="14"/>
        <v>0</v>
      </c>
      <c r="BI27" s="20"/>
      <c r="BJ27" s="18">
        <f t="shared" si="15"/>
        <v>164.75750820857817</v>
      </c>
      <c r="BK27" s="18">
        <f t="shared" si="23"/>
        <v>2306.534486941242</v>
      </c>
    </row>
    <row r="28" spans="2:63" ht="15" x14ac:dyDescent="0.2">
      <c r="B28" s="22">
        <v>2033</v>
      </c>
      <c r="C28" s="14">
        <v>0</v>
      </c>
      <c r="D28" s="14">
        <f t="shared" si="29"/>
        <v>0</v>
      </c>
      <c r="E28" s="14">
        <f t="shared" si="30"/>
        <v>0</v>
      </c>
      <c r="G28" s="32">
        <v>15</v>
      </c>
      <c r="H28" s="32" t="str">
        <f>Mango!H28</f>
        <v>2033-2034</v>
      </c>
      <c r="I28" s="178">
        <v>11.673611111111111</v>
      </c>
      <c r="J28" s="49">
        <f t="shared" si="16"/>
        <v>106.97445915316358</v>
      </c>
      <c r="K28" s="257"/>
      <c r="L28" s="28">
        <f t="shared" si="7"/>
        <v>31.209017694160373</v>
      </c>
      <c r="M28" s="31">
        <f>L28-L27</f>
        <v>1.9800821191523035</v>
      </c>
      <c r="N28" s="17"/>
      <c r="O28" s="14">
        <f t="shared" si="0"/>
        <v>15</v>
      </c>
      <c r="P28" s="14" t="str">
        <f t="shared" si="1"/>
        <v>2033-2034</v>
      </c>
      <c r="Q28" s="18">
        <f t="shared" si="17"/>
        <v>5.5083904472697931</v>
      </c>
      <c r="R28" s="18">
        <f t="shared" si="18"/>
        <v>11.052194589611544</v>
      </c>
      <c r="S28" s="18">
        <f t="shared" si="24"/>
        <v>18.614423006101145</v>
      </c>
      <c r="T28" s="18">
        <f t="shared" si="32"/>
        <v>26.609812506079681</v>
      </c>
      <c r="U28" s="18">
        <f t="shared" si="37"/>
        <v>15.362394138913423</v>
      </c>
      <c r="V28" s="18">
        <f t="shared" si="42"/>
        <v>2.1755050542502539</v>
      </c>
      <c r="W28" s="20"/>
      <c r="X28" s="18">
        <f t="shared" si="2"/>
        <v>1.3770976118174483</v>
      </c>
      <c r="Y28" s="18">
        <f t="shared" si="8"/>
        <v>2.7630486474028859</v>
      </c>
      <c r="Z28" s="18">
        <f t="shared" si="19"/>
        <v>4.6536057515252862</v>
      </c>
      <c r="AA28" s="18">
        <f t="shared" si="25"/>
        <v>6.6524531265199203</v>
      </c>
      <c r="AB28" s="18">
        <f t="shared" si="33"/>
        <v>3.8405985347283558</v>
      </c>
      <c r="AC28" s="18">
        <f t="shared" si="38"/>
        <v>0.54387626356256347</v>
      </c>
      <c r="AD28" s="20"/>
      <c r="AE28" s="18">
        <f t="shared" si="3"/>
        <v>6.8854880590872414</v>
      </c>
      <c r="AF28" s="18">
        <f t="shared" si="3"/>
        <v>13.81524323701443</v>
      </c>
      <c r="AG28" s="18">
        <f t="shared" si="3"/>
        <v>23.268028757626432</v>
      </c>
      <c r="AH28" s="18">
        <f t="shared" si="3"/>
        <v>33.2622656325996</v>
      </c>
      <c r="AI28" s="18">
        <f t="shared" si="3"/>
        <v>19.202992673641781</v>
      </c>
      <c r="AJ28" s="18">
        <f t="shared" si="3"/>
        <v>2.7193813178128172</v>
      </c>
      <c r="AK28" s="20"/>
      <c r="AL28" s="18">
        <f t="shared" si="4"/>
        <v>11.865991088493679</v>
      </c>
      <c r="AM28" s="18">
        <f t="shared" si="9"/>
        <v>23.808269178454864</v>
      </c>
      <c r="AN28" s="18">
        <f t="shared" si="20"/>
        <v>40.098569558976216</v>
      </c>
      <c r="AO28" s="18">
        <f t="shared" si="26"/>
        <v>57.32197110684664</v>
      </c>
      <c r="AP28" s="18">
        <f t="shared" si="34"/>
        <v>33.093157374242665</v>
      </c>
      <c r="AQ28" s="18">
        <f t="shared" si="39"/>
        <v>4.6864004710307547</v>
      </c>
      <c r="AR28" s="18">
        <f t="shared" si="10"/>
        <v>170.87435877804484</v>
      </c>
      <c r="AS28" s="20"/>
      <c r="AT28" s="18">
        <f t="shared" si="5"/>
        <v>0</v>
      </c>
      <c r="AU28" s="18">
        <f t="shared" si="11"/>
        <v>0</v>
      </c>
      <c r="AV28" s="18">
        <f t="shared" si="21"/>
        <v>0</v>
      </c>
      <c r="AW28" s="18">
        <f t="shared" si="27"/>
        <v>0</v>
      </c>
      <c r="AX28" s="18">
        <f t="shared" si="35"/>
        <v>0</v>
      </c>
      <c r="AY28" s="18">
        <f t="shared" si="40"/>
        <v>0</v>
      </c>
      <c r="AZ28" s="18">
        <f t="shared" si="12"/>
        <v>0</v>
      </c>
      <c r="BA28" s="20"/>
      <c r="BB28" s="18">
        <f t="shared" si="6"/>
        <v>0</v>
      </c>
      <c r="BC28" s="18">
        <f t="shared" si="13"/>
        <v>0</v>
      </c>
      <c r="BD28" s="18">
        <f t="shared" si="22"/>
        <v>0</v>
      </c>
      <c r="BE28" s="18">
        <f t="shared" si="28"/>
        <v>0</v>
      </c>
      <c r="BF28" s="18">
        <f t="shared" si="36"/>
        <v>0</v>
      </c>
      <c r="BG28" s="18">
        <f t="shared" si="41"/>
        <v>0</v>
      </c>
      <c r="BH28" s="18">
        <f t="shared" si="14"/>
        <v>0</v>
      </c>
      <c r="BI28" s="20"/>
      <c r="BJ28" s="18">
        <f t="shared" si="15"/>
        <v>170.87435877804484</v>
      </c>
      <c r="BK28" s="18">
        <f t="shared" si="23"/>
        <v>2477.408845719287</v>
      </c>
    </row>
    <row r="29" spans="2:63" ht="15" x14ac:dyDescent="0.2">
      <c r="B29" s="22">
        <v>2034</v>
      </c>
      <c r="C29" s="14">
        <v>0</v>
      </c>
      <c r="D29" s="14">
        <f t="shared" si="29"/>
        <v>0</v>
      </c>
      <c r="E29" s="14">
        <f t="shared" si="30"/>
        <v>0</v>
      </c>
      <c r="G29" s="26">
        <v>16</v>
      </c>
      <c r="H29" s="26" t="str">
        <f>Mango!H29</f>
        <v>2034-2035</v>
      </c>
      <c r="I29" s="53">
        <f>I14</f>
        <v>1.88333333333333</v>
      </c>
      <c r="J29" s="1">
        <f t="shared" si="16"/>
        <v>2.7843513888888789</v>
      </c>
      <c r="K29" s="257"/>
      <c r="L29" s="28">
        <f t="shared" si="7"/>
        <v>0.81231419584160824</v>
      </c>
      <c r="M29" s="28">
        <f>L29-L28</f>
        <v>-30.396703498318765</v>
      </c>
      <c r="N29" s="17"/>
      <c r="O29" s="14">
        <f t="shared" si="0"/>
        <v>16</v>
      </c>
      <c r="P29" s="14" t="str">
        <f t="shared" si="1"/>
        <v>2034-2035</v>
      </c>
      <c r="Q29" s="18">
        <f t="shared" si="17"/>
        <v>-84.560589461972981</v>
      </c>
      <c r="R29" s="18">
        <f t="shared" si="18"/>
        <v>11.426657893204114</v>
      </c>
      <c r="S29" s="18">
        <f t="shared" si="24"/>
        <v>19.267222570598541</v>
      </c>
      <c r="T29" s="18">
        <f t="shared" si="32"/>
        <v>27.576922972001693</v>
      </c>
      <c r="U29" s="18">
        <f t="shared" si="37"/>
        <v>15.941784412609692</v>
      </c>
      <c r="V29" s="18">
        <f t="shared" si="42"/>
        <v>2.2607696243134359</v>
      </c>
      <c r="W29" s="20"/>
      <c r="X29" s="18">
        <f t="shared" si="2"/>
        <v>-21.140147365493245</v>
      </c>
      <c r="Y29" s="18">
        <f t="shared" si="8"/>
        <v>2.8566644733010285</v>
      </c>
      <c r="Z29" s="18">
        <f t="shared" si="19"/>
        <v>4.8168056426496353</v>
      </c>
      <c r="AA29" s="18">
        <f t="shared" si="25"/>
        <v>6.8942307430004233</v>
      </c>
      <c r="AB29" s="18">
        <f t="shared" si="33"/>
        <v>3.9854461031524231</v>
      </c>
      <c r="AC29" s="18">
        <f t="shared" si="38"/>
        <v>0.56519240607835897</v>
      </c>
      <c r="AD29" s="20"/>
      <c r="AE29" s="18">
        <f t="shared" si="3"/>
        <v>-105.70073682746623</v>
      </c>
      <c r="AF29" s="18">
        <f t="shared" si="3"/>
        <v>14.283322366505143</v>
      </c>
      <c r="AG29" s="18">
        <f t="shared" si="3"/>
        <v>24.084028213248175</v>
      </c>
      <c r="AH29" s="18">
        <f t="shared" si="3"/>
        <v>34.471153715002117</v>
      </c>
      <c r="AI29" s="18">
        <f t="shared" si="3"/>
        <v>19.927230515762115</v>
      </c>
      <c r="AJ29" s="18">
        <f t="shared" si="3"/>
        <v>2.8259620303917949</v>
      </c>
      <c r="AK29" s="20"/>
      <c r="AL29" s="18">
        <f t="shared" si="4"/>
        <v>-182.15760313266679</v>
      </c>
      <c r="AM29" s="18">
        <f t="shared" si="9"/>
        <v>24.614925544943862</v>
      </c>
      <c r="AN29" s="18">
        <f t="shared" si="20"/>
        <v>41.504808620831014</v>
      </c>
      <c r="AO29" s="18">
        <f t="shared" si="26"/>
        <v>59.40528823552031</v>
      </c>
      <c r="AP29" s="18">
        <f t="shared" si="34"/>
        <v>34.341260588830046</v>
      </c>
      <c r="AQ29" s="18">
        <f t="shared" si="39"/>
        <v>4.870074565708526</v>
      </c>
      <c r="AR29" s="18">
        <f t="shared" si="10"/>
        <v>-17.421245576833023</v>
      </c>
      <c r="AS29" s="20"/>
      <c r="AT29" s="18">
        <f t="shared" si="5"/>
        <v>0</v>
      </c>
      <c r="AU29" s="18">
        <f t="shared" si="11"/>
        <v>0</v>
      </c>
      <c r="AV29" s="18">
        <f t="shared" si="21"/>
        <v>0</v>
      </c>
      <c r="AW29" s="18">
        <f t="shared" si="27"/>
        <v>0</v>
      </c>
      <c r="AX29" s="18">
        <f t="shared" si="35"/>
        <v>0</v>
      </c>
      <c r="AY29" s="18">
        <f t="shared" si="40"/>
        <v>0</v>
      </c>
      <c r="AZ29" s="18">
        <f t="shared" si="12"/>
        <v>0</v>
      </c>
      <c r="BA29" s="20"/>
      <c r="BB29" s="18">
        <f t="shared" si="6"/>
        <v>0</v>
      </c>
      <c r="BC29" s="18">
        <f t="shared" si="13"/>
        <v>0</v>
      </c>
      <c r="BD29" s="18">
        <f t="shared" si="22"/>
        <v>0</v>
      </c>
      <c r="BE29" s="18">
        <f t="shared" si="28"/>
        <v>0</v>
      </c>
      <c r="BF29" s="18">
        <f t="shared" si="36"/>
        <v>0</v>
      </c>
      <c r="BG29" s="18">
        <f t="shared" si="41"/>
        <v>0</v>
      </c>
      <c r="BH29" s="18">
        <f t="shared" si="14"/>
        <v>0</v>
      </c>
      <c r="BI29" s="20"/>
      <c r="BJ29" s="18">
        <f t="shared" si="15"/>
        <v>-17.421245576833023</v>
      </c>
      <c r="BK29" s="18">
        <f t="shared" si="23"/>
        <v>2459.9876001424541</v>
      </c>
    </row>
    <row r="30" spans="2:63" ht="15" x14ac:dyDescent="0.2">
      <c r="B30" s="22">
        <v>2035</v>
      </c>
      <c r="C30" s="14">
        <v>0</v>
      </c>
      <c r="D30" s="14">
        <f t="shared" si="29"/>
        <v>0</v>
      </c>
      <c r="E30" s="14">
        <f t="shared" si="30"/>
        <v>0</v>
      </c>
      <c r="G30" s="26">
        <v>17</v>
      </c>
      <c r="H30" s="26" t="str">
        <f>Mango!H30</f>
        <v>2035-2036</v>
      </c>
      <c r="I30" s="53">
        <f t="shared" ref="I30:I43" si="43">I15</f>
        <v>3.7666666666666599</v>
      </c>
      <c r="J30" s="1">
        <f t="shared" si="16"/>
        <v>11.137405555555516</v>
      </c>
      <c r="K30" s="257"/>
      <c r="L30" s="28">
        <f t="shared" si="7"/>
        <v>3.2492567833664325</v>
      </c>
      <c r="M30" s="28">
        <f t="shared" si="31"/>
        <v>2.4369425875248245</v>
      </c>
      <c r="N30" s="17"/>
      <c r="O30" s="14">
        <f t="shared" si="0"/>
        <v>17</v>
      </c>
      <c r="P30" s="14" t="str">
        <f t="shared" si="1"/>
        <v>2035-2036</v>
      </c>
      <c r="Q30" s="18">
        <f t="shared" si="17"/>
        <v>6.7793305842353089</v>
      </c>
      <c r="R30" s="18">
        <f t="shared" si="18"/>
        <v>-175.41329654809792</v>
      </c>
      <c r="S30" s="18">
        <f t="shared" si="24"/>
        <v>19.920022135096005</v>
      </c>
      <c r="T30" s="18">
        <f t="shared" si="32"/>
        <v>28.544033437923758</v>
      </c>
      <c r="U30" s="18">
        <f t="shared" si="37"/>
        <v>16.521174686306086</v>
      </c>
      <c r="V30" s="18">
        <f t="shared" si="42"/>
        <v>2.3460341943765903</v>
      </c>
      <c r="W30" s="20"/>
      <c r="X30" s="18">
        <f t="shared" si="2"/>
        <v>1.6948326460588272</v>
      </c>
      <c r="Y30" s="18">
        <f t="shared" si="8"/>
        <v>-43.85332413702448</v>
      </c>
      <c r="Z30" s="18">
        <f t="shared" si="19"/>
        <v>4.9800055337740012</v>
      </c>
      <c r="AA30" s="18">
        <f t="shared" si="25"/>
        <v>7.1360083594809396</v>
      </c>
      <c r="AB30" s="18">
        <f t="shared" si="33"/>
        <v>4.1302936715765215</v>
      </c>
      <c r="AC30" s="18">
        <f t="shared" si="38"/>
        <v>0.58650854859414758</v>
      </c>
      <c r="AD30" s="20"/>
      <c r="AE30" s="18">
        <f t="shared" si="3"/>
        <v>8.4741632302941365</v>
      </c>
      <c r="AF30" s="18">
        <f t="shared" si="3"/>
        <v>-219.2666206851224</v>
      </c>
      <c r="AG30" s="18">
        <f t="shared" si="3"/>
        <v>24.900027668870006</v>
      </c>
      <c r="AH30" s="18">
        <f t="shared" si="3"/>
        <v>35.680041797404698</v>
      </c>
      <c r="AI30" s="18">
        <f t="shared" si="3"/>
        <v>20.651468357882607</v>
      </c>
      <c r="AJ30" s="18">
        <f t="shared" si="3"/>
        <v>2.932542742970738</v>
      </c>
      <c r="AK30" s="20"/>
      <c r="AL30" s="18">
        <f t="shared" si="4"/>
        <v>14.603807966873561</v>
      </c>
      <c r="AM30" s="18">
        <f t="shared" si="9"/>
        <v>-377.86947631402757</v>
      </c>
      <c r="AN30" s="18">
        <f t="shared" si="20"/>
        <v>42.911047682685975</v>
      </c>
      <c r="AO30" s="18">
        <f t="shared" si="26"/>
        <v>61.488605364194093</v>
      </c>
      <c r="AP30" s="18">
        <f t="shared" si="34"/>
        <v>35.58936380341769</v>
      </c>
      <c r="AQ30" s="18">
        <f t="shared" si="39"/>
        <v>5.0537486603862378</v>
      </c>
      <c r="AR30" s="18">
        <f t="shared" si="10"/>
        <v>-218.22290283647001</v>
      </c>
      <c r="AS30" s="20"/>
      <c r="AT30" s="18">
        <f t="shared" si="5"/>
        <v>0</v>
      </c>
      <c r="AU30" s="18">
        <f t="shared" si="11"/>
        <v>0</v>
      </c>
      <c r="AV30" s="18">
        <f t="shared" si="21"/>
        <v>0</v>
      </c>
      <c r="AW30" s="18">
        <f t="shared" si="27"/>
        <v>0</v>
      </c>
      <c r="AX30" s="18">
        <f t="shared" si="35"/>
        <v>0</v>
      </c>
      <c r="AY30" s="18">
        <f t="shared" si="40"/>
        <v>0</v>
      </c>
      <c r="AZ30" s="18">
        <f t="shared" si="12"/>
        <v>0</v>
      </c>
      <c r="BA30" s="20"/>
      <c r="BB30" s="18">
        <f t="shared" si="6"/>
        <v>0</v>
      </c>
      <c r="BC30" s="18">
        <f t="shared" si="13"/>
        <v>0</v>
      </c>
      <c r="BD30" s="18">
        <f t="shared" si="22"/>
        <v>0</v>
      </c>
      <c r="BE30" s="18">
        <f t="shared" si="28"/>
        <v>0</v>
      </c>
      <c r="BF30" s="18">
        <f t="shared" si="36"/>
        <v>0</v>
      </c>
      <c r="BG30" s="18">
        <f t="shared" si="41"/>
        <v>0</v>
      </c>
      <c r="BH30" s="18">
        <f t="shared" si="14"/>
        <v>0</v>
      </c>
      <c r="BI30" s="20"/>
      <c r="BJ30" s="18">
        <f t="shared" si="15"/>
        <v>-218.22290283647001</v>
      </c>
      <c r="BK30" s="18">
        <f t="shared" si="23"/>
        <v>2241.7646973059841</v>
      </c>
    </row>
    <row r="31" spans="2:63" ht="15" x14ac:dyDescent="0.2">
      <c r="B31" s="22">
        <v>2036</v>
      </c>
      <c r="C31" s="14">
        <v>0</v>
      </c>
      <c r="D31" s="14">
        <f t="shared" si="29"/>
        <v>0</v>
      </c>
      <c r="E31" s="14">
        <f t="shared" si="30"/>
        <v>0</v>
      </c>
      <c r="G31" s="26">
        <v>18</v>
      </c>
      <c r="H31" s="26" t="str">
        <f>Mango!H31</f>
        <v>2036-2037</v>
      </c>
      <c r="I31" s="53">
        <f t="shared" si="43"/>
        <v>5.6499999999999897</v>
      </c>
      <c r="J31" s="1">
        <f t="shared" si="16"/>
        <v>25.059162499999907</v>
      </c>
      <c r="K31" s="257"/>
      <c r="L31" s="28">
        <f t="shared" si="7"/>
        <v>7.3108277625744744</v>
      </c>
      <c r="M31" s="28">
        <f t="shared" si="31"/>
        <v>4.0615709792080423</v>
      </c>
      <c r="N31" s="17"/>
      <c r="O31" s="14">
        <f t="shared" si="0"/>
        <v>18</v>
      </c>
      <c r="P31" s="14" t="str">
        <f t="shared" si="1"/>
        <v>2036-2037</v>
      </c>
      <c r="Q31" s="18">
        <f t="shared" si="17"/>
        <v>11.298884307058854</v>
      </c>
      <c r="R31" s="18">
        <f t="shared" si="18"/>
        <v>14.063108284088257</v>
      </c>
      <c r="S31" s="18">
        <f t="shared" si="24"/>
        <v>-305.79691653378643</v>
      </c>
      <c r="T31" s="18">
        <f t="shared" si="32"/>
        <v>29.511143903845934</v>
      </c>
      <c r="U31" s="18">
        <f t="shared" si="37"/>
        <v>17.100564960002515</v>
      </c>
      <c r="V31" s="18">
        <f t="shared" si="42"/>
        <v>2.4312987644397626</v>
      </c>
      <c r="W31" s="20"/>
      <c r="X31" s="18">
        <f t="shared" si="2"/>
        <v>2.8247210767647135</v>
      </c>
      <c r="Y31" s="18">
        <f t="shared" si="8"/>
        <v>3.5157770710220642</v>
      </c>
      <c r="Z31" s="18">
        <f t="shared" si="19"/>
        <v>-76.449229133446607</v>
      </c>
      <c r="AA31" s="18">
        <f t="shared" si="25"/>
        <v>7.3777859759614834</v>
      </c>
      <c r="AB31" s="18">
        <f t="shared" si="33"/>
        <v>4.2751412400006288</v>
      </c>
      <c r="AC31" s="18">
        <f t="shared" si="38"/>
        <v>0.60782469110994064</v>
      </c>
      <c r="AD31" s="20"/>
      <c r="AE31" s="18">
        <f t="shared" si="3"/>
        <v>14.123605383823568</v>
      </c>
      <c r="AF31" s="18">
        <f t="shared" si="3"/>
        <v>17.578885355110319</v>
      </c>
      <c r="AG31" s="18">
        <f t="shared" si="3"/>
        <v>-382.24614566723301</v>
      </c>
      <c r="AH31" s="18">
        <f t="shared" si="3"/>
        <v>36.888929879807421</v>
      </c>
      <c r="AI31" s="18">
        <f t="shared" si="3"/>
        <v>21.375706200003144</v>
      </c>
      <c r="AJ31" s="18">
        <f t="shared" si="3"/>
        <v>3.0391234555497033</v>
      </c>
      <c r="AK31" s="20"/>
      <c r="AL31" s="18">
        <f t="shared" si="4"/>
        <v>24.339679944789282</v>
      </c>
      <c r="AM31" s="18">
        <f t="shared" si="9"/>
        <v>30.294279095306781</v>
      </c>
      <c r="AN31" s="18">
        <f t="shared" si="20"/>
        <v>-658.73752436653149</v>
      </c>
      <c r="AO31" s="18">
        <f t="shared" si="26"/>
        <v>63.571922492868111</v>
      </c>
      <c r="AP31" s="18">
        <f t="shared" si="34"/>
        <v>36.83746701800542</v>
      </c>
      <c r="AQ31" s="18">
        <f t="shared" si="39"/>
        <v>5.2374227550639887</v>
      </c>
      <c r="AR31" s="18">
        <f t="shared" si="10"/>
        <v>-498.45675306049782</v>
      </c>
      <c r="AS31" s="20"/>
      <c r="AT31" s="18">
        <f t="shared" si="5"/>
        <v>0</v>
      </c>
      <c r="AU31" s="18">
        <f t="shared" si="11"/>
        <v>0</v>
      </c>
      <c r="AV31" s="18">
        <f t="shared" si="21"/>
        <v>0</v>
      </c>
      <c r="AW31" s="18">
        <f t="shared" si="27"/>
        <v>0</v>
      </c>
      <c r="AX31" s="18">
        <f t="shared" si="35"/>
        <v>0</v>
      </c>
      <c r="AY31" s="18">
        <f t="shared" si="40"/>
        <v>0</v>
      </c>
      <c r="AZ31" s="18">
        <f t="shared" si="12"/>
        <v>0</v>
      </c>
      <c r="BA31" s="20"/>
      <c r="BB31" s="18">
        <f t="shared" si="6"/>
        <v>0</v>
      </c>
      <c r="BC31" s="18">
        <f t="shared" si="13"/>
        <v>0</v>
      </c>
      <c r="BD31" s="18">
        <f t="shared" si="22"/>
        <v>0</v>
      </c>
      <c r="BE31" s="18">
        <f t="shared" si="28"/>
        <v>0</v>
      </c>
      <c r="BF31" s="18">
        <f t="shared" si="36"/>
        <v>0</v>
      </c>
      <c r="BG31" s="18">
        <f t="shared" si="41"/>
        <v>0</v>
      </c>
      <c r="BH31" s="18">
        <f t="shared" si="14"/>
        <v>0</v>
      </c>
      <c r="BI31" s="20"/>
      <c r="BJ31" s="18">
        <f t="shared" si="15"/>
        <v>-498.45675306049782</v>
      </c>
      <c r="BK31" s="18">
        <f t="shared" si="23"/>
        <v>1743.3079442454864</v>
      </c>
    </row>
    <row r="32" spans="2:63" ht="15" x14ac:dyDescent="0.2">
      <c r="B32" s="22">
        <v>2037</v>
      </c>
      <c r="C32" s="14">
        <v>0</v>
      </c>
      <c r="D32" s="14">
        <f t="shared" si="29"/>
        <v>0</v>
      </c>
      <c r="E32" s="14">
        <f t="shared" si="30"/>
        <v>0</v>
      </c>
      <c r="G32" s="26">
        <v>19</v>
      </c>
      <c r="H32" s="26" t="str">
        <f>Mango!H32</f>
        <v>2037-2038</v>
      </c>
      <c r="I32" s="53">
        <f t="shared" si="43"/>
        <v>7.5333333333333199</v>
      </c>
      <c r="J32" s="1">
        <f t="shared" si="16"/>
        <v>44.549622222222062</v>
      </c>
      <c r="K32" s="257"/>
      <c r="L32" s="28">
        <f t="shared" si="7"/>
        <v>12.997027133465739</v>
      </c>
      <c r="M32" s="28">
        <f t="shared" si="31"/>
        <v>5.6861993708912646</v>
      </c>
      <c r="N32" s="17"/>
      <c r="O32" s="14">
        <f t="shared" si="0"/>
        <v>19</v>
      </c>
      <c r="P32" s="14" t="str">
        <f t="shared" si="1"/>
        <v>2037-2038</v>
      </c>
      <c r="Q32" s="18">
        <f t="shared" si="17"/>
        <v>15.818438029882408</v>
      </c>
      <c r="R32" s="18">
        <f t="shared" si="18"/>
        <v>23.43851380681377</v>
      </c>
      <c r="S32" s="18">
        <f t="shared" si="24"/>
        <v>24.516129819017241</v>
      </c>
      <c r="T32" s="18">
        <f t="shared" si="32"/>
        <v>-453.03246893894288</v>
      </c>
      <c r="U32" s="18">
        <f t="shared" si="37"/>
        <v>17.679955233699001</v>
      </c>
      <c r="V32" s="18">
        <f t="shared" si="42"/>
        <v>2.5165633345029401</v>
      </c>
      <c r="W32" s="20"/>
      <c r="X32" s="18">
        <f t="shared" si="2"/>
        <v>3.954609507470602</v>
      </c>
      <c r="Y32" s="18">
        <f t="shared" si="8"/>
        <v>5.8596284517034425</v>
      </c>
      <c r="Z32" s="18">
        <f t="shared" si="19"/>
        <v>6.1290324547543102</v>
      </c>
      <c r="AA32" s="18">
        <f t="shared" si="25"/>
        <v>-113.25811723473572</v>
      </c>
      <c r="AB32" s="18">
        <f t="shared" si="33"/>
        <v>4.4199888084247503</v>
      </c>
      <c r="AC32" s="18">
        <f t="shared" si="38"/>
        <v>0.62914083362573503</v>
      </c>
      <c r="AD32" s="20"/>
      <c r="AE32" s="18">
        <f t="shared" si="3"/>
        <v>19.773047537353008</v>
      </c>
      <c r="AF32" s="18">
        <f t="shared" si="3"/>
        <v>29.298142258517213</v>
      </c>
      <c r="AG32" s="18">
        <f t="shared" si="3"/>
        <v>30.64516227377155</v>
      </c>
      <c r="AH32" s="18">
        <f t="shared" si="3"/>
        <v>-566.29058617367855</v>
      </c>
      <c r="AI32" s="18">
        <f t="shared" si="3"/>
        <v>22.099944042123752</v>
      </c>
      <c r="AJ32" s="18">
        <f t="shared" si="3"/>
        <v>3.1457041681286753</v>
      </c>
      <c r="AK32" s="20"/>
      <c r="AL32" s="18">
        <f t="shared" si="4"/>
        <v>34.07555192270501</v>
      </c>
      <c r="AM32" s="18">
        <f t="shared" si="9"/>
        <v>50.490465158844664</v>
      </c>
      <c r="AN32" s="18">
        <f t="shared" si="20"/>
        <v>52.811829651799634</v>
      </c>
      <c r="AO32" s="18">
        <f t="shared" si="26"/>
        <v>-975.90744350597254</v>
      </c>
      <c r="AP32" s="18">
        <f t="shared" si="34"/>
        <v>38.085570232593263</v>
      </c>
      <c r="AQ32" s="18">
        <f t="shared" si="39"/>
        <v>5.4210968497417493</v>
      </c>
      <c r="AR32" s="18">
        <f t="shared" si="10"/>
        <v>-795.02292969028827</v>
      </c>
      <c r="AS32" s="20"/>
      <c r="AT32" s="18">
        <f t="shared" si="5"/>
        <v>0</v>
      </c>
      <c r="AU32" s="18">
        <f t="shared" si="11"/>
        <v>0</v>
      </c>
      <c r="AV32" s="18">
        <f t="shared" si="21"/>
        <v>0</v>
      </c>
      <c r="AW32" s="18">
        <f t="shared" si="27"/>
        <v>0</v>
      </c>
      <c r="AX32" s="18">
        <f t="shared" si="35"/>
        <v>0</v>
      </c>
      <c r="AY32" s="18">
        <f t="shared" si="40"/>
        <v>0</v>
      </c>
      <c r="AZ32" s="18">
        <f t="shared" si="12"/>
        <v>0</v>
      </c>
      <c r="BA32" s="20"/>
      <c r="BB32" s="18">
        <f t="shared" si="6"/>
        <v>0</v>
      </c>
      <c r="BC32" s="18">
        <f t="shared" si="13"/>
        <v>0</v>
      </c>
      <c r="BD32" s="18">
        <f t="shared" si="22"/>
        <v>0</v>
      </c>
      <c r="BE32" s="18">
        <f t="shared" si="28"/>
        <v>0</v>
      </c>
      <c r="BF32" s="18">
        <f t="shared" si="36"/>
        <v>0</v>
      </c>
      <c r="BG32" s="18">
        <f t="shared" si="41"/>
        <v>0</v>
      </c>
      <c r="BH32" s="18">
        <f t="shared" si="14"/>
        <v>0</v>
      </c>
      <c r="BI32" s="20"/>
      <c r="BJ32" s="18">
        <f t="shared" si="15"/>
        <v>-795.02292969028827</v>
      </c>
      <c r="BK32" s="18">
        <f t="shared" si="23"/>
        <v>948.28501455519813</v>
      </c>
    </row>
    <row r="33" spans="2:63" ht="15" x14ac:dyDescent="0.2">
      <c r="B33" s="22">
        <v>2038</v>
      </c>
      <c r="C33" s="14">
        <v>0</v>
      </c>
      <c r="D33" s="14">
        <f t="shared" si="29"/>
        <v>0</v>
      </c>
      <c r="E33" s="14">
        <f t="shared" si="30"/>
        <v>0</v>
      </c>
      <c r="G33" s="26">
        <v>20</v>
      </c>
      <c r="H33" s="26" t="str">
        <f>Mango!H33</f>
        <v>2038-2039</v>
      </c>
      <c r="I33" s="53">
        <f t="shared" si="43"/>
        <v>7.9097222222222099</v>
      </c>
      <c r="J33" s="1">
        <f t="shared" si="16"/>
        <v>49.112508921681943</v>
      </c>
      <c r="K33" s="257"/>
      <c r="L33" s="28">
        <f t="shared" si="7"/>
        <v>14.328216025348823</v>
      </c>
      <c r="M33" s="28">
        <f t="shared" si="31"/>
        <v>1.3311888918830839</v>
      </c>
      <c r="N33" s="17"/>
      <c r="O33" s="14">
        <f t="shared" si="0"/>
        <v>20</v>
      </c>
      <c r="P33" s="14" t="str">
        <f t="shared" si="1"/>
        <v>2038-2039</v>
      </c>
      <c r="Q33" s="18">
        <f t="shared" si="17"/>
        <v>3.7032343783295509</v>
      </c>
      <c r="R33" s="18">
        <f t="shared" si="18"/>
        <v>32.81391932953931</v>
      </c>
      <c r="S33" s="18">
        <f t="shared" si="24"/>
        <v>40.860216365028748</v>
      </c>
      <c r="T33" s="18">
        <f t="shared" si="32"/>
        <v>36.320192324469986</v>
      </c>
      <c r="U33" s="18">
        <f t="shared" si="37"/>
        <v>-271.40912586613837</v>
      </c>
      <c r="V33" s="18">
        <f t="shared" si="42"/>
        <v>2.6018279045661266</v>
      </c>
      <c r="W33" s="20"/>
      <c r="X33" s="18">
        <f t="shared" si="2"/>
        <v>0.92580859458238773</v>
      </c>
      <c r="Y33" s="18">
        <f t="shared" si="8"/>
        <v>8.2034798323848275</v>
      </c>
      <c r="Z33" s="18">
        <f t="shared" si="19"/>
        <v>10.215054091257187</v>
      </c>
      <c r="AA33" s="18">
        <f t="shared" si="25"/>
        <v>9.0800480811174964</v>
      </c>
      <c r="AB33" s="18">
        <f t="shared" si="33"/>
        <v>-67.852281466534592</v>
      </c>
      <c r="AC33" s="18">
        <f t="shared" si="38"/>
        <v>0.65045697614153164</v>
      </c>
      <c r="AD33" s="20"/>
      <c r="AE33" s="18">
        <f t="shared" si="3"/>
        <v>4.6290429729119387</v>
      </c>
      <c r="AF33" s="18">
        <f t="shared" si="3"/>
        <v>41.017399161924139</v>
      </c>
      <c r="AG33" s="18">
        <f t="shared" si="3"/>
        <v>51.075270456285935</v>
      </c>
      <c r="AH33" s="18">
        <f t="shared" si="3"/>
        <v>45.400240405587482</v>
      </c>
      <c r="AI33" s="18">
        <f t="shared" si="3"/>
        <v>-339.26140733267295</v>
      </c>
      <c r="AJ33" s="18">
        <f t="shared" si="3"/>
        <v>3.2522848807076583</v>
      </c>
      <c r="AK33" s="20"/>
      <c r="AL33" s="18">
        <f t="shared" si="4"/>
        <v>7.9773840566515739</v>
      </c>
      <c r="AM33" s="18">
        <f t="shared" si="9"/>
        <v>70.686651222382594</v>
      </c>
      <c r="AN33" s="18">
        <f t="shared" si="20"/>
        <v>88.01971608633275</v>
      </c>
      <c r="AO33" s="18">
        <f t="shared" si="26"/>
        <v>78.239747632295746</v>
      </c>
      <c r="AP33" s="18">
        <f t="shared" si="34"/>
        <v>-584.66049196997301</v>
      </c>
      <c r="AQ33" s="18">
        <f t="shared" si="39"/>
        <v>5.6047709444195313</v>
      </c>
      <c r="AR33" s="18">
        <f t="shared" si="10"/>
        <v>-334.1322220278908</v>
      </c>
      <c r="AS33" s="20"/>
      <c r="AT33" s="18">
        <f t="shared" si="5"/>
        <v>0</v>
      </c>
      <c r="AU33" s="18">
        <f t="shared" si="11"/>
        <v>0</v>
      </c>
      <c r="AV33" s="18">
        <f t="shared" si="21"/>
        <v>0</v>
      </c>
      <c r="AW33" s="18">
        <f t="shared" si="27"/>
        <v>0</v>
      </c>
      <c r="AX33" s="18">
        <f t="shared" si="35"/>
        <v>0</v>
      </c>
      <c r="AY33" s="18">
        <f t="shared" si="40"/>
        <v>0</v>
      </c>
      <c r="AZ33" s="18">
        <f t="shared" si="12"/>
        <v>0</v>
      </c>
      <c r="BA33" s="20"/>
      <c r="BB33" s="18">
        <f t="shared" si="6"/>
        <v>0</v>
      </c>
      <c r="BC33" s="18">
        <f t="shared" si="13"/>
        <v>0</v>
      </c>
      <c r="BD33" s="18">
        <f t="shared" si="22"/>
        <v>0</v>
      </c>
      <c r="BE33" s="18">
        <f t="shared" si="28"/>
        <v>0</v>
      </c>
      <c r="BF33" s="18">
        <f t="shared" si="36"/>
        <v>0</v>
      </c>
      <c r="BG33" s="18">
        <f t="shared" si="41"/>
        <v>0</v>
      </c>
      <c r="BH33" s="18">
        <f t="shared" si="14"/>
        <v>0</v>
      </c>
      <c r="BI33" s="20"/>
      <c r="BJ33" s="18">
        <f t="shared" si="15"/>
        <v>-334.1322220278908</v>
      </c>
      <c r="BK33" s="18">
        <f t="shared" si="23"/>
        <v>614.15279252730738</v>
      </c>
    </row>
    <row r="34" spans="2:63" ht="15" x14ac:dyDescent="0.2">
      <c r="B34" s="22">
        <v>2039</v>
      </c>
      <c r="C34" s="14">
        <v>0</v>
      </c>
      <c r="D34" s="14">
        <f t="shared" si="29"/>
        <v>0</v>
      </c>
      <c r="E34" s="14">
        <f t="shared" si="30"/>
        <v>0</v>
      </c>
      <c r="G34" s="26">
        <v>21</v>
      </c>
      <c r="H34" s="26" t="str">
        <f>Mango!H34</f>
        <v>2039-2040</v>
      </c>
      <c r="I34" s="53">
        <f t="shared" si="43"/>
        <v>8.2861111111111008</v>
      </c>
      <c r="J34" s="1">
        <f t="shared" si="16"/>
        <v>53.897815316357899</v>
      </c>
      <c r="K34" s="257"/>
      <c r="L34" s="28">
        <f t="shared" si="7"/>
        <v>15.724294239958843</v>
      </c>
      <c r="M34" s="28">
        <f t="shared" si="31"/>
        <v>1.3960782146100197</v>
      </c>
      <c r="N34" s="17"/>
      <c r="O34" s="14">
        <f t="shared" si="0"/>
        <v>21</v>
      </c>
      <c r="P34" s="14" t="str">
        <f t="shared" si="1"/>
        <v>2039-2040</v>
      </c>
      <c r="Q34" s="18">
        <f t="shared" si="17"/>
        <v>3.8837499852236137</v>
      </c>
      <c r="R34" s="18">
        <f t="shared" si="18"/>
        <v>7.6820248572789005</v>
      </c>
      <c r="S34" s="18">
        <f t="shared" si="24"/>
        <v>57.204302911040308</v>
      </c>
      <c r="T34" s="18">
        <f t="shared" si="32"/>
        <v>60.533653874116666</v>
      </c>
      <c r="U34" s="18">
        <f t="shared" si="37"/>
        <v>21.759216669750405</v>
      </c>
      <c r="V34" s="18">
        <f t="shared" si="42"/>
        <v>-39.941268396790861</v>
      </c>
      <c r="W34" s="20"/>
      <c r="X34" s="18">
        <f t="shared" si="2"/>
        <v>0.97093749630590342</v>
      </c>
      <c r="Y34" s="18">
        <f t="shared" si="8"/>
        <v>1.9205062143197251</v>
      </c>
      <c r="Z34" s="18">
        <f t="shared" si="19"/>
        <v>14.301075727760077</v>
      </c>
      <c r="AA34" s="18">
        <f t="shared" si="25"/>
        <v>15.133413468529167</v>
      </c>
      <c r="AB34" s="18">
        <f t="shared" si="33"/>
        <v>5.4398041674376012</v>
      </c>
      <c r="AC34" s="18">
        <f t="shared" si="38"/>
        <v>-9.9853170991977152</v>
      </c>
      <c r="AD34" s="20"/>
      <c r="AE34" s="18">
        <f t="shared" si="3"/>
        <v>4.8546874815295169</v>
      </c>
      <c r="AF34" s="18">
        <f t="shared" si="3"/>
        <v>9.6025310715986265</v>
      </c>
      <c r="AG34" s="18">
        <f t="shared" si="3"/>
        <v>71.50537863880038</v>
      </c>
      <c r="AH34" s="18">
        <f t="shared" si="3"/>
        <v>75.667067342645836</v>
      </c>
      <c r="AI34" s="18">
        <f t="shared" si="3"/>
        <v>27.199020837188005</v>
      </c>
      <c r="AJ34" s="18">
        <f t="shared" si="3"/>
        <v>-49.926585495988576</v>
      </c>
      <c r="AK34" s="20"/>
      <c r="AL34" s="18">
        <f t="shared" si="4"/>
        <v>8.3662447598358654</v>
      </c>
      <c r="AM34" s="18">
        <f t="shared" si="9"/>
        <v>16.548361880054966</v>
      </c>
      <c r="AN34" s="18">
        <f t="shared" si="20"/>
        <v>123.22760252086599</v>
      </c>
      <c r="AO34" s="18">
        <f t="shared" si="26"/>
        <v>130.39957938715963</v>
      </c>
      <c r="AP34" s="18">
        <f t="shared" si="34"/>
        <v>46.872979242753992</v>
      </c>
      <c r="AQ34" s="18">
        <f t="shared" si="39"/>
        <v>-86.040149004753644</v>
      </c>
      <c r="AR34" s="18">
        <f t="shared" si="10"/>
        <v>239.37461878591682</v>
      </c>
      <c r="AS34" s="20"/>
      <c r="AT34" s="18">
        <f t="shared" si="5"/>
        <v>0</v>
      </c>
      <c r="AU34" s="18">
        <f t="shared" si="11"/>
        <v>0</v>
      </c>
      <c r="AV34" s="18">
        <f t="shared" si="21"/>
        <v>0</v>
      </c>
      <c r="AW34" s="18">
        <f t="shared" si="27"/>
        <v>0</v>
      </c>
      <c r="AX34" s="18">
        <f t="shared" si="35"/>
        <v>0</v>
      </c>
      <c r="AY34" s="18">
        <f t="shared" si="40"/>
        <v>0</v>
      </c>
      <c r="AZ34" s="18">
        <f t="shared" si="12"/>
        <v>0</v>
      </c>
      <c r="BA34" s="20"/>
      <c r="BB34" s="18">
        <f t="shared" si="6"/>
        <v>0</v>
      </c>
      <c r="BC34" s="18">
        <f t="shared" si="13"/>
        <v>0</v>
      </c>
      <c r="BD34" s="18">
        <f t="shared" si="22"/>
        <v>0</v>
      </c>
      <c r="BE34" s="18">
        <f t="shared" si="28"/>
        <v>0</v>
      </c>
      <c r="BF34" s="18">
        <f t="shared" si="36"/>
        <v>0</v>
      </c>
      <c r="BG34" s="18">
        <f t="shared" si="41"/>
        <v>0</v>
      </c>
      <c r="BH34" s="18">
        <f t="shared" si="14"/>
        <v>0</v>
      </c>
      <c r="BI34" s="20"/>
      <c r="BJ34" s="18">
        <f t="shared" si="15"/>
        <v>239.37461878591682</v>
      </c>
      <c r="BK34" s="18">
        <f t="shared" si="23"/>
        <v>853.52741131322421</v>
      </c>
    </row>
    <row r="35" spans="2:63" ht="15" x14ac:dyDescent="0.2">
      <c r="B35" s="22">
        <v>2040</v>
      </c>
      <c r="C35" s="14">
        <v>0</v>
      </c>
      <c r="D35" s="14">
        <f t="shared" si="29"/>
        <v>0</v>
      </c>
      <c r="E35" s="14">
        <f t="shared" si="30"/>
        <v>0</v>
      </c>
      <c r="G35" s="26">
        <v>22</v>
      </c>
      <c r="H35" s="26" t="str">
        <f>Mango!H35</f>
        <v>2040-2041</v>
      </c>
      <c r="I35" s="53">
        <f t="shared" si="43"/>
        <v>8.6624999999999908</v>
      </c>
      <c r="J35" s="1">
        <f t="shared" si="16"/>
        <v>58.905541406249874</v>
      </c>
      <c r="K35" s="257"/>
      <c r="L35" s="28">
        <f t="shared" si="7"/>
        <v>17.185261777295768</v>
      </c>
      <c r="M35" s="28">
        <f t="shared" si="31"/>
        <v>1.4609675373369253</v>
      </c>
      <c r="N35" s="17"/>
      <c r="O35" s="14">
        <f t="shared" si="0"/>
        <v>22</v>
      </c>
      <c r="P35" s="14" t="str">
        <f t="shared" si="1"/>
        <v>2040-2041</v>
      </c>
      <c r="Q35" s="18">
        <f t="shared" si="17"/>
        <v>4.064265592117593</v>
      </c>
      <c r="R35" s="18">
        <f t="shared" si="18"/>
        <v>8.0564881608715027</v>
      </c>
      <c r="S35" s="18">
        <f t="shared" si="24"/>
        <v>13.392026490122202</v>
      </c>
      <c r="T35" s="18">
        <f t="shared" si="32"/>
        <v>84.747115423763404</v>
      </c>
      <c r="U35" s="18">
        <f t="shared" si="37"/>
        <v>36.265361116250688</v>
      </c>
      <c r="V35" s="18">
        <f t="shared" si="42"/>
        <v>3.2021425600076197</v>
      </c>
      <c r="W35" s="20"/>
      <c r="X35" s="18">
        <f t="shared" si="2"/>
        <v>1.0160663980293982</v>
      </c>
      <c r="Y35" s="18">
        <f t="shared" si="8"/>
        <v>2.0141220402178757</v>
      </c>
      <c r="Z35" s="18">
        <f t="shared" si="19"/>
        <v>3.3480066225305505</v>
      </c>
      <c r="AA35" s="18">
        <f t="shared" si="25"/>
        <v>21.186778855940851</v>
      </c>
      <c r="AB35" s="18">
        <f t="shared" si="33"/>
        <v>9.0663402790626719</v>
      </c>
      <c r="AC35" s="18">
        <f t="shared" si="38"/>
        <v>0.80053564000190491</v>
      </c>
      <c r="AD35" s="20"/>
      <c r="AE35" s="18">
        <f t="shared" si="3"/>
        <v>5.0803319901469912</v>
      </c>
      <c r="AF35" s="18">
        <f t="shared" si="3"/>
        <v>10.070610201089378</v>
      </c>
      <c r="AG35" s="18">
        <f t="shared" si="3"/>
        <v>16.740033112652753</v>
      </c>
      <c r="AH35" s="18">
        <f t="shared" si="3"/>
        <v>105.93389427970425</v>
      </c>
      <c r="AI35" s="18">
        <f t="shared" si="3"/>
        <v>45.33170139531336</v>
      </c>
      <c r="AJ35" s="18">
        <f t="shared" si="3"/>
        <v>4.0026782000095249</v>
      </c>
      <c r="AK35" s="20"/>
      <c r="AL35" s="18">
        <f t="shared" si="4"/>
        <v>8.75510546301998</v>
      </c>
      <c r="AM35" s="18">
        <f t="shared" si="9"/>
        <v>17.355018246544027</v>
      </c>
      <c r="AN35" s="18">
        <f t="shared" si="20"/>
        <v>28.848657064138244</v>
      </c>
      <c r="AO35" s="18">
        <f t="shared" si="26"/>
        <v>182.55941114202363</v>
      </c>
      <c r="AP35" s="18">
        <f t="shared" si="34"/>
        <v>78.121632071256684</v>
      </c>
      <c r="AQ35" s="18">
        <f t="shared" si="39"/>
        <v>6.8979487646830808</v>
      </c>
      <c r="AR35" s="18">
        <f t="shared" si="10"/>
        <v>322.53777275166561</v>
      </c>
      <c r="AS35" s="20"/>
      <c r="AT35" s="18">
        <f t="shared" si="5"/>
        <v>0</v>
      </c>
      <c r="AU35" s="18">
        <f t="shared" si="11"/>
        <v>0</v>
      </c>
      <c r="AV35" s="18">
        <f t="shared" si="21"/>
        <v>0</v>
      </c>
      <c r="AW35" s="18">
        <f t="shared" si="27"/>
        <v>0</v>
      </c>
      <c r="AX35" s="18">
        <f t="shared" si="35"/>
        <v>0</v>
      </c>
      <c r="AY35" s="18">
        <f t="shared" si="40"/>
        <v>0</v>
      </c>
      <c r="AZ35" s="18">
        <f t="shared" si="12"/>
        <v>0</v>
      </c>
      <c r="BA35" s="20"/>
      <c r="BB35" s="18">
        <f t="shared" si="6"/>
        <v>0</v>
      </c>
      <c r="BC35" s="18">
        <f t="shared" si="13"/>
        <v>0</v>
      </c>
      <c r="BD35" s="18">
        <f t="shared" si="22"/>
        <v>0</v>
      </c>
      <c r="BE35" s="18">
        <f t="shared" si="28"/>
        <v>0</v>
      </c>
      <c r="BF35" s="18">
        <f t="shared" si="36"/>
        <v>0</v>
      </c>
      <c r="BG35" s="18">
        <f t="shared" si="41"/>
        <v>0</v>
      </c>
      <c r="BH35" s="18">
        <f t="shared" si="14"/>
        <v>0</v>
      </c>
      <c r="BI35" s="20"/>
      <c r="BJ35" s="18">
        <f t="shared" si="15"/>
        <v>322.53777275166561</v>
      </c>
      <c r="BK35" s="18">
        <f t="shared" si="23"/>
        <v>1176.0651840648898</v>
      </c>
    </row>
    <row r="36" spans="2:63" ht="15" x14ac:dyDescent="0.2">
      <c r="B36" s="22">
        <v>2041</v>
      </c>
      <c r="C36" s="14">
        <v>0</v>
      </c>
      <c r="D36" s="14">
        <f t="shared" si="29"/>
        <v>0</v>
      </c>
      <c r="E36" s="14">
        <f t="shared" si="30"/>
        <v>0</v>
      </c>
      <c r="G36" s="26">
        <v>23</v>
      </c>
      <c r="H36" s="26" t="str">
        <f>Mango!H36</f>
        <v>2041-2042</v>
      </c>
      <c r="I36" s="53">
        <f t="shared" si="43"/>
        <v>9.0388888888888808</v>
      </c>
      <c r="J36" s="1">
        <f t="shared" si="16"/>
        <v>64.135687191357917</v>
      </c>
      <c r="K36" s="257"/>
      <c r="L36" s="28">
        <f t="shared" si="7"/>
        <v>18.711118637359625</v>
      </c>
      <c r="M36" s="28">
        <f t="shared" si="31"/>
        <v>1.5258568600638576</v>
      </c>
      <c r="N36" s="17"/>
      <c r="O36" s="14">
        <f t="shared" si="0"/>
        <v>23</v>
      </c>
      <c r="P36" s="14" t="str">
        <f t="shared" si="1"/>
        <v>2041-2042</v>
      </c>
      <c r="Q36" s="18">
        <f t="shared" si="17"/>
        <v>4.2447811990116451</v>
      </c>
      <c r="R36" s="18">
        <f t="shared" si="18"/>
        <v>8.430951464463929</v>
      </c>
      <c r="S36" s="18">
        <f t="shared" si="24"/>
        <v>14.044826054619721</v>
      </c>
      <c r="T36" s="18">
        <f t="shared" si="32"/>
        <v>19.84003924462548</v>
      </c>
      <c r="U36" s="18">
        <f t="shared" si="37"/>
        <v>50.77150556275101</v>
      </c>
      <c r="V36" s="18">
        <f t="shared" si="42"/>
        <v>5.3369042666793671</v>
      </c>
      <c r="W36" s="20"/>
      <c r="X36" s="18">
        <f t="shared" si="2"/>
        <v>1.0611952997529113</v>
      </c>
      <c r="Y36" s="18">
        <f t="shared" si="8"/>
        <v>2.1077378661159822</v>
      </c>
      <c r="Z36" s="18">
        <f t="shared" si="19"/>
        <v>3.5112065136549302</v>
      </c>
      <c r="AA36" s="18">
        <f t="shared" si="25"/>
        <v>4.96000981115637</v>
      </c>
      <c r="AB36" s="18">
        <f t="shared" si="33"/>
        <v>12.692876390687752</v>
      </c>
      <c r="AC36" s="18">
        <f t="shared" si="38"/>
        <v>1.3342260666698418</v>
      </c>
      <c r="AD36" s="20"/>
      <c r="AE36" s="18">
        <f t="shared" si="3"/>
        <v>5.3059764987645561</v>
      </c>
      <c r="AF36" s="18">
        <f t="shared" si="3"/>
        <v>10.538689330579912</v>
      </c>
      <c r="AG36" s="18">
        <f t="shared" si="3"/>
        <v>17.556032568274652</v>
      </c>
      <c r="AH36" s="18">
        <f t="shared" si="3"/>
        <v>24.800049055781848</v>
      </c>
      <c r="AI36" s="18">
        <f t="shared" si="3"/>
        <v>63.46438195343876</v>
      </c>
      <c r="AJ36" s="18">
        <f t="shared" si="3"/>
        <v>6.6711303333492094</v>
      </c>
      <c r="AK36" s="20"/>
      <c r="AL36" s="18">
        <f t="shared" si="4"/>
        <v>9.1439661662042511</v>
      </c>
      <c r="AM36" s="18">
        <f t="shared" si="9"/>
        <v>18.161674613032716</v>
      </c>
      <c r="AN36" s="18">
        <f t="shared" si="20"/>
        <v>30.254896125993316</v>
      </c>
      <c r="AO36" s="18">
        <f t="shared" si="26"/>
        <v>42.738751206130715</v>
      </c>
      <c r="AP36" s="18">
        <f t="shared" si="34"/>
        <v>109.37028489975945</v>
      </c>
      <c r="AQ36" s="18">
        <f t="shared" si="39"/>
        <v>11.496581274471803</v>
      </c>
      <c r="AR36" s="18">
        <f t="shared" si="10"/>
        <v>221.16615428559226</v>
      </c>
      <c r="AS36" s="20"/>
      <c r="AT36" s="18">
        <f t="shared" si="5"/>
        <v>0</v>
      </c>
      <c r="AU36" s="18">
        <f t="shared" si="11"/>
        <v>0</v>
      </c>
      <c r="AV36" s="18">
        <f t="shared" si="21"/>
        <v>0</v>
      </c>
      <c r="AW36" s="18">
        <f t="shared" si="27"/>
        <v>0</v>
      </c>
      <c r="AX36" s="18">
        <f t="shared" si="35"/>
        <v>0</v>
      </c>
      <c r="AY36" s="18">
        <f t="shared" si="40"/>
        <v>0</v>
      </c>
      <c r="AZ36" s="18">
        <f t="shared" si="12"/>
        <v>0</v>
      </c>
      <c r="BA36" s="20"/>
      <c r="BB36" s="18">
        <f t="shared" si="6"/>
        <v>0</v>
      </c>
      <c r="BC36" s="18">
        <f t="shared" si="13"/>
        <v>0</v>
      </c>
      <c r="BD36" s="18">
        <f t="shared" si="22"/>
        <v>0</v>
      </c>
      <c r="BE36" s="18">
        <f t="shared" si="28"/>
        <v>0</v>
      </c>
      <c r="BF36" s="18">
        <f t="shared" si="36"/>
        <v>0</v>
      </c>
      <c r="BG36" s="18">
        <f t="shared" si="41"/>
        <v>0</v>
      </c>
      <c r="BH36" s="18">
        <f t="shared" si="14"/>
        <v>0</v>
      </c>
      <c r="BI36" s="20"/>
      <c r="BJ36" s="18">
        <f t="shared" si="15"/>
        <v>221.16615428559226</v>
      </c>
      <c r="BK36" s="18">
        <f t="shared" si="23"/>
        <v>1397.231338350482</v>
      </c>
    </row>
    <row r="37" spans="2:63" ht="15" x14ac:dyDescent="0.2">
      <c r="B37" s="22">
        <v>2042</v>
      </c>
      <c r="C37" s="14">
        <v>0</v>
      </c>
      <c r="D37" s="14">
        <f t="shared" si="29"/>
        <v>0</v>
      </c>
      <c r="E37" s="14">
        <f t="shared" si="30"/>
        <v>0</v>
      </c>
      <c r="G37" s="26">
        <v>24</v>
      </c>
      <c r="H37" s="26" t="str">
        <f>Mango!H37</f>
        <v>2042-2043</v>
      </c>
      <c r="I37" s="53">
        <f t="shared" si="43"/>
        <v>9.4152777777777708</v>
      </c>
      <c r="J37" s="1">
        <f t="shared" si="16"/>
        <v>69.588252671682</v>
      </c>
      <c r="K37" s="257"/>
      <c r="L37" s="28">
        <f t="shared" si="7"/>
        <v>20.301864820150396</v>
      </c>
      <c r="M37" s="28">
        <f t="shared" si="31"/>
        <v>1.5907461827907703</v>
      </c>
      <c r="N37" s="17"/>
      <c r="O37" s="14">
        <f t="shared" si="0"/>
        <v>24</v>
      </c>
      <c r="P37" s="14" t="str">
        <f t="shared" si="1"/>
        <v>2042-2043</v>
      </c>
      <c r="Q37" s="18">
        <f t="shared" si="17"/>
        <v>4.4252968059056439</v>
      </c>
      <c r="R37" s="18">
        <f t="shared" si="18"/>
        <v>8.8054147680565098</v>
      </c>
      <c r="S37" s="18">
        <f t="shared" si="24"/>
        <v>14.697625619116938</v>
      </c>
      <c r="T37" s="18">
        <f t="shared" si="32"/>
        <v>20.807149710547733</v>
      </c>
      <c r="U37" s="18">
        <f t="shared" si="37"/>
        <v>11.886052496734866</v>
      </c>
      <c r="V37" s="18">
        <f t="shared" si="42"/>
        <v>7.4716659733511213</v>
      </c>
      <c r="W37" s="20"/>
      <c r="X37" s="18">
        <f t="shared" si="2"/>
        <v>1.106324201476411</v>
      </c>
      <c r="Y37" s="18">
        <f t="shared" si="8"/>
        <v>2.2013536920141274</v>
      </c>
      <c r="Z37" s="18">
        <f t="shared" si="19"/>
        <v>3.6744064047792344</v>
      </c>
      <c r="AA37" s="18">
        <f t="shared" si="25"/>
        <v>5.2017874276369334</v>
      </c>
      <c r="AB37" s="18">
        <f t="shared" si="33"/>
        <v>2.9715131241837165</v>
      </c>
      <c r="AC37" s="18">
        <f t="shared" si="38"/>
        <v>1.8679164933377803</v>
      </c>
      <c r="AD37" s="20"/>
      <c r="AE37" s="18">
        <f t="shared" si="3"/>
        <v>5.5316210073820553</v>
      </c>
      <c r="AF37" s="18">
        <f t="shared" si="3"/>
        <v>11.006768460070637</v>
      </c>
      <c r="AG37" s="18">
        <f t="shared" si="3"/>
        <v>18.372032023896171</v>
      </c>
      <c r="AH37" s="18">
        <f t="shared" si="3"/>
        <v>26.008937138184667</v>
      </c>
      <c r="AI37" s="18">
        <f t="shared" si="3"/>
        <v>14.857565620918582</v>
      </c>
      <c r="AJ37" s="18">
        <f t="shared" si="3"/>
        <v>9.3395824666889009</v>
      </c>
      <c r="AK37" s="20"/>
      <c r="AL37" s="18">
        <f t="shared" si="4"/>
        <v>9.5328268693884084</v>
      </c>
      <c r="AM37" s="18">
        <f t="shared" si="9"/>
        <v>18.968330979521728</v>
      </c>
      <c r="AN37" s="18">
        <f t="shared" si="20"/>
        <v>31.66113518784773</v>
      </c>
      <c r="AO37" s="18">
        <f t="shared" si="26"/>
        <v>44.822068334804904</v>
      </c>
      <c r="AP37" s="18">
        <f t="shared" si="34"/>
        <v>25.604538086716353</v>
      </c>
      <c r="AQ37" s="18">
        <f t="shared" si="39"/>
        <v>16.09521378426054</v>
      </c>
      <c r="AR37" s="18">
        <f t="shared" si="10"/>
        <v>146.68411324253967</v>
      </c>
      <c r="AS37" s="20"/>
      <c r="AT37" s="18">
        <f t="shared" si="5"/>
        <v>0</v>
      </c>
      <c r="AU37" s="18">
        <f t="shared" si="11"/>
        <v>0</v>
      </c>
      <c r="AV37" s="18">
        <f t="shared" si="21"/>
        <v>0</v>
      </c>
      <c r="AW37" s="18">
        <f t="shared" si="27"/>
        <v>0</v>
      </c>
      <c r="AX37" s="18">
        <f t="shared" si="35"/>
        <v>0</v>
      </c>
      <c r="AY37" s="18">
        <f t="shared" si="40"/>
        <v>0</v>
      </c>
      <c r="AZ37" s="18">
        <f t="shared" si="12"/>
        <v>0</v>
      </c>
      <c r="BA37" s="20"/>
      <c r="BB37" s="18">
        <f t="shared" si="6"/>
        <v>0</v>
      </c>
      <c r="BC37" s="18">
        <f t="shared" si="13"/>
        <v>0</v>
      </c>
      <c r="BD37" s="18">
        <f t="shared" si="22"/>
        <v>0</v>
      </c>
      <c r="BE37" s="18">
        <f t="shared" si="28"/>
        <v>0</v>
      </c>
      <c r="BF37" s="18">
        <f t="shared" si="36"/>
        <v>0</v>
      </c>
      <c r="BG37" s="18">
        <f t="shared" si="41"/>
        <v>0</v>
      </c>
      <c r="BH37" s="18">
        <f t="shared" si="14"/>
        <v>0</v>
      </c>
      <c r="BI37" s="20"/>
      <c r="BJ37" s="18">
        <f t="shared" si="15"/>
        <v>146.68411324253967</v>
      </c>
      <c r="BK37" s="18">
        <f t="shared" si="23"/>
        <v>1543.9154515930218</v>
      </c>
    </row>
    <row r="38" spans="2:63" ht="15" x14ac:dyDescent="0.2">
      <c r="B38" s="22">
        <v>2043</v>
      </c>
      <c r="C38" s="14">
        <v>0</v>
      </c>
      <c r="D38" s="14">
        <f t="shared" si="29"/>
        <v>0</v>
      </c>
      <c r="E38" s="14">
        <f t="shared" si="30"/>
        <v>0</v>
      </c>
      <c r="G38" s="26">
        <v>25</v>
      </c>
      <c r="H38" s="26" t="str">
        <f>Mango!H38</f>
        <v>2043-2044</v>
      </c>
      <c r="I38" s="53">
        <f t="shared" si="43"/>
        <v>9.7916666666666607</v>
      </c>
      <c r="J38" s="1">
        <f t="shared" si="16"/>
        <v>75.263237847222143</v>
      </c>
      <c r="K38" s="257"/>
      <c r="L38" s="28">
        <f t="shared" si="7"/>
        <v>21.957500325668093</v>
      </c>
      <c r="M38" s="28">
        <f t="shared" si="31"/>
        <v>1.6556355055176972</v>
      </c>
      <c r="N38" s="17"/>
      <c r="O38" s="14">
        <f t="shared" si="0"/>
        <v>25</v>
      </c>
      <c r="P38" s="14" t="str">
        <f t="shared" si="1"/>
        <v>2043-2044</v>
      </c>
      <c r="Q38" s="18">
        <f t="shared" si="17"/>
        <v>4.6058124127996818</v>
      </c>
      <c r="R38" s="18">
        <f t="shared" si="18"/>
        <v>9.1798780716489787</v>
      </c>
      <c r="S38" s="18">
        <f t="shared" si="24"/>
        <v>15.350425183614421</v>
      </c>
      <c r="T38" s="18">
        <f t="shared" si="32"/>
        <v>21.774260176469536</v>
      </c>
      <c r="U38" s="18">
        <f t="shared" si="37"/>
        <v>12.465442770431403</v>
      </c>
      <c r="V38" s="18">
        <f t="shared" si="42"/>
        <v>1.7491822039343723</v>
      </c>
      <c r="W38" s="20"/>
      <c r="X38" s="18">
        <f t="shared" si="2"/>
        <v>1.1514531031999204</v>
      </c>
      <c r="Y38" s="18">
        <f t="shared" si="8"/>
        <v>2.2949695179122447</v>
      </c>
      <c r="Z38" s="18">
        <f t="shared" si="19"/>
        <v>3.8376062959036052</v>
      </c>
      <c r="AA38" s="18">
        <f t="shared" si="25"/>
        <v>5.443565044117384</v>
      </c>
      <c r="AB38" s="18">
        <f t="shared" si="33"/>
        <v>3.1163606926078509</v>
      </c>
      <c r="AC38" s="18">
        <f t="shared" si="38"/>
        <v>0.43729555098359307</v>
      </c>
      <c r="AD38" s="20"/>
      <c r="AE38" s="18">
        <f t="shared" si="3"/>
        <v>5.7572655159996025</v>
      </c>
      <c r="AF38" s="18">
        <f t="shared" si="3"/>
        <v>11.474847589561223</v>
      </c>
      <c r="AG38" s="18">
        <f t="shared" si="3"/>
        <v>19.188031479518028</v>
      </c>
      <c r="AH38" s="18">
        <f t="shared" si="3"/>
        <v>27.217825220586921</v>
      </c>
      <c r="AI38" s="18">
        <f t="shared" si="3"/>
        <v>15.581803463039254</v>
      </c>
      <c r="AJ38" s="18">
        <f t="shared" si="3"/>
        <v>2.1864777549179655</v>
      </c>
      <c r="AK38" s="20"/>
      <c r="AL38" s="18">
        <f t="shared" si="4"/>
        <v>9.9216875725726474</v>
      </c>
      <c r="AM38" s="18">
        <f t="shared" si="9"/>
        <v>19.774987346010509</v>
      </c>
      <c r="AN38" s="18">
        <f t="shared" si="20"/>
        <v>33.067374249702731</v>
      </c>
      <c r="AO38" s="18">
        <f t="shared" si="26"/>
        <v>46.905385463478119</v>
      </c>
      <c r="AP38" s="18">
        <f t="shared" si="34"/>
        <v>26.85264130130431</v>
      </c>
      <c r="AQ38" s="18">
        <f t="shared" si="39"/>
        <v>3.7680299976419604</v>
      </c>
      <c r="AR38" s="18">
        <f t="shared" si="10"/>
        <v>140.2901059307103</v>
      </c>
      <c r="AS38" s="20"/>
      <c r="AT38" s="18">
        <f t="shared" si="5"/>
        <v>0</v>
      </c>
      <c r="AU38" s="18">
        <f t="shared" si="11"/>
        <v>0</v>
      </c>
      <c r="AV38" s="18">
        <f t="shared" si="21"/>
        <v>0</v>
      </c>
      <c r="AW38" s="18">
        <f t="shared" si="27"/>
        <v>0</v>
      </c>
      <c r="AX38" s="18">
        <f t="shared" si="35"/>
        <v>0</v>
      </c>
      <c r="AY38" s="18">
        <f t="shared" si="40"/>
        <v>0</v>
      </c>
      <c r="AZ38" s="18">
        <f t="shared" si="12"/>
        <v>0</v>
      </c>
      <c r="BA38" s="20"/>
      <c r="BB38" s="18">
        <f t="shared" si="6"/>
        <v>0</v>
      </c>
      <c r="BC38" s="18">
        <f t="shared" si="13"/>
        <v>0</v>
      </c>
      <c r="BD38" s="18">
        <f t="shared" si="22"/>
        <v>0</v>
      </c>
      <c r="BE38" s="18">
        <f t="shared" si="28"/>
        <v>0</v>
      </c>
      <c r="BF38" s="18">
        <f t="shared" si="36"/>
        <v>0</v>
      </c>
      <c r="BG38" s="18">
        <f t="shared" si="41"/>
        <v>0</v>
      </c>
      <c r="BH38" s="18">
        <f t="shared" si="14"/>
        <v>0</v>
      </c>
      <c r="BI38" s="20"/>
      <c r="BJ38" s="18">
        <f t="shared" si="15"/>
        <v>140.2901059307103</v>
      </c>
      <c r="BK38" s="18">
        <f t="shared" si="23"/>
        <v>1684.2055575237321</v>
      </c>
    </row>
    <row r="39" spans="2:63" ht="15" x14ac:dyDescent="0.2">
      <c r="B39" s="22">
        <v>2044</v>
      </c>
      <c r="C39" s="14">
        <v>0</v>
      </c>
      <c r="D39" s="14">
        <f t="shared" si="29"/>
        <v>0</v>
      </c>
      <c r="E39" s="14">
        <f t="shared" si="30"/>
        <v>0</v>
      </c>
      <c r="G39" s="26">
        <v>26</v>
      </c>
      <c r="H39" s="26" t="str">
        <f>Mango!H39</f>
        <v>2044-2045</v>
      </c>
      <c r="I39" s="53">
        <f t="shared" si="43"/>
        <v>10.168055555555551</v>
      </c>
      <c r="J39" s="1">
        <f t="shared" si="16"/>
        <v>81.16064271797832</v>
      </c>
      <c r="K39" s="257"/>
      <c r="L39" s="28">
        <f t="shared" si="7"/>
        <v>23.678025153912717</v>
      </c>
      <c r="M39" s="28">
        <f t="shared" si="31"/>
        <v>1.7205248282446242</v>
      </c>
      <c r="N39" s="17"/>
      <c r="O39" s="14">
        <f t="shared" si="0"/>
        <v>26</v>
      </c>
      <c r="P39" s="14" t="str">
        <f t="shared" si="1"/>
        <v>2044-2045</v>
      </c>
      <c r="Q39" s="18">
        <f t="shared" si="17"/>
        <v>4.7863280196937206</v>
      </c>
      <c r="R39" s="18">
        <f t="shared" si="18"/>
        <v>9.5543413752415276</v>
      </c>
      <c r="S39" s="18">
        <f t="shared" si="24"/>
        <v>16.003224748111709</v>
      </c>
      <c r="T39" s="18">
        <f t="shared" si="32"/>
        <v>22.741370642391733</v>
      </c>
      <c r="U39" s="18">
        <f t="shared" si="37"/>
        <v>13.044833044127673</v>
      </c>
      <c r="V39" s="18">
        <f t="shared" si="42"/>
        <v>1.8344467739975661</v>
      </c>
      <c r="W39" s="20"/>
      <c r="X39" s="18">
        <f t="shared" si="2"/>
        <v>1.1965820049234301</v>
      </c>
      <c r="Y39" s="18">
        <f t="shared" si="8"/>
        <v>2.3885853438103819</v>
      </c>
      <c r="Z39" s="18">
        <f t="shared" si="19"/>
        <v>4.0008061870279272</v>
      </c>
      <c r="AA39" s="18">
        <f t="shared" si="25"/>
        <v>5.6853426605979331</v>
      </c>
      <c r="AB39" s="18">
        <f t="shared" si="33"/>
        <v>3.2612082610319182</v>
      </c>
      <c r="AC39" s="18">
        <f t="shared" si="38"/>
        <v>0.45861169349939152</v>
      </c>
      <c r="AD39" s="20"/>
      <c r="AE39" s="18">
        <f t="shared" si="3"/>
        <v>5.9829100246171505</v>
      </c>
      <c r="AF39" s="18">
        <f t="shared" si="3"/>
        <v>11.94292671905191</v>
      </c>
      <c r="AG39" s="18">
        <f t="shared" si="3"/>
        <v>20.004030935139635</v>
      </c>
      <c r="AH39" s="18">
        <f t="shared" si="3"/>
        <v>28.426713302989665</v>
      </c>
      <c r="AI39" s="18">
        <f t="shared" si="3"/>
        <v>16.306041305159592</v>
      </c>
      <c r="AJ39" s="18">
        <f t="shared" si="3"/>
        <v>2.2930584674969574</v>
      </c>
      <c r="AK39" s="20"/>
      <c r="AL39" s="18">
        <f t="shared" si="4"/>
        <v>10.310548275756888</v>
      </c>
      <c r="AM39" s="18">
        <f t="shared" si="9"/>
        <v>20.581643712499456</v>
      </c>
      <c r="AN39" s="18">
        <f t="shared" si="20"/>
        <v>34.473613311557301</v>
      </c>
      <c r="AO39" s="18">
        <f t="shared" si="26"/>
        <v>48.988702592152187</v>
      </c>
      <c r="AP39" s="18">
        <f t="shared" si="34"/>
        <v>28.100744515891694</v>
      </c>
      <c r="AQ39" s="18">
        <f t="shared" si="39"/>
        <v>3.9517040923197557</v>
      </c>
      <c r="AR39" s="18">
        <f t="shared" si="10"/>
        <v>146.40695650017727</v>
      </c>
      <c r="AS39" s="20"/>
      <c r="AT39" s="18">
        <f t="shared" si="5"/>
        <v>0</v>
      </c>
      <c r="AU39" s="18">
        <f t="shared" si="11"/>
        <v>0</v>
      </c>
      <c r="AV39" s="18">
        <f t="shared" si="21"/>
        <v>0</v>
      </c>
      <c r="AW39" s="18">
        <f t="shared" si="27"/>
        <v>0</v>
      </c>
      <c r="AX39" s="18">
        <f t="shared" si="35"/>
        <v>0</v>
      </c>
      <c r="AY39" s="18">
        <f t="shared" si="40"/>
        <v>0</v>
      </c>
      <c r="AZ39" s="18">
        <f t="shared" si="12"/>
        <v>0</v>
      </c>
      <c r="BA39" s="20"/>
      <c r="BB39" s="18">
        <f t="shared" si="6"/>
        <v>0</v>
      </c>
      <c r="BC39" s="18">
        <f t="shared" si="13"/>
        <v>0</v>
      </c>
      <c r="BD39" s="18">
        <f t="shared" si="22"/>
        <v>0</v>
      </c>
      <c r="BE39" s="18">
        <f t="shared" si="28"/>
        <v>0</v>
      </c>
      <c r="BF39" s="18">
        <f t="shared" si="36"/>
        <v>0</v>
      </c>
      <c r="BG39" s="18">
        <f t="shared" si="41"/>
        <v>0</v>
      </c>
      <c r="BH39" s="18">
        <f t="shared" si="14"/>
        <v>0</v>
      </c>
      <c r="BI39" s="20"/>
      <c r="BJ39" s="18">
        <f t="shared" si="15"/>
        <v>146.40695650017727</v>
      </c>
      <c r="BK39" s="18">
        <f t="shared" si="23"/>
        <v>1830.6125140239094</v>
      </c>
    </row>
    <row r="40" spans="2:63" ht="15" x14ac:dyDescent="0.2">
      <c r="B40" s="22">
        <v>2045</v>
      </c>
      <c r="C40" s="14">
        <v>0</v>
      </c>
      <c r="D40" s="14">
        <f t="shared" si="29"/>
        <v>0</v>
      </c>
      <c r="E40" s="14">
        <f t="shared" si="30"/>
        <v>0</v>
      </c>
      <c r="G40" s="26">
        <v>27</v>
      </c>
      <c r="H40" s="26" t="str">
        <f>Mango!H40</f>
        <v>2045-2046</v>
      </c>
      <c r="I40" s="53">
        <f t="shared" si="43"/>
        <v>10.544444444444441</v>
      </c>
      <c r="J40" s="1">
        <f t="shared" si="16"/>
        <v>87.280467283950557</v>
      </c>
      <c r="K40" s="257"/>
      <c r="L40" s="28">
        <f t="shared" si="7"/>
        <v>25.463439304884247</v>
      </c>
      <c r="M40" s="28">
        <f t="shared" si="31"/>
        <v>1.7854141509715298</v>
      </c>
      <c r="N40" s="17"/>
      <c r="O40" s="14">
        <f t="shared" si="0"/>
        <v>27</v>
      </c>
      <c r="P40" s="14" t="str">
        <f t="shared" si="1"/>
        <v>2045-2046</v>
      </c>
      <c r="Q40" s="18">
        <f t="shared" si="17"/>
        <v>4.966843626587699</v>
      </c>
      <c r="R40" s="18">
        <f t="shared" si="18"/>
        <v>9.9288046788340782</v>
      </c>
      <c r="S40" s="18">
        <f t="shared" si="24"/>
        <v>16.656024312609137</v>
      </c>
      <c r="T40" s="18">
        <f t="shared" si="32"/>
        <v>23.708481108313642</v>
      </c>
      <c r="U40" s="18">
        <f t="shared" si="37"/>
        <v>13.624223317824177</v>
      </c>
      <c r="V40" s="18">
        <f t="shared" si="42"/>
        <v>1.9197113440607196</v>
      </c>
      <c r="W40" s="20"/>
      <c r="X40" s="18">
        <f t="shared" si="2"/>
        <v>1.2417109066469247</v>
      </c>
      <c r="Y40" s="18">
        <f t="shared" si="8"/>
        <v>2.4822011697085196</v>
      </c>
      <c r="Z40" s="18">
        <f t="shared" si="19"/>
        <v>4.1640060781522843</v>
      </c>
      <c r="AA40" s="18">
        <f t="shared" si="25"/>
        <v>5.9271202770784104</v>
      </c>
      <c r="AB40" s="18">
        <f t="shared" si="33"/>
        <v>3.4060558294560441</v>
      </c>
      <c r="AC40" s="18">
        <f t="shared" si="38"/>
        <v>0.47992783601517991</v>
      </c>
      <c r="AD40" s="20"/>
      <c r="AE40" s="18">
        <f t="shared" si="3"/>
        <v>6.2085545332346239</v>
      </c>
      <c r="AF40" s="18">
        <f t="shared" si="3"/>
        <v>12.411005848542597</v>
      </c>
      <c r="AG40" s="18">
        <f t="shared" si="3"/>
        <v>20.820030390761421</v>
      </c>
      <c r="AH40" s="18">
        <f t="shared" si="3"/>
        <v>29.63560138539205</v>
      </c>
      <c r="AI40" s="18">
        <f t="shared" si="3"/>
        <v>17.030279147280222</v>
      </c>
      <c r="AJ40" s="18">
        <f t="shared" si="3"/>
        <v>2.3996391800758996</v>
      </c>
      <c r="AK40" s="20"/>
      <c r="AL40" s="18">
        <f t="shared" si="4"/>
        <v>10.699408978941001</v>
      </c>
      <c r="AM40" s="18">
        <f t="shared" si="9"/>
        <v>21.388300078988408</v>
      </c>
      <c r="AN40" s="18">
        <f t="shared" si="20"/>
        <v>35.879852373412177</v>
      </c>
      <c r="AO40" s="18">
        <f t="shared" si="26"/>
        <v>51.072019720825622</v>
      </c>
      <c r="AP40" s="18">
        <f t="shared" si="34"/>
        <v>29.34884773047958</v>
      </c>
      <c r="AQ40" s="18">
        <f t="shared" si="39"/>
        <v>4.1353781869974666</v>
      </c>
      <c r="AR40" s="18">
        <f t="shared" si="10"/>
        <v>152.52380706964425</v>
      </c>
      <c r="AS40" s="20"/>
      <c r="AT40" s="18">
        <f t="shared" si="5"/>
        <v>0</v>
      </c>
      <c r="AU40" s="18">
        <f t="shared" si="11"/>
        <v>0</v>
      </c>
      <c r="AV40" s="18">
        <f t="shared" si="21"/>
        <v>0</v>
      </c>
      <c r="AW40" s="18">
        <f t="shared" si="27"/>
        <v>0</v>
      </c>
      <c r="AX40" s="18">
        <f t="shared" si="35"/>
        <v>0</v>
      </c>
      <c r="AY40" s="18">
        <f t="shared" si="40"/>
        <v>0</v>
      </c>
      <c r="AZ40" s="18">
        <f t="shared" si="12"/>
        <v>0</v>
      </c>
      <c r="BA40" s="20"/>
      <c r="BB40" s="18">
        <f t="shared" si="6"/>
        <v>0</v>
      </c>
      <c r="BC40" s="18">
        <f t="shared" si="13"/>
        <v>0</v>
      </c>
      <c r="BD40" s="18">
        <f t="shared" si="22"/>
        <v>0</v>
      </c>
      <c r="BE40" s="18">
        <f t="shared" si="28"/>
        <v>0</v>
      </c>
      <c r="BF40" s="18">
        <f t="shared" si="36"/>
        <v>0</v>
      </c>
      <c r="BG40" s="18">
        <f t="shared" si="41"/>
        <v>0</v>
      </c>
      <c r="BH40" s="18">
        <f t="shared" si="14"/>
        <v>0</v>
      </c>
      <c r="BI40" s="20"/>
      <c r="BJ40" s="18">
        <f t="shared" si="15"/>
        <v>152.52380706964425</v>
      </c>
      <c r="BK40" s="18">
        <f t="shared" si="23"/>
        <v>1983.1363210935538</v>
      </c>
    </row>
    <row r="41" spans="2:63" ht="15" x14ac:dyDescent="0.2">
      <c r="B41" s="22">
        <v>2046</v>
      </c>
      <c r="C41" s="14">
        <v>0</v>
      </c>
      <c r="D41" s="14">
        <f t="shared" si="29"/>
        <v>0</v>
      </c>
      <c r="E41" s="14">
        <f t="shared" si="30"/>
        <v>0</v>
      </c>
      <c r="G41" s="26">
        <v>28</v>
      </c>
      <c r="H41" s="26" t="str">
        <f>Mango!H41</f>
        <v>2046-2047</v>
      </c>
      <c r="I41" s="53">
        <f t="shared" si="43"/>
        <v>10.920833333333331</v>
      </c>
      <c r="J41" s="1">
        <f t="shared" si="16"/>
        <v>93.622711545138841</v>
      </c>
      <c r="K41" s="257"/>
      <c r="L41" s="28">
        <f t="shared" si="7"/>
        <v>27.313742778582697</v>
      </c>
      <c r="M41" s="28">
        <f t="shared" si="31"/>
        <v>1.8503034736984496</v>
      </c>
      <c r="N41" s="17"/>
      <c r="O41" s="14">
        <f t="shared" si="0"/>
        <v>28</v>
      </c>
      <c r="P41" s="14" t="str">
        <f t="shared" si="1"/>
        <v>2046-2047</v>
      </c>
      <c r="Q41" s="18">
        <f t="shared" si="17"/>
        <v>5.1473592334817164</v>
      </c>
      <c r="R41" s="18">
        <f t="shared" si="18"/>
        <v>10.303267982426505</v>
      </c>
      <c r="S41" s="18">
        <f t="shared" si="24"/>
        <v>17.308823877106569</v>
      </c>
      <c r="T41" s="18">
        <f t="shared" si="32"/>
        <v>24.67559157423576</v>
      </c>
      <c r="U41" s="18">
        <f t="shared" si="37"/>
        <v>14.203613591520508</v>
      </c>
      <c r="V41" s="18">
        <f t="shared" si="42"/>
        <v>2.004975914123909</v>
      </c>
      <c r="W41" s="20"/>
      <c r="X41" s="18">
        <f t="shared" si="2"/>
        <v>1.2868398083704291</v>
      </c>
      <c r="Y41" s="18">
        <f t="shared" si="8"/>
        <v>2.5758169956066261</v>
      </c>
      <c r="Z41" s="18">
        <f t="shared" si="19"/>
        <v>4.3272059692766423</v>
      </c>
      <c r="AA41" s="18">
        <f t="shared" si="25"/>
        <v>6.16889789355894</v>
      </c>
      <c r="AB41" s="18">
        <f t="shared" si="33"/>
        <v>3.550903397880127</v>
      </c>
      <c r="AC41" s="18">
        <f t="shared" si="38"/>
        <v>0.50124397853097724</v>
      </c>
      <c r="AD41" s="20"/>
      <c r="AE41" s="18">
        <f t="shared" si="3"/>
        <v>6.4341990418521453</v>
      </c>
      <c r="AF41" s="18">
        <f t="shared" si="3"/>
        <v>12.879084978033131</v>
      </c>
      <c r="AG41" s="18">
        <f t="shared" si="3"/>
        <v>21.636029846383209</v>
      </c>
      <c r="AH41" s="18">
        <f t="shared" si="3"/>
        <v>30.844489467794702</v>
      </c>
      <c r="AI41" s="18">
        <f t="shared" si="3"/>
        <v>17.754516989400635</v>
      </c>
      <c r="AJ41" s="18">
        <f t="shared" si="3"/>
        <v>2.5062198926548862</v>
      </c>
      <c r="AK41" s="20"/>
      <c r="AL41" s="18">
        <f t="shared" si="4"/>
        <v>11.088269682125196</v>
      </c>
      <c r="AM41" s="18">
        <f t="shared" si="9"/>
        <v>22.194956445477093</v>
      </c>
      <c r="AN41" s="18">
        <f t="shared" si="20"/>
        <v>37.28609143526706</v>
      </c>
      <c r="AO41" s="18">
        <f t="shared" si="26"/>
        <v>53.155336849499527</v>
      </c>
      <c r="AP41" s="18">
        <f t="shared" si="34"/>
        <v>30.596950945067093</v>
      </c>
      <c r="AQ41" s="18">
        <f t="shared" si="39"/>
        <v>4.319052281675253</v>
      </c>
      <c r="AR41" s="18">
        <f t="shared" si="10"/>
        <v>158.6406576391112</v>
      </c>
      <c r="AS41" s="20"/>
      <c r="AT41" s="18">
        <f t="shared" si="5"/>
        <v>0</v>
      </c>
      <c r="AU41" s="18">
        <f t="shared" si="11"/>
        <v>0</v>
      </c>
      <c r="AV41" s="18">
        <f t="shared" si="21"/>
        <v>0</v>
      </c>
      <c r="AW41" s="18">
        <f t="shared" si="27"/>
        <v>0</v>
      </c>
      <c r="AX41" s="18">
        <f t="shared" si="35"/>
        <v>0</v>
      </c>
      <c r="AY41" s="18">
        <f t="shared" si="40"/>
        <v>0</v>
      </c>
      <c r="AZ41" s="18">
        <f t="shared" si="12"/>
        <v>0</v>
      </c>
      <c r="BA41" s="20"/>
      <c r="BB41" s="18">
        <f t="shared" si="6"/>
        <v>0</v>
      </c>
      <c r="BC41" s="18">
        <f t="shared" si="13"/>
        <v>0</v>
      </c>
      <c r="BD41" s="18">
        <f t="shared" si="22"/>
        <v>0</v>
      </c>
      <c r="BE41" s="18">
        <f t="shared" si="28"/>
        <v>0</v>
      </c>
      <c r="BF41" s="18">
        <f t="shared" si="36"/>
        <v>0</v>
      </c>
      <c r="BG41" s="18">
        <f t="shared" si="41"/>
        <v>0</v>
      </c>
      <c r="BH41" s="18">
        <f t="shared" si="14"/>
        <v>0</v>
      </c>
      <c r="BI41" s="20"/>
      <c r="BJ41" s="18">
        <f t="shared" si="15"/>
        <v>158.6406576391112</v>
      </c>
      <c r="BK41" s="18">
        <f t="shared" si="23"/>
        <v>2141.7769787326652</v>
      </c>
    </row>
    <row r="42" spans="2:63" ht="15" x14ac:dyDescent="0.2">
      <c r="B42" s="22">
        <v>2047</v>
      </c>
      <c r="C42" s="14">
        <v>0</v>
      </c>
      <c r="D42" s="14">
        <f t="shared" si="29"/>
        <v>0</v>
      </c>
      <c r="E42" s="14">
        <f t="shared" si="30"/>
        <v>0</v>
      </c>
      <c r="G42" s="26">
        <v>29</v>
      </c>
      <c r="H42" s="26" t="str">
        <f>Mango!H42</f>
        <v>2047-2048</v>
      </c>
      <c r="I42" s="53">
        <f t="shared" si="43"/>
        <v>11.297222222222221</v>
      </c>
      <c r="J42" s="1">
        <f t="shared" si="16"/>
        <v>100.18737550154319</v>
      </c>
      <c r="K42" s="257"/>
      <c r="L42" s="28">
        <f t="shared" si="7"/>
        <v>29.228935575008069</v>
      </c>
      <c r="M42" s="28">
        <f t="shared" si="31"/>
        <v>1.915192796425373</v>
      </c>
      <c r="N42" s="17"/>
      <c r="O42" s="14">
        <f t="shared" si="0"/>
        <v>29</v>
      </c>
      <c r="P42" s="14" t="str">
        <f t="shared" si="1"/>
        <v>2047-2048</v>
      </c>
      <c r="Q42" s="18">
        <f t="shared" si="17"/>
        <v>5.3278748403757454</v>
      </c>
      <c r="R42" s="18">
        <f t="shared" si="18"/>
        <v>10.677731286019014</v>
      </c>
      <c r="S42" s="18">
        <f t="shared" si="24"/>
        <v>17.961623441603784</v>
      </c>
      <c r="T42" s="18">
        <f t="shared" si="32"/>
        <v>25.642702040157879</v>
      </c>
      <c r="U42" s="18">
        <f t="shared" si="37"/>
        <v>14.783003865216966</v>
      </c>
      <c r="V42" s="18">
        <f t="shared" si="42"/>
        <v>2.0902404841870719</v>
      </c>
      <c r="W42" s="20"/>
      <c r="X42" s="18">
        <f t="shared" si="2"/>
        <v>1.3319687100939364</v>
      </c>
      <c r="Y42" s="18">
        <f t="shared" si="8"/>
        <v>2.6694328215047536</v>
      </c>
      <c r="Z42" s="18">
        <f t="shared" si="19"/>
        <v>4.490405860400946</v>
      </c>
      <c r="AA42" s="18">
        <f t="shared" si="25"/>
        <v>6.4106755100394697</v>
      </c>
      <c r="AB42" s="18">
        <f t="shared" si="33"/>
        <v>3.6957509663042414</v>
      </c>
      <c r="AC42" s="18">
        <f t="shared" si="38"/>
        <v>0.52256012104676797</v>
      </c>
      <c r="AD42" s="20"/>
      <c r="AE42" s="18">
        <f t="shared" si="3"/>
        <v>6.6598435504696818</v>
      </c>
      <c r="AF42" s="18">
        <f t="shared" si="3"/>
        <v>13.347164107523767</v>
      </c>
      <c r="AG42" s="18">
        <f t="shared" si="3"/>
        <v>22.452029302004732</v>
      </c>
      <c r="AH42" s="18">
        <f t="shared" si="3"/>
        <v>32.053377550197347</v>
      </c>
      <c r="AI42" s="18">
        <f t="shared" si="3"/>
        <v>18.478754831521208</v>
      </c>
      <c r="AJ42" s="18">
        <f t="shared" si="3"/>
        <v>2.6128006052338399</v>
      </c>
      <c r="AK42" s="20"/>
      <c r="AL42" s="18">
        <f t="shared" si="4"/>
        <v>11.477130385309417</v>
      </c>
      <c r="AM42" s="18">
        <f t="shared" si="9"/>
        <v>23.001612811965956</v>
      </c>
      <c r="AN42" s="18">
        <f t="shared" si="20"/>
        <v>38.692330497121489</v>
      </c>
      <c r="AO42" s="18">
        <f t="shared" si="26"/>
        <v>55.238653978173417</v>
      </c>
      <c r="AP42" s="18">
        <f t="shared" si="34"/>
        <v>31.845054159654882</v>
      </c>
      <c r="AQ42" s="18">
        <f t="shared" si="39"/>
        <v>4.5027263763529835</v>
      </c>
      <c r="AR42" s="18">
        <f t="shared" si="10"/>
        <v>164.75750820857817</v>
      </c>
      <c r="AS42" s="20"/>
      <c r="AT42" s="18">
        <f t="shared" si="5"/>
        <v>0</v>
      </c>
      <c r="AU42" s="18">
        <f t="shared" si="11"/>
        <v>0</v>
      </c>
      <c r="AV42" s="18">
        <f t="shared" si="21"/>
        <v>0</v>
      </c>
      <c r="AW42" s="18">
        <f t="shared" si="27"/>
        <v>0</v>
      </c>
      <c r="AX42" s="18">
        <f t="shared" si="35"/>
        <v>0</v>
      </c>
      <c r="AY42" s="18">
        <f t="shared" si="40"/>
        <v>0</v>
      </c>
      <c r="AZ42" s="18">
        <f t="shared" si="12"/>
        <v>0</v>
      </c>
      <c r="BA42" s="20"/>
      <c r="BB42" s="18">
        <f t="shared" si="6"/>
        <v>0</v>
      </c>
      <c r="BC42" s="18">
        <f t="shared" si="13"/>
        <v>0</v>
      </c>
      <c r="BD42" s="18">
        <f t="shared" si="22"/>
        <v>0</v>
      </c>
      <c r="BE42" s="18">
        <f t="shared" si="28"/>
        <v>0</v>
      </c>
      <c r="BF42" s="18">
        <f t="shared" si="36"/>
        <v>0</v>
      </c>
      <c r="BG42" s="18">
        <f t="shared" si="41"/>
        <v>0</v>
      </c>
      <c r="BH42" s="18">
        <f t="shared" si="14"/>
        <v>0</v>
      </c>
      <c r="BI42" s="20"/>
      <c r="BJ42" s="18">
        <f t="shared" si="15"/>
        <v>164.75750820857817</v>
      </c>
      <c r="BK42" s="18">
        <f t="shared" si="23"/>
        <v>2306.5344869412434</v>
      </c>
    </row>
    <row r="43" spans="2:63" ht="15" x14ac:dyDescent="0.2">
      <c r="B43" s="22">
        <v>2048</v>
      </c>
      <c r="C43" s="14">
        <v>0</v>
      </c>
      <c r="D43" s="14">
        <f>C43*10%</f>
        <v>0</v>
      </c>
      <c r="E43" s="14">
        <f>C43-D43</f>
        <v>0</v>
      </c>
      <c r="G43" s="26">
        <v>30</v>
      </c>
      <c r="H43" s="26" t="str">
        <f>Mango!H43</f>
        <v>2048-2049</v>
      </c>
      <c r="I43" s="53">
        <f t="shared" si="43"/>
        <v>11.673611111111111</v>
      </c>
      <c r="J43" s="1">
        <f t="shared" si="16"/>
        <v>106.97445915316358</v>
      </c>
      <c r="K43" s="257"/>
      <c r="L43" s="28">
        <f t="shared" si="7"/>
        <v>31.209017694160373</v>
      </c>
      <c r="M43" s="28">
        <f t="shared" si="31"/>
        <v>1.9800821191523035</v>
      </c>
      <c r="N43" s="17"/>
      <c r="O43" s="14">
        <f t="shared" si="0"/>
        <v>30</v>
      </c>
      <c r="P43" s="14" t="str">
        <f t="shared" si="1"/>
        <v>2048-2049</v>
      </c>
      <c r="Q43" s="18">
        <f t="shared" si="17"/>
        <v>5.5083904472697931</v>
      </c>
      <c r="R43" s="18">
        <f t="shared" si="18"/>
        <v>11.052194589611544</v>
      </c>
      <c r="S43" s="18">
        <f t="shared" si="24"/>
        <v>18.614423006101145</v>
      </c>
      <c r="T43" s="18">
        <f t="shared" si="32"/>
        <v>26.609812506079681</v>
      </c>
      <c r="U43" s="18">
        <f t="shared" si="37"/>
        <v>15.362394138913423</v>
      </c>
      <c r="V43" s="18">
        <f t="shared" si="42"/>
        <v>2.1755050542502539</v>
      </c>
      <c r="W43" s="20"/>
      <c r="X43" s="18">
        <f t="shared" si="2"/>
        <v>1.3770976118174483</v>
      </c>
      <c r="Y43" s="18">
        <f t="shared" si="8"/>
        <v>2.7630486474028859</v>
      </c>
      <c r="Z43" s="18">
        <f t="shared" si="19"/>
        <v>4.6536057515252862</v>
      </c>
      <c r="AA43" s="18">
        <f t="shared" si="25"/>
        <v>6.6524531265199203</v>
      </c>
      <c r="AB43" s="18">
        <f t="shared" si="33"/>
        <v>3.8405985347283558</v>
      </c>
      <c r="AC43" s="18">
        <f t="shared" si="38"/>
        <v>0.54387626356256347</v>
      </c>
      <c r="AD43" s="20"/>
      <c r="AE43" s="18">
        <f t="shared" si="3"/>
        <v>6.8854880590872414</v>
      </c>
      <c r="AF43" s="18">
        <f t="shared" si="3"/>
        <v>13.81524323701443</v>
      </c>
      <c r="AG43" s="18">
        <f t="shared" si="3"/>
        <v>23.268028757626432</v>
      </c>
      <c r="AH43" s="18">
        <f t="shared" si="3"/>
        <v>33.2622656325996</v>
      </c>
      <c r="AI43" s="18">
        <f t="shared" si="3"/>
        <v>19.202992673641781</v>
      </c>
      <c r="AJ43" s="18">
        <f t="shared" si="3"/>
        <v>2.7193813178128172</v>
      </c>
      <c r="AK43" s="20"/>
      <c r="AL43" s="18">
        <f t="shared" si="4"/>
        <v>11.865991088493679</v>
      </c>
      <c r="AM43" s="18">
        <f t="shared" si="9"/>
        <v>23.808269178454864</v>
      </c>
      <c r="AN43" s="18">
        <f t="shared" si="20"/>
        <v>40.098569558976216</v>
      </c>
      <c r="AO43" s="18">
        <f t="shared" si="26"/>
        <v>57.32197110684664</v>
      </c>
      <c r="AP43" s="18">
        <f t="shared" si="34"/>
        <v>33.093157374242665</v>
      </c>
      <c r="AQ43" s="18">
        <f t="shared" si="39"/>
        <v>4.6864004710307547</v>
      </c>
      <c r="AR43" s="18">
        <f t="shared" si="10"/>
        <v>170.87435877804484</v>
      </c>
      <c r="AS43" s="20"/>
      <c r="AT43" s="18">
        <f t="shared" si="5"/>
        <v>0</v>
      </c>
      <c r="AU43" s="18">
        <f t="shared" si="11"/>
        <v>0</v>
      </c>
      <c r="AV43" s="18">
        <f t="shared" si="21"/>
        <v>0</v>
      </c>
      <c r="AW43" s="18">
        <f t="shared" si="27"/>
        <v>0</v>
      </c>
      <c r="AX43" s="18">
        <f t="shared" si="35"/>
        <v>0</v>
      </c>
      <c r="AY43" s="18">
        <f t="shared" si="40"/>
        <v>0</v>
      </c>
      <c r="AZ43" s="18">
        <f t="shared" si="12"/>
        <v>0</v>
      </c>
      <c r="BA43" s="20"/>
      <c r="BB43" s="18">
        <f t="shared" si="6"/>
        <v>0</v>
      </c>
      <c r="BC43" s="18">
        <f t="shared" si="13"/>
        <v>0</v>
      </c>
      <c r="BD43" s="18">
        <f t="shared" si="22"/>
        <v>0</v>
      </c>
      <c r="BE43" s="18">
        <f t="shared" si="28"/>
        <v>0</v>
      </c>
      <c r="BF43" s="18">
        <f t="shared" si="36"/>
        <v>0</v>
      </c>
      <c r="BG43" s="18">
        <f t="shared" si="41"/>
        <v>0</v>
      </c>
      <c r="BH43" s="18">
        <f t="shared" si="14"/>
        <v>0</v>
      </c>
      <c r="BI43" s="20"/>
      <c r="BJ43" s="18">
        <f t="shared" si="15"/>
        <v>170.87435877804484</v>
      </c>
      <c r="BK43" s="18">
        <f t="shared" si="23"/>
        <v>2477.4088457192884</v>
      </c>
    </row>
    <row r="44" spans="2:63" ht="15" x14ac:dyDescent="0.2">
      <c r="G44" s="26">
        <f>Guava!G44</f>
        <v>31</v>
      </c>
      <c r="H44" s="31" t="str">
        <f>Guava!H44</f>
        <v>2049-2050</v>
      </c>
      <c r="I44" s="31">
        <v>0</v>
      </c>
      <c r="J44" s="1">
        <f t="shared" si="16"/>
        <v>0</v>
      </c>
      <c r="K44" s="257"/>
      <c r="L44" s="31">
        <v>0</v>
      </c>
      <c r="M44" s="28">
        <v>0</v>
      </c>
      <c r="O44" s="14">
        <f>G44</f>
        <v>31</v>
      </c>
      <c r="P44" s="15" t="str">
        <f>H44</f>
        <v>2049-2050</v>
      </c>
      <c r="Q44" s="18">
        <f t="shared" ref="Q44:Q49" si="44">(L44*$E$14)/1000</f>
        <v>0</v>
      </c>
      <c r="R44" s="18">
        <f t="shared" ref="R44:R49" si="45">(L43*$E$15)/1000</f>
        <v>180.10099930946069</v>
      </c>
      <c r="S44" s="18">
        <f t="shared" ref="S44:S49" si="46">(L42*$E$16)/1000</f>
        <v>294.04893767169619</v>
      </c>
      <c r="T44" s="18">
        <f t="shared" ref="T44:T49" si="47">(L41*$E$17)/1000</f>
        <v>407.08402237199647</v>
      </c>
      <c r="U44" s="18">
        <f t="shared" ref="U44:U49" si="48">(L40*$E$18)/1000</f>
        <v>227.36050320938097</v>
      </c>
      <c r="V44" s="18">
        <f t="shared" ref="V44:V49" si="49">(L39*$E$19)/1000</f>
        <v>31.112925052241309</v>
      </c>
      <c r="X44" s="18">
        <f t="shared" ref="X44:AC49" si="50">(Q44*$K$4)</f>
        <v>0</v>
      </c>
      <c r="Y44" s="18">
        <f t="shared" si="50"/>
        <v>45.025249827365172</v>
      </c>
      <c r="Z44" s="18">
        <f t="shared" si="50"/>
        <v>73.512234417924049</v>
      </c>
      <c r="AA44" s="18">
        <f t="shared" si="50"/>
        <v>101.77100559299912</v>
      </c>
      <c r="AB44" s="18">
        <f t="shared" si="50"/>
        <v>56.840125802345241</v>
      </c>
      <c r="AC44" s="18">
        <f t="shared" si="50"/>
        <v>7.7782312630603272</v>
      </c>
      <c r="AE44" s="18">
        <f t="shared" ref="AE44:AJ49" si="51">X44+Q44</f>
        <v>0</v>
      </c>
      <c r="AF44" s="18">
        <f t="shared" si="51"/>
        <v>225.12624913682586</v>
      </c>
      <c r="AG44" s="18">
        <f t="shared" si="51"/>
        <v>367.56117208962024</v>
      </c>
      <c r="AH44" s="18">
        <f t="shared" si="51"/>
        <v>508.8550279649956</v>
      </c>
      <c r="AI44" s="18">
        <f t="shared" si="51"/>
        <v>284.20062901172622</v>
      </c>
      <c r="AJ44" s="18">
        <f t="shared" si="51"/>
        <v>38.891156315301636</v>
      </c>
      <c r="AL44" s="18">
        <f t="shared" ref="AL44:AQ49" si="52">AE44*$K$7*$I$7</f>
        <v>0</v>
      </c>
      <c r="AM44" s="18">
        <f t="shared" si="52"/>
        <v>387.96756934579651</v>
      </c>
      <c r="AN44" s="18">
        <f t="shared" si="52"/>
        <v>633.43041990111215</v>
      </c>
      <c r="AO44" s="18">
        <f t="shared" si="52"/>
        <v>876.92683152634243</v>
      </c>
      <c r="AP44" s="18">
        <f t="shared" si="52"/>
        <v>489.7724173302081</v>
      </c>
      <c r="AQ44" s="18">
        <f t="shared" si="52"/>
        <v>67.022426050036472</v>
      </c>
      <c r="AR44" s="18">
        <f t="shared" ref="AR44:AR49" si="53">SUM(AL44:AQ44)</f>
        <v>2455.1196641534953</v>
      </c>
      <c r="AT44" s="18">
        <f t="shared" ref="AT44:AY49" si="54">AL44*$K$5</f>
        <v>0</v>
      </c>
      <c r="AU44" s="18">
        <f t="shared" si="54"/>
        <v>0</v>
      </c>
      <c r="AV44" s="18">
        <f t="shared" si="54"/>
        <v>0</v>
      </c>
      <c r="AW44" s="18">
        <f t="shared" si="54"/>
        <v>0</v>
      </c>
      <c r="AX44" s="18">
        <f t="shared" si="54"/>
        <v>0</v>
      </c>
      <c r="AY44" s="18">
        <f t="shared" si="54"/>
        <v>0</v>
      </c>
      <c r="AZ44" s="18">
        <f t="shared" ref="AZ44:AZ49" si="55">SUM(AT44:AY44)</f>
        <v>0</v>
      </c>
      <c r="BB44" s="18">
        <f t="shared" ref="BB44:BG49" si="56">AL44*$K$6</f>
        <v>0</v>
      </c>
      <c r="BC44" s="18">
        <f t="shared" si="56"/>
        <v>0</v>
      </c>
      <c r="BD44" s="18">
        <f t="shared" si="56"/>
        <v>0</v>
      </c>
      <c r="BE44" s="18">
        <f t="shared" si="56"/>
        <v>0</v>
      </c>
      <c r="BF44" s="18">
        <f t="shared" si="56"/>
        <v>0</v>
      </c>
      <c r="BG44" s="18">
        <f t="shared" si="56"/>
        <v>0</v>
      </c>
      <c r="BH44" s="18">
        <f t="shared" ref="BH44:BH49" si="57">SUM(BB44:BG44)</f>
        <v>0</v>
      </c>
      <c r="BJ44" s="18">
        <f t="shared" ref="BJ44:BJ49" si="58">BH44+AZ44+AR44</f>
        <v>2455.1196641534953</v>
      </c>
      <c r="BK44" s="18">
        <f>BJ44+BJ43</f>
        <v>2625.9940229315403</v>
      </c>
    </row>
    <row r="45" spans="2:63" ht="15" x14ac:dyDescent="0.2">
      <c r="G45" s="26">
        <f>Guava!G45</f>
        <v>32</v>
      </c>
      <c r="H45" s="31" t="str">
        <f>Guava!H45</f>
        <v>2050-2051</v>
      </c>
      <c r="I45" s="31">
        <v>0</v>
      </c>
      <c r="J45" s="1">
        <f t="shared" si="16"/>
        <v>0</v>
      </c>
      <c r="K45" s="257"/>
      <c r="L45" s="31">
        <f t="shared" ref="L45:L49" si="59">K45-K44</f>
        <v>0</v>
      </c>
      <c r="M45" s="28">
        <f t="shared" si="31"/>
        <v>0</v>
      </c>
      <c r="O45" s="14">
        <f t="shared" ref="O45:O49" si="60">G45</f>
        <v>32</v>
      </c>
      <c r="P45" s="15" t="str">
        <f t="shared" ref="P45:P49" si="61">H45</f>
        <v>2050-2051</v>
      </c>
      <c r="Q45" s="18">
        <f t="shared" si="44"/>
        <v>0</v>
      </c>
      <c r="R45" s="18">
        <f t="shared" si="45"/>
        <v>0</v>
      </c>
      <c r="S45" s="18">
        <f t="shared" si="46"/>
        <v>313.96895980679221</v>
      </c>
      <c r="T45" s="18">
        <f t="shared" si="47"/>
        <v>435.62805580992023</v>
      </c>
      <c r="U45" s="18">
        <f t="shared" si="48"/>
        <v>243.88167789568703</v>
      </c>
      <c r="V45" s="18">
        <f t="shared" si="49"/>
        <v>33.458959246617901</v>
      </c>
      <c r="X45" s="18">
        <f t="shared" si="50"/>
        <v>0</v>
      </c>
      <c r="Y45" s="18">
        <f t="shared" si="50"/>
        <v>0</v>
      </c>
      <c r="Z45" s="18">
        <f t="shared" si="50"/>
        <v>78.492239951698053</v>
      </c>
      <c r="AA45" s="18">
        <f t="shared" si="50"/>
        <v>108.90701395248006</v>
      </c>
      <c r="AB45" s="18">
        <f t="shared" si="50"/>
        <v>60.970419473921758</v>
      </c>
      <c r="AC45" s="18">
        <f t="shared" si="50"/>
        <v>8.3647398116544753</v>
      </c>
      <c r="AE45" s="18">
        <f t="shared" si="51"/>
        <v>0</v>
      </c>
      <c r="AF45" s="18">
        <f t="shared" si="51"/>
        <v>0</v>
      </c>
      <c r="AG45" s="18">
        <f t="shared" si="51"/>
        <v>392.46119975849024</v>
      </c>
      <c r="AH45" s="18">
        <f t="shared" si="51"/>
        <v>544.53506976240033</v>
      </c>
      <c r="AI45" s="18">
        <f t="shared" si="51"/>
        <v>304.85209736960877</v>
      </c>
      <c r="AJ45" s="18">
        <f t="shared" si="51"/>
        <v>41.823699058272375</v>
      </c>
      <c r="AL45" s="18">
        <f t="shared" si="52"/>
        <v>0</v>
      </c>
      <c r="AM45" s="18">
        <f t="shared" si="52"/>
        <v>0</v>
      </c>
      <c r="AN45" s="18">
        <f t="shared" si="52"/>
        <v>676.34146758379813</v>
      </c>
      <c r="AO45" s="18">
        <f t="shared" si="52"/>
        <v>938.41543689053651</v>
      </c>
      <c r="AP45" s="18">
        <f t="shared" si="52"/>
        <v>525.36178113362575</v>
      </c>
      <c r="AQ45" s="18">
        <f t="shared" si="52"/>
        <v>72.07617471042272</v>
      </c>
      <c r="AR45" s="18">
        <f t="shared" si="53"/>
        <v>2212.1948603183828</v>
      </c>
      <c r="AT45" s="18">
        <f t="shared" si="54"/>
        <v>0</v>
      </c>
      <c r="AU45" s="18">
        <f t="shared" si="54"/>
        <v>0</v>
      </c>
      <c r="AV45" s="18">
        <f t="shared" si="54"/>
        <v>0</v>
      </c>
      <c r="AW45" s="18">
        <f t="shared" si="54"/>
        <v>0</v>
      </c>
      <c r="AX45" s="18">
        <f t="shared" si="54"/>
        <v>0</v>
      </c>
      <c r="AY45" s="18">
        <f t="shared" si="54"/>
        <v>0</v>
      </c>
      <c r="AZ45" s="18">
        <f t="shared" si="55"/>
        <v>0</v>
      </c>
      <c r="BB45" s="18">
        <f t="shared" si="56"/>
        <v>0</v>
      </c>
      <c r="BC45" s="18">
        <f t="shared" si="56"/>
        <v>0</v>
      </c>
      <c r="BD45" s="18">
        <f t="shared" si="56"/>
        <v>0</v>
      </c>
      <c r="BE45" s="18">
        <f t="shared" si="56"/>
        <v>0</v>
      </c>
      <c r="BF45" s="18">
        <f t="shared" si="56"/>
        <v>0</v>
      </c>
      <c r="BG45" s="18">
        <f t="shared" si="56"/>
        <v>0</v>
      </c>
      <c r="BH45" s="18">
        <f t="shared" si="57"/>
        <v>0</v>
      </c>
      <c r="BJ45" s="18">
        <f t="shared" si="58"/>
        <v>2212.1948603183828</v>
      </c>
      <c r="BK45" s="18">
        <f>BJ45+BK44</f>
        <v>4838.1888832499226</v>
      </c>
    </row>
    <row r="46" spans="2:63" ht="15" x14ac:dyDescent="0.2">
      <c r="G46" s="26">
        <f>Guava!G46</f>
        <v>33</v>
      </c>
      <c r="H46" s="31" t="str">
        <f>Guava!H46</f>
        <v>2051-2052</v>
      </c>
      <c r="I46" s="31">
        <v>0</v>
      </c>
      <c r="J46" s="1">
        <f t="shared" si="16"/>
        <v>0</v>
      </c>
      <c r="K46" s="257"/>
      <c r="L46" s="31">
        <f t="shared" si="59"/>
        <v>0</v>
      </c>
      <c r="M46" s="28">
        <f t="shared" si="31"/>
        <v>0</v>
      </c>
      <c r="O46" s="14">
        <f t="shared" si="60"/>
        <v>33</v>
      </c>
      <c r="P46" s="15" t="str">
        <f t="shared" si="61"/>
        <v>2051-2052</v>
      </c>
      <c r="Q46" s="18">
        <f t="shared" si="44"/>
        <v>0</v>
      </c>
      <c r="R46" s="18">
        <f t="shared" si="45"/>
        <v>0</v>
      </c>
      <c r="S46" s="18">
        <f t="shared" si="46"/>
        <v>0</v>
      </c>
      <c r="T46" s="18">
        <f t="shared" si="47"/>
        <v>465.13919971376623</v>
      </c>
      <c r="U46" s="18">
        <f t="shared" si="48"/>
        <v>260.98224285568955</v>
      </c>
      <c r="V46" s="18">
        <f t="shared" si="49"/>
        <v>35.890258011057661</v>
      </c>
      <c r="X46" s="18">
        <f t="shared" si="50"/>
        <v>0</v>
      </c>
      <c r="Y46" s="18">
        <f t="shared" si="50"/>
        <v>0</v>
      </c>
      <c r="Z46" s="18">
        <f t="shared" si="50"/>
        <v>0</v>
      </c>
      <c r="AA46" s="18">
        <f t="shared" si="50"/>
        <v>116.28479992844156</v>
      </c>
      <c r="AB46" s="18">
        <f t="shared" si="50"/>
        <v>65.245560713922387</v>
      </c>
      <c r="AC46" s="18">
        <f t="shared" si="50"/>
        <v>8.9725645027644152</v>
      </c>
      <c r="AE46" s="18">
        <f t="shared" si="51"/>
        <v>0</v>
      </c>
      <c r="AF46" s="18">
        <f t="shared" si="51"/>
        <v>0</v>
      </c>
      <c r="AG46" s="18">
        <f t="shared" si="51"/>
        <v>0</v>
      </c>
      <c r="AH46" s="18">
        <f t="shared" si="51"/>
        <v>581.42399964220783</v>
      </c>
      <c r="AI46" s="18">
        <f t="shared" si="51"/>
        <v>326.22780356961192</v>
      </c>
      <c r="AJ46" s="18">
        <f t="shared" si="51"/>
        <v>44.862822513822074</v>
      </c>
      <c r="AL46" s="18">
        <f t="shared" si="52"/>
        <v>0</v>
      </c>
      <c r="AM46" s="18">
        <f t="shared" si="52"/>
        <v>0</v>
      </c>
      <c r="AN46" s="18">
        <f t="shared" si="52"/>
        <v>0</v>
      </c>
      <c r="AO46" s="18">
        <f t="shared" si="52"/>
        <v>1001.9873593834047</v>
      </c>
      <c r="AP46" s="18">
        <f t="shared" si="52"/>
        <v>562.1992481516312</v>
      </c>
      <c r="AQ46" s="18">
        <f t="shared" si="52"/>
        <v>77.313597465486708</v>
      </c>
      <c r="AR46" s="18">
        <f t="shared" si="53"/>
        <v>1641.5002050005226</v>
      </c>
      <c r="AT46" s="18">
        <f t="shared" si="54"/>
        <v>0</v>
      </c>
      <c r="AU46" s="18">
        <f t="shared" si="54"/>
        <v>0</v>
      </c>
      <c r="AV46" s="18">
        <f t="shared" si="54"/>
        <v>0</v>
      </c>
      <c r="AW46" s="18">
        <f t="shared" si="54"/>
        <v>0</v>
      </c>
      <c r="AX46" s="18">
        <f t="shared" si="54"/>
        <v>0</v>
      </c>
      <c r="AY46" s="18">
        <f t="shared" si="54"/>
        <v>0</v>
      </c>
      <c r="AZ46" s="18">
        <f t="shared" si="55"/>
        <v>0</v>
      </c>
      <c r="BB46" s="18">
        <f t="shared" si="56"/>
        <v>0</v>
      </c>
      <c r="BC46" s="18">
        <f t="shared" si="56"/>
        <v>0</v>
      </c>
      <c r="BD46" s="18">
        <f t="shared" si="56"/>
        <v>0</v>
      </c>
      <c r="BE46" s="18">
        <f t="shared" si="56"/>
        <v>0</v>
      </c>
      <c r="BF46" s="18">
        <f t="shared" si="56"/>
        <v>0</v>
      </c>
      <c r="BG46" s="18">
        <f t="shared" si="56"/>
        <v>0</v>
      </c>
      <c r="BH46" s="18">
        <f t="shared" si="57"/>
        <v>0</v>
      </c>
      <c r="BJ46" s="18">
        <f t="shared" si="58"/>
        <v>1641.5002050005226</v>
      </c>
      <c r="BK46" s="18">
        <f>BJ46+BK45</f>
        <v>6479.6890882504449</v>
      </c>
    </row>
    <row r="47" spans="2:63" ht="15" x14ac:dyDescent="0.2">
      <c r="G47" s="26">
        <f>Guava!G47</f>
        <v>34</v>
      </c>
      <c r="H47" s="31" t="str">
        <f>Guava!H47</f>
        <v>2052-2053</v>
      </c>
      <c r="I47" s="31">
        <v>0</v>
      </c>
      <c r="J47" s="1">
        <f t="shared" si="16"/>
        <v>0</v>
      </c>
      <c r="K47" s="257"/>
      <c r="L47" s="31">
        <f t="shared" si="59"/>
        <v>0</v>
      </c>
      <c r="M47" s="28">
        <f t="shared" si="31"/>
        <v>0</v>
      </c>
      <c r="O47" s="14">
        <f t="shared" si="60"/>
        <v>34</v>
      </c>
      <c r="P47" s="15" t="str">
        <f t="shared" si="61"/>
        <v>2052-2053</v>
      </c>
      <c r="Q47" s="18">
        <f t="shared" si="44"/>
        <v>0</v>
      </c>
      <c r="R47" s="18">
        <f t="shared" si="45"/>
        <v>0</v>
      </c>
      <c r="S47" s="18">
        <f t="shared" si="46"/>
        <v>0</v>
      </c>
      <c r="T47" s="18">
        <f t="shared" si="47"/>
        <v>0</v>
      </c>
      <c r="U47" s="18">
        <f t="shared" si="48"/>
        <v>278.66219808938854</v>
      </c>
      <c r="V47" s="18">
        <f t="shared" si="49"/>
        <v>38.406821345560601</v>
      </c>
      <c r="X47" s="18">
        <f t="shared" si="50"/>
        <v>0</v>
      </c>
      <c r="Y47" s="18">
        <f t="shared" si="50"/>
        <v>0</v>
      </c>
      <c r="Z47" s="18">
        <f t="shared" si="50"/>
        <v>0</v>
      </c>
      <c r="AA47" s="18">
        <f t="shared" si="50"/>
        <v>0</v>
      </c>
      <c r="AB47" s="18">
        <f t="shared" si="50"/>
        <v>69.665549522347135</v>
      </c>
      <c r="AC47" s="18">
        <f t="shared" si="50"/>
        <v>9.6017053363901503</v>
      </c>
      <c r="AE47" s="18">
        <f t="shared" si="51"/>
        <v>0</v>
      </c>
      <c r="AF47" s="18">
        <f t="shared" si="51"/>
        <v>0</v>
      </c>
      <c r="AG47" s="18">
        <f t="shared" si="51"/>
        <v>0</v>
      </c>
      <c r="AH47" s="18">
        <f t="shared" si="51"/>
        <v>0</v>
      </c>
      <c r="AI47" s="18">
        <f t="shared" si="51"/>
        <v>348.32774761173567</v>
      </c>
      <c r="AJ47" s="18">
        <f t="shared" si="51"/>
        <v>48.008526681950755</v>
      </c>
      <c r="AL47" s="18">
        <f t="shared" si="52"/>
        <v>0</v>
      </c>
      <c r="AM47" s="18">
        <f t="shared" si="52"/>
        <v>0</v>
      </c>
      <c r="AN47" s="18">
        <f t="shared" si="52"/>
        <v>0</v>
      </c>
      <c r="AO47" s="18">
        <f t="shared" si="52"/>
        <v>0</v>
      </c>
      <c r="AP47" s="18">
        <f t="shared" si="52"/>
        <v>600.28481838422442</v>
      </c>
      <c r="AQ47" s="18">
        <f t="shared" si="52"/>
        <v>82.734694315228452</v>
      </c>
      <c r="AR47" s="18">
        <f t="shared" si="53"/>
        <v>683.01951269945289</v>
      </c>
      <c r="AT47" s="18">
        <f t="shared" si="54"/>
        <v>0</v>
      </c>
      <c r="AU47" s="18">
        <f t="shared" si="54"/>
        <v>0</v>
      </c>
      <c r="AV47" s="18">
        <f t="shared" si="54"/>
        <v>0</v>
      </c>
      <c r="AW47" s="18">
        <f t="shared" si="54"/>
        <v>0</v>
      </c>
      <c r="AX47" s="18">
        <f t="shared" si="54"/>
        <v>0</v>
      </c>
      <c r="AY47" s="18">
        <f t="shared" si="54"/>
        <v>0</v>
      </c>
      <c r="AZ47" s="18">
        <f t="shared" si="55"/>
        <v>0</v>
      </c>
      <c r="BB47" s="18">
        <f t="shared" si="56"/>
        <v>0</v>
      </c>
      <c r="BC47" s="18">
        <f t="shared" si="56"/>
        <v>0</v>
      </c>
      <c r="BD47" s="18">
        <f t="shared" si="56"/>
        <v>0</v>
      </c>
      <c r="BE47" s="18">
        <f t="shared" si="56"/>
        <v>0</v>
      </c>
      <c r="BF47" s="18">
        <f t="shared" si="56"/>
        <v>0</v>
      </c>
      <c r="BG47" s="18">
        <f t="shared" si="56"/>
        <v>0</v>
      </c>
      <c r="BH47" s="18">
        <f t="shared" si="57"/>
        <v>0</v>
      </c>
      <c r="BJ47" s="18">
        <f>BH47+AZ47+AR47</f>
        <v>683.01951269945289</v>
      </c>
      <c r="BK47" s="18">
        <f>BJ47+BK46</f>
        <v>7162.708600949898</v>
      </c>
    </row>
    <row r="48" spans="2:63" ht="15" x14ac:dyDescent="0.2">
      <c r="G48" s="26">
        <f>Guava!G48</f>
        <v>35</v>
      </c>
      <c r="H48" s="31" t="str">
        <f>Guava!H48</f>
        <v>2053-2054</v>
      </c>
      <c r="I48" s="31">
        <v>0</v>
      </c>
      <c r="J48" s="1">
        <f t="shared" si="16"/>
        <v>0</v>
      </c>
      <c r="K48" s="257"/>
      <c r="L48" s="31">
        <f t="shared" si="59"/>
        <v>0</v>
      </c>
      <c r="M48" s="28">
        <f t="shared" si="31"/>
        <v>0</v>
      </c>
      <c r="O48" s="14">
        <f t="shared" si="60"/>
        <v>35</v>
      </c>
      <c r="P48" s="15" t="str">
        <f t="shared" si="61"/>
        <v>2053-2054</v>
      </c>
      <c r="Q48" s="18">
        <f t="shared" si="44"/>
        <v>0</v>
      </c>
      <c r="R48" s="18">
        <f t="shared" si="45"/>
        <v>0</v>
      </c>
      <c r="S48" s="18">
        <f t="shared" si="46"/>
        <v>0</v>
      </c>
      <c r="T48" s="18">
        <f t="shared" si="47"/>
        <v>0</v>
      </c>
      <c r="U48" s="18">
        <f t="shared" si="48"/>
        <v>0</v>
      </c>
      <c r="V48" s="18">
        <f t="shared" si="49"/>
        <v>41.00864925012673</v>
      </c>
      <c r="X48" s="18">
        <f t="shared" si="50"/>
        <v>0</v>
      </c>
      <c r="Y48" s="18">
        <f t="shared" si="50"/>
        <v>0</v>
      </c>
      <c r="Z48" s="18">
        <f t="shared" si="50"/>
        <v>0</v>
      </c>
      <c r="AA48" s="18">
        <f t="shared" si="50"/>
        <v>0</v>
      </c>
      <c r="AB48" s="18">
        <f t="shared" si="50"/>
        <v>0</v>
      </c>
      <c r="AC48" s="18">
        <f t="shared" si="50"/>
        <v>10.252162312531683</v>
      </c>
      <c r="AE48" s="18">
        <f t="shared" si="51"/>
        <v>0</v>
      </c>
      <c r="AF48" s="18">
        <f t="shared" si="51"/>
        <v>0</v>
      </c>
      <c r="AG48" s="18">
        <f t="shared" si="51"/>
        <v>0</v>
      </c>
      <c r="AH48" s="18">
        <f t="shared" si="51"/>
        <v>0</v>
      </c>
      <c r="AI48" s="18">
        <f t="shared" si="51"/>
        <v>0</v>
      </c>
      <c r="AJ48" s="18">
        <f t="shared" si="51"/>
        <v>51.260811562658411</v>
      </c>
      <c r="AL48" s="18">
        <f t="shared" si="52"/>
        <v>0</v>
      </c>
      <c r="AM48" s="18">
        <f t="shared" si="52"/>
        <v>0</v>
      </c>
      <c r="AN48" s="18">
        <f t="shared" si="52"/>
        <v>0</v>
      </c>
      <c r="AO48" s="18">
        <f t="shared" si="52"/>
        <v>0</v>
      </c>
      <c r="AP48" s="18">
        <f t="shared" si="52"/>
        <v>0</v>
      </c>
      <c r="AQ48" s="18">
        <f>AJ48*$K$7*$I$7</f>
        <v>88.33946525964798</v>
      </c>
      <c r="AR48" s="18">
        <f>SUM(AL48:AQ48)</f>
        <v>88.33946525964798</v>
      </c>
      <c r="AT48" s="18">
        <f t="shared" si="54"/>
        <v>0</v>
      </c>
      <c r="AU48" s="18">
        <f t="shared" si="54"/>
        <v>0</v>
      </c>
      <c r="AV48" s="18">
        <f t="shared" si="54"/>
        <v>0</v>
      </c>
      <c r="AW48" s="18">
        <f t="shared" si="54"/>
        <v>0</v>
      </c>
      <c r="AX48" s="18">
        <f t="shared" si="54"/>
        <v>0</v>
      </c>
      <c r="AY48" s="18">
        <f t="shared" si="54"/>
        <v>0</v>
      </c>
      <c r="AZ48" s="18">
        <f t="shared" si="55"/>
        <v>0</v>
      </c>
      <c r="BB48" s="18">
        <f t="shared" si="56"/>
        <v>0</v>
      </c>
      <c r="BC48" s="18">
        <f t="shared" si="56"/>
        <v>0</v>
      </c>
      <c r="BD48" s="18">
        <f t="shared" si="56"/>
        <v>0</v>
      </c>
      <c r="BE48" s="18">
        <f t="shared" si="56"/>
        <v>0</v>
      </c>
      <c r="BF48" s="18">
        <f t="shared" si="56"/>
        <v>0</v>
      </c>
      <c r="BG48" s="18">
        <f t="shared" si="56"/>
        <v>0</v>
      </c>
      <c r="BH48" s="18">
        <f t="shared" si="57"/>
        <v>0</v>
      </c>
      <c r="BJ48" s="18">
        <f t="shared" si="58"/>
        <v>88.33946525964798</v>
      </c>
      <c r="BK48" s="18">
        <f>BJ48+BK47</f>
        <v>7251.0480662095461</v>
      </c>
    </row>
    <row r="49" spans="7:63" ht="15" x14ac:dyDescent="0.2">
      <c r="G49" s="26">
        <f>Guava!G49</f>
        <v>36</v>
      </c>
      <c r="H49" s="31" t="str">
        <f>Guava!H49</f>
        <v>2054-2055</v>
      </c>
      <c r="I49" s="31">
        <v>0</v>
      </c>
      <c r="J49" s="1">
        <f t="shared" si="16"/>
        <v>0</v>
      </c>
      <c r="K49" s="258"/>
      <c r="L49" s="31">
        <f t="shared" si="59"/>
        <v>0</v>
      </c>
      <c r="M49" s="28">
        <f t="shared" si="31"/>
        <v>0</v>
      </c>
      <c r="O49" s="14">
        <f t="shared" si="60"/>
        <v>36</v>
      </c>
      <c r="P49" s="15" t="str">
        <f t="shared" si="61"/>
        <v>2054-2055</v>
      </c>
      <c r="Q49" s="18">
        <f t="shared" si="44"/>
        <v>0</v>
      </c>
      <c r="R49" s="18">
        <f t="shared" si="45"/>
        <v>0</v>
      </c>
      <c r="S49" s="18">
        <f t="shared" si="46"/>
        <v>0</v>
      </c>
      <c r="T49" s="18">
        <f t="shared" si="47"/>
        <v>0</v>
      </c>
      <c r="U49" s="18">
        <f t="shared" si="48"/>
        <v>0</v>
      </c>
      <c r="V49" s="18">
        <f t="shared" si="49"/>
        <v>0</v>
      </c>
      <c r="X49" s="18">
        <f t="shared" si="50"/>
        <v>0</v>
      </c>
      <c r="Y49" s="18">
        <f t="shared" si="50"/>
        <v>0</v>
      </c>
      <c r="Z49" s="18">
        <f t="shared" si="50"/>
        <v>0</v>
      </c>
      <c r="AA49" s="18">
        <f t="shared" si="50"/>
        <v>0</v>
      </c>
      <c r="AB49" s="18">
        <f t="shared" si="50"/>
        <v>0</v>
      </c>
      <c r="AC49" s="18">
        <f t="shared" si="50"/>
        <v>0</v>
      </c>
      <c r="AE49" s="18">
        <f t="shared" si="51"/>
        <v>0</v>
      </c>
      <c r="AF49" s="18">
        <f t="shared" si="51"/>
        <v>0</v>
      </c>
      <c r="AG49" s="18">
        <f t="shared" si="51"/>
        <v>0</v>
      </c>
      <c r="AH49" s="18">
        <f t="shared" si="51"/>
        <v>0</v>
      </c>
      <c r="AI49" s="18">
        <f t="shared" si="51"/>
        <v>0</v>
      </c>
      <c r="AJ49" s="18">
        <f t="shared" si="51"/>
        <v>0</v>
      </c>
      <c r="AL49" s="18">
        <f t="shared" si="52"/>
        <v>0</v>
      </c>
      <c r="AM49" s="18">
        <f t="shared" si="52"/>
        <v>0</v>
      </c>
      <c r="AN49" s="18">
        <f t="shared" si="52"/>
        <v>0</v>
      </c>
      <c r="AO49" s="18">
        <f t="shared" si="52"/>
        <v>0</v>
      </c>
      <c r="AP49" s="18">
        <f t="shared" si="52"/>
        <v>0</v>
      </c>
      <c r="AQ49" s="18">
        <f t="shared" si="52"/>
        <v>0</v>
      </c>
      <c r="AR49" s="18">
        <f t="shared" si="53"/>
        <v>0</v>
      </c>
      <c r="AT49" s="18">
        <f t="shared" si="54"/>
        <v>0</v>
      </c>
      <c r="AU49" s="18">
        <f t="shared" si="54"/>
        <v>0</v>
      </c>
      <c r="AV49" s="18">
        <f t="shared" si="54"/>
        <v>0</v>
      </c>
      <c r="AW49" s="18">
        <f t="shared" si="54"/>
        <v>0</v>
      </c>
      <c r="AX49" s="18">
        <f t="shared" si="54"/>
        <v>0</v>
      </c>
      <c r="AY49" s="18">
        <f t="shared" si="54"/>
        <v>0</v>
      </c>
      <c r="AZ49" s="18">
        <f t="shared" si="55"/>
        <v>0</v>
      </c>
      <c r="BB49" s="18">
        <f t="shared" si="56"/>
        <v>0</v>
      </c>
      <c r="BC49" s="18">
        <f t="shared" si="56"/>
        <v>0</v>
      </c>
      <c r="BD49" s="18">
        <f t="shared" si="56"/>
        <v>0</v>
      </c>
      <c r="BE49" s="18">
        <f t="shared" si="56"/>
        <v>0</v>
      </c>
      <c r="BF49" s="18">
        <f t="shared" si="56"/>
        <v>0</v>
      </c>
      <c r="BG49" s="18">
        <f t="shared" si="56"/>
        <v>0</v>
      </c>
      <c r="BH49" s="18">
        <f t="shared" si="57"/>
        <v>0</v>
      </c>
      <c r="BJ49" s="18">
        <f t="shared" si="58"/>
        <v>0</v>
      </c>
      <c r="BK49" s="18">
        <f>BJ49+BK48</f>
        <v>7251.0480662095461</v>
      </c>
    </row>
  </sheetData>
  <mergeCells count="59">
    <mergeCell ref="H3:K3"/>
    <mergeCell ref="G10:M10"/>
    <mergeCell ref="G11:G13"/>
    <mergeCell ref="H11:H13"/>
    <mergeCell ref="I11:I13"/>
    <mergeCell ref="J11:J13"/>
    <mergeCell ref="K11:K13"/>
    <mergeCell ref="L11:L13"/>
    <mergeCell ref="M11:M13"/>
    <mergeCell ref="O11:O13"/>
    <mergeCell ref="P11:P13"/>
    <mergeCell ref="Q11:V11"/>
    <mergeCell ref="X11:AC11"/>
    <mergeCell ref="AE11:AJ11"/>
    <mergeCell ref="Q12:Q13"/>
    <mergeCell ref="R12:R13"/>
    <mergeCell ref="S12:S13"/>
    <mergeCell ref="T12:T13"/>
    <mergeCell ref="AA12:AA13"/>
    <mergeCell ref="BJ11:BJ13"/>
    <mergeCell ref="BK11:BK13"/>
    <mergeCell ref="AW12:AW13"/>
    <mergeCell ref="AX12:AX13"/>
    <mergeCell ref="AY12:AY13"/>
    <mergeCell ref="BB12:BB13"/>
    <mergeCell ref="AT11:AY11"/>
    <mergeCell ref="AZ11:AZ13"/>
    <mergeCell ref="BB11:BG11"/>
    <mergeCell ref="BH11:BH13"/>
    <mergeCell ref="BC12:BC13"/>
    <mergeCell ref="BD12:BD13"/>
    <mergeCell ref="BE12:BE13"/>
    <mergeCell ref="BF12:BF13"/>
    <mergeCell ref="BG12:BG13"/>
    <mergeCell ref="AL11:AR11"/>
    <mergeCell ref="AU12:AU13"/>
    <mergeCell ref="AV12:AV13"/>
    <mergeCell ref="AI12:AI13"/>
    <mergeCell ref="AJ12:AJ13"/>
    <mergeCell ref="AL12:AL13"/>
    <mergeCell ref="AM12:AM13"/>
    <mergeCell ref="AN12:AN13"/>
    <mergeCell ref="AO12:AO13"/>
    <mergeCell ref="K14:K49"/>
    <mergeCell ref="AP12:AP13"/>
    <mergeCell ref="AQ12:AQ13"/>
    <mergeCell ref="AR12:AR13"/>
    <mergeCell ref="AT12:AT13"/>
    <mergeCell ref="AB12:AB13"/>
    <mergeCell ref="AC12:AC13"/>
    <mergeCell ref="AE12:AE13"/>
    <mergeCell ref="AF12:AF13"/>
    <mergeCell ref="AG12:AG13"/>
    <mergeCell ref="AH12:AH13"/>
    <mergeCell ref="U12:U13"/>
    <mergeCell ref="V12:V13"/>
    <mergeCell ref="X12:X13"/>
    <mergeCell ref="Y12:Y13"/>
    <mergeCell ref="Z12:Z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A1A10-3AA6-4BF8-9AF9-2F9D9F5576CC}">
  <dimension ref="B3:BJ43"/>
  <sheetViews>
    <sheetView topLeftCell="AV3" workbookViewId="0">
      <selection activeCell="C14" sqref="C14:C19"/>
    </sheetView>
  </sheetViews>
  <sheetFormatPr baseColWidth="10" defaultColWidth="9.1640625" defaultRowHeight="13" x14ac:dyDescent="0.15"/>
  <cols>
    <col min="1" max="1" width="9.1640625" style="3"/>
    <col min="2" max="2" width="9.1640625" style="2"/>
    <col min="3" max="3" width="16.33203125" style="3" customWidth="1"/>
    <col min="4" max="4" width="10.6640625" style="3" customWidth="1"/>
    <col min="5" max="5" width="20.6640625" style="3" customWidth="1"/>
    <col min="6" max="6" width="9.1640625" style="3"/>
    <col min="7" max="7" width="24.5" style="3" customWidth="1"/>
    <col min="8" max="8" width="19.6640625" style="3" customWidth="1"/>
    <col min="9" max="9" width="25" style="3" customWidth="1"/>
    <col min="10" max="10" width="19" style="3" customWidth="1"/>
    <col min="11" max="11" width="23.6640625" style="3" customWidth="1"/>
    <col min="12" max="12" width="10.6640625" style="3" customWidth="1"/>
    <col min="13" max="13" width="30.5" style="3" customWidth="1"/>
    <col min="14" max="14" width="5.1640625" style="3" bestFit="1" customWidth="1"/>
    <col min="15" max="15" width="14.1640625" style="3" customWidth="1"/>
    <col min="16" max="16" width="16.83203125" style="3" customWidth="1"/>
    <col min="17" max="17" width="13.33203125" style="3" customWidth="1"/>
    <col min="18" max="21" width="9.33203125" style="3" customWidth="1"/>
    <col min="22" max="22" width="9.1640625" style="3"/>
    <col min="23" max="23" width="12.5" style="3" customWidth="1"/>
    <col min="24" max="24" width="13.5" style="3" customWidth="1"/>
    <col min="25" max="28" width="17.33203125" style="3" customWidth="1"/>
    <col min="29" max="29" width="9.1640625" style="3"/>
    <col min="30" max="30" width="11.6640625" style="3" bestFit="1" customWidth="1"/>
    <col min="31" max="31" width="10.5" style="3" bestFit="1" customWidth="1"/>
    <col min="32" max="32" width="11.6640625" style="3" bestFit="1" customWidth="1"/>
    <col min="33" max="35" width="11.6640625" style="3" customWidth="1"/>
    <col min="36" max="36" width="9.1640625" style="3"/>
    <col min="37" max="37" width="11" style="3" bestFit="1" customWidth="1"/>
    <col min="38" max="38" width="10.6640625" style="3" bestFit="1" customWidth="1"/>
    <col min="39" max="39" width="11" style="3" bestFit="1" customWidth="1"/>
    <col min="40" max="42" width="11" style="3" customWidth="1"/>
    <col min="43" max="43" width="17" style="3" customWidth="1"/>
    <col min="44" max="46" width="9.1640625" style="3"/>
    <col min="47" max="50" width="12.6640625" style="3" customWidth="1"/>
    <col min="51" max="51" width="18" style="4" customWidth="1"/>
    <col min="52" max="54" width="9.1640625" style="3"/>
    <col min="55" max="58" width="18.33203125" style="3" customWidth="1"/>
    <col min="59" max="59" width="12.5" style="4" customWidth="1"/>
    <col min="60" max="60" width="9.1640625" style="3"/>
    <col min="61" max="61" width="14.5" style="3" customWidth="1"/>
    <col min="62" max="62" width="14.1640625" style="3" customWidth="1"/>
    <col min="63" max="16384" width="9.1640625" style="3"/>
  </cols>
  <sheetData>
    <row r="3" spans="2:62" ht="15" customHeight="1" x14ac:dyDescent="0.15">
      <c r="H3" s="248" t="s">
        <v>78</v>
      </c>
      <c r="I3" s="249"/>
      <c r="J3" s="249"/>
      <c r="K3" s="250"/>
    </row>
    <row r="4" spans="2:62" x14ac:dyDescent="0.15">
      <c r="H4" s="74" t="s">
        <v>79</v>
      </c>
      <c r="I4" s="6" t="str">
        <f>Overview!C6</f>
        <v>Jamun</v>
      </c>
      <c r="J4" s="74" t="s">
        <v>80</v>
      </c>
      <c r="K4" s="7">
        <f>Overview!G6</f>
        <v>0.25</v>
      </c>
    </row>
    <row r="5" spans="2:62" x14ac:dyDescent="0.15">
      <c r="H5" s="74" t="s">
        <v>81</v>
      </c>
      <c r="I5" s="6" t="str">
        <f>Overview!D6</f>
        <v>Syzygium cumini.</v>
      </c>
      <c r="J5" s="74" t="s">
        <v>7</v>
      </c>
      <c r="K5" s="8">
        <f>Overview!I6</f>
        <v>0</v>
      </c>
    </row>
    <row r="6" spans="2:62" x14ac:dyDescent="0.15">
      <c r="H6" s="74" t="s">
        <v>82</v>
      </c>
      <c r="I6" s="7" t="str">
        <f>Overview!E6</f>
        <v>Y=exp (-1.996 + 2.32 ln DBH)</v>
      </c>
      <c r="J6" s="74" t="s">
        <v>8</v>
      </c>
      <c r="K6" s="8">
        <f>Overview!J6</f>
        <v>0</v>
      </c>
    </row>
    <row r="7" spans="2:62" ht="18" x14ac:dyDescent="0.25">
      <c r="H7" s="74" t="s">
        <v>55</v>
      </c>
      <c r="I7" s="7">
        <f>Overview!H6</f>
        <v>0.47</v>
      </c>
      <c r="J7" s="64" t="s">
        <v>83</v>
      </c>
      <c r="K7" s="23">
        <f>Overview!K6</f>
        <v>3.6666666666666665</v>
      </c>
    </row>
    <row r="10" spans="2:62" ht="15.75" customHeight="1" x14ac:dyDescent="0.15">
      <c r="G10" s="243" t="s">
        <v>151</v>
      </c>
      <c r="H10" s="243"/>
      <c r="I10" s="243"/>
      <c r="J10" s="243"/>
      <c r="K10" s="243"/>
      <c r="L10" s="243"/>
      <c r="N10" s="9"/>
    </row>
    <row r="11" spans="2:62" ht="15.75" customHeight="1" x14ac:dyDescent="0.15">
      <c r="G11" s="251" t="s">
        <v>85</v>
      </c>
      <c r="H11" s="251" t="s">
        <v>13</v>
      </c>
      <c r="I11" s="251" t="s">
        <v>143</v>
      </c>
      <c r="J11" s="251" t="s">
        <v>4</v>
      </c>
      <c r="K11" s="252" t="s">
        <v>141</v>
      </c>
      <c r="L11" s="252" t="s">
        <v>142</v>
      </c>
      <c r="N11" s="243" t="s">
        <v>85</v>
      </c>
      <c r="O11" s="243" t="s">
        <v>13</v>
      </c>
      <c r="P11" s="237" t="s">
        <v>89</v>
      </c>
      <c r="Q11" s="237"/>
      <c r="R11" s="237"/>
      <c r="S11" s="237"/>
      <c r="T11" s="237"/>
      <c r="U11" s="237"/>
      <c r="W11" s="237" t="s">
        <v>90</v>
      </c>
      <c r="X11" s="237"/>
      <c r="Y11" s="237"/>
      <c r="Z11" s="237"/>
      <c r="AA11" s="237"/>
      <c r="AB11" s="237"/>
      <c r="AD11" s="237" t="s">
        <v>91</v>
      </c>
      <c r="AE11" s="237"/>
      <c r="AF11" s="237"/>
      <c r="AG11" s="237"/>
      <c r="AH11" s="237"/>
      <c r="AI11" s="237"/>
      <c r="AK11" s="237" t="s">
        <v>92</v>
      </c>
      <c r="AL11" s="237"/>
      <c r="AM11" s="237"/>
      <c r="AN11" s="237"/>
      <c r="AO11" s="237"/>
      <c r="AP11" s="237"/>
      <c r="AQ11" s="237"/>
      <c r="AS11" s="240" t="s">
        <v>93</v>
      </c>
      <c r="AT11" s="241"/>
      <c r="AU11" s="241"/>
      <c r="AV11" s="241"/>
      <c r="AW11" s="241"/>
      <c r="AX11" s="242"/>
      <c r="AY11" s="237" t="s">
        <v>94</v>
      </c>
      <c r="BA11" s="240" t="s">
        <v>95</v>
      </c>
      <c r="BB11" s="241"/>
      <c r="BC11" s="241"/>
      <c r="BD11" s="241"/>
      <c r="BE11" s="241"/>
      <c r="BF11" s="242"/>
      <c r="BG11" s="237" t="s">
        <v>96</v>
      </c>
      <c r="BI11" s="237" t="s">
        <v>97</v>
      </c>
      <c r="BJ11" s="239" t="s">
        <v>98</v>
      </c>
    </row>
    <row r="12" spans="2:62" ht="15.75" customHeight="1" x14ac:dyDescent="0.15">
      <c r="G12" s="251"/>
      <c r="H12" s="251"/>
      <c r="I12" s="251"/>
      <c r="J12" s="251"/>
      <c r="K12" s="252"/>
      <c r="L12" s="252"/>
      <c r="N12" s="243"/>
      <c r="O12" s="243"/>
      <c r="P12" s="236">
        <v>2019</v>
      </c>
      <c r="Q12" s="236">
        <v>2020</v>
      </c>
      <c r="R12" s="236">
        <v>2021</v>
      </c>
      <c r="S12" s="236">
        <v>2022</v>
      </c>
      <c r="T12" s="236">
        <v>2023</v>
      </c>
      <c r="U12" s="236">
        <v>2024</v>
      </c>
      <c r="W12" s="236">
        <f>P12</f>
        <v>2019</v>
      </c>
      <c r="X12" s="236">
        <f>Q12</f>
        <v>2020</v>
      </c>
      <c r="Y12" s="236">
        <f>R12</f>
        <v>2021</v>
      </c>
      <c r="Z12" s="236">
        <v>2022</v>
      </c>
      <c r="AA12" s="236">
        <v>2023</v>
      </c>
      <c r="AB12" s="236">
        <v>2024</v>
      </c>
      <c r="AD12" s="236">
        <f>W12</f>
        <v>2019</v>
      </c>
      <c r="AE12" s="236">
        <f>X12</f>
        <v>2020</v>
      </c>
      <c r="AF12" s="236">
        <f>Y12</f>
        <v>2021</v>
      </c>
      <c r="AG12" s="236">
        <v>2022</v>
      </c>
      <c r="AH12" s="236">
        <v>2023</v>
      </c>
      <c r="AI12" s="236">
        <v>2024</v>
      </c>
      <c r="AK12" s="236">
        <f>AD12</f>
        <v>2019</v>
      </c>
      <c r="AL12" s="236">
        <f>AE12</f>
        <v>2020</v>
      </c>
      <c r="AM12" s="236">
        <f>AF12</f>
        <v>2021</v>
      </c>
      <c r="AN12" s="236">
        <v>2022</v>
      </c>
      <c r="AO12" s="236">
        <v>2023</v>
      </c>
      <c r="AP12" s="236">
        <v>2024</v>
      </c>
      <c r="AQ12" s="238" t="s">
        <v>99</v>
      </c>
      <c r="AS12" s="236">
        <f>AK12</f>
        <v>2019</v>
      </c>
      <c r="AT12" s="236">
        <f>AL12</f>
        <v>2020</v>
      </c>
      <c r="AU12" s="236">
        <f>AM12</f>
        <v>2021</v>
      </c>
      <c r="AV12" s="236">
        <v>2022</v>
      </c>
      <c r="AW12" s="236">
        <v>2023</v>
      </c>
      <c r="AX12" s="236">
        <v>2024</v>
      </c>
      <c r="AY12" s="237"/>
      <c r="BA12" s="236">
        <f>AS12</f>
        <v>2019</v>
      </c>
      <c r="BB12" s="236">
        <f>AT12</f>
        <v>2020</v>
      </c>
      <c r="BC12" s="236">
        <f>AU12</f>
        <v>2021</v>
      </c>
      <c r="BD12" s="236">
        <v>2022</v>
      </c>
      <c r="BE12" s="236">
        <v>2023</v>
      </c>
      <c r="BF12" s="236">
        <v>2024</v>
      </c>
      <c r="BG12" s="237"/>
      <c r="BI12" s="237"/>
      <c r="BJ12" s="239"/>
    </row>
    <row r="13" spans="2:62" ht="33" customHeight="1" x14ac:dyDescent="0.15">
      <c r="B13" s="10" t="s">
        <v>100</v>
      </c>
      <c r="C13" s="11" t="s">
        <v>101</v>
      </c>
      <c r="D13" s="10" t="s">
        <v>102</v>
      </c>
      <c r="E13" s="10" t="s">
        <v>103</v>
      </c>
      <c r="G13" s="251"/>
      <c r="H13" s="251"/>
      <c r="I13" s="251"/>
      <c r="J13" s="251"/>
      <c r="K13" s="252"/>
      <c r="L13" s="252"/>
      <c r="N13" s="243"/>
      <c r="O13" s="243"/>
      <c r="P13" s="236"/>
      <c r="Q13" s="236"/>
      <c r="R13" s="236"/>
      <c r="S13" s="236"/>
      <c r="T13" s="236"/>
      <c r="U13" s="236"/>
      <c r="W13" s="236"/>
      <c r="X13" s="236"/>
      <c r="Y13" s="236"/>
      <c r="Z13" s="236"/>
      <c r="AA13" s="236"/>
      <c r="AB13" s="236"/>
      <c r="AD13" s="236"/>
      <c r="AE13" s="236"/>
      <c r="AF13" s="236"/>
      <c r="AG13" s="236"/>
      <c r="AH13" s="236"/>
      <c r="AI13" s="236"/>
      <c r="AK13" s="236"/>
      <c r="AL13" s="236"/>
      <c r="AM13" s="236"/>
      <c r="AN13" s="236"/>
      <c r="AO13" s="236"/>
      <c r="AP13" s="236"/>
      <c r="AQ13" s="238"/>
      <c r="AS13" s="236"/>
      <c r="AT13" s="236"/>
      <c r="AU13" s="236"/>
      <c r="AV13" s="236"/>
      <c r="AW13" s="236"/>
      <c r="AX13" s="236"/>
      <c r="AY13" s="237"/>
      <c r="BA13" s="236"/>
      <c r="BB13" s="236"/>
      <c r="BC13" s="236"/>
      <c r="BD13" s="236"/>
      <c r="BE13" s="236"/>
      <c r="BF13" s="236"/>
      <c r="BG13" s="237"/>
      <c r="BI13" s="237"/>
      <c r="BJ13" s="239"/>
    </row>
    <row r="14" spans="2:62" ht="14.25" customHeight="1" x14ac:dyDescent="0.2">
      <c r="B14" s="22">
        <v>2019</v>
      </c>
      <c r="C14" s="12">
        <f>Overview!Q28</f>
        <v>0</v>
      </c>
      <c r="D14" s="13">
        <f>C14*10%</f>
        <v>0</v>
      </c>
      <c r="E14" s="13">
        <f>C14-D14</f>
        <v>0</v>
      </c>
      <c r="G14" s="26">
        <v>1</v>
      </c>
      <c r="H14" s="26" t="str">
        <f>Mango!H14</f>
        <v>2019-2020</v>
      </c>
      <c r="I14" s="35">
        <f t="shared" ref="I14:I21" si="0">($I$23/$G$23)*G14</f>
        <v>1.4749999999999999</v>
      </c>
      <c r="J14" s="30"/>
      <c r="K14" s="28">
        <f>EXP(-1.996+2.32*LN(I14))</f>
        <v>0.33476935939590691</v>
      </c>
      <c r="L14" s="28">
        <f>K14</f>
        <v>0.33476935939590691</v>
      </c>
      <c r="M14" s="17"/>
      <c r="N14" s="14">
        <f t="shared" ref="N14:N43" si="1">G14</f>
        <v>1</v>
      </c>
      <c r="O14" s="14" t="str">
        <f t="shared" ref="O14:O43" si="2">H14</f>
        <v>2019-2020</v>
      </c>
      <c r="P14" s="18">
        <f>(L14*$E$14)/1000</f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20"/>
      <c r="W14" s="18">
        <f t="shared" ref="W14:W43" si="3">(P14*$K$4)</f>
        <v>0</v>
      </c>
      <c r="X14" s="25">
        <v>0</v>
      </c>
      <c r="Y14" s="19">
        <v>0</v>
      </c>
      <c r="Z14" s="19">
        <v>0</v>
      </c>
      <c r="AA14" s="19">
        <v>0</v>
      </c>
      <c r="AB14" s="19">
        <v>0</v>
      </c>
      <c r="AC14" s="20"/>
      <c r="AD14" s="18">
        <f t="shared" ref="AD14:AI43" si="4">W14+P14</f>
        <v>0</v>
      </c>
      <c r="AE14" s="25">
        <v>0</v>
      </c>
      <c r="AF14" s="19">
        <v>0</v>
      </c>
      <c r="AG14" s="19">
        <v>0</v>
      </c>
      <c r="AH14" s="19">
        <v>0</v>
      </c>
      <c r="AI14" s="19">
        <v>0</v>
      </c>
      <c r="AJ14" s="20"/>
      <c r="AK14" s="18">
        <f t="shared" ref="AK14:AK43" si="5">AD14*$K$7*$I$7</f>
        <v>0</v>
      </c>
      <c r="AL14" s="25">
        <v>0</v>
      </c>
      <c r="AM14" s="19">
        <v>0</v>
      </c>
      <c r="AN14" s="19">
        <v>0</v>
      </c>
      <c r="AO14" s="19">
        <v>0</v>
      </c>
      <c r="AP14" s="19">
        <v>0</v>
      </c>
      <c r="AQ14" s="18">
        <f>SUM(AK14:AP14)</f>
        <v>0</v>
      </c>
      <c r="AR14" s="20"/>
      <c r="AS14" s="18">
        <f t="shared" ref="AS14:AS43" si="6">AK14*$K$5</f>
        <v>0</v>
      </c>
      <c r="AT14" s="25">
        <v>0</v>
      </c>
      <c r="AU14" s="19">
        <v>0</v>
      </c>
      <c r="AV14" s="19">
        <v>0</v>
      </c>
      <c r="AW14" s="19">
        <v>0</v>
      </c>
      <c r="AX14" s="19">
        <v>0</v>
      </c>
      <c r="AY14" s="18">
        <f>SUM(AS14:AX14)</f>
        <v>0</v>
      </c>
      <c r="AZ14" s="20"/>
      <c r="BA14" s="18">
        <f t="shared" ref="BA14:BA43" si="7">AK14*$K$6</f>
        <v>0</v>
      </c>
      <c r="BB14" s="25">
        <v>0</v>
      </c>
      <c r="BC14" s="19">
        <v>0</v>
      </c>
      <c r="BD14" s="19">
        <v>0</v>
      </c>
      <c r="BE14" s="19">
        <v>0</v>
      </c>
      <c r="BF14" s="19">
        <v>0</v>
      </c>
      <c r="BG14" s="18">
        <f>SUM(BA14:BF14)</f>
        <v>0</v>
      </c>
      <c r="BH14" s="20"/>
      <c r="BI14" s="18">
        <f>BG14+AY14+AQ14</f>
        <v>0</v>
      </c>
      <c r="BJ14" s="18">
        <f>BI14</f>
        <v>0</v>
      </c>
    </row>
    <row r="15" spans="2:62" ht="15" x14ac:dyDescent="0.2">
      <c r="B15" s="22">
        <v>2020</v>
      </c>
      <c r="C15" s="12">
        <f>Overview!Q29</f>
        <v>0</v>
      </c>
      <c r="D15" s="13">
        <f>C15*10%</f>
        <v>0</v>
      </c>
      <c r="E15" s="13">
        <f>C15-D15</f>
        <v>0</v>
      </c>
      <c r="G15" s="26">
        <v>2</v>
      </c>
      <c r="H15" s="26" t="str">
        <f>Mango!H15</f>
        <v>2020-2021</v>
      </c>
      <c r="I15" s="35">
        <f t="shared" si="0"/>
        <v>2.9499999999999997</v>
      </c>
      <c r="J15" s="30"/>
      <c r="K15" s="28">
        <f t="shared" ref="K15:K43" si="8">EXP(-1.996+2.32*LN(I15))</f>
        <v>1.6716112726805339</v>
      </c>
      <c r="L15" s="28">
        <f>K15-K14</f>
        <v>1.336841913284627</v>
      </c>
      <c r="M15" s="17"/>
      <c r="N15" s="14">
        <f t="shared" si="1"/>
        <v>2</v>
      </c>
      <c r="O15" s="14" t="str">
        <f t="shared" si="2"/>
        <v>2020-2021</v>
      </c>
      <c r="P15" s="18">
        <f>(L15*$E$14)/1000</f>
        <v>0</v>
      </c>
      <c r="Q15" s="18">
        <f>(L14*$E$15)/1000</f>
        <v>0</v>
      </c>
      <c r="R15" s="19">
        <v>0</v>
      </c>
      <c r="S15" s="19">
        <v>0</v>
      </c>
      <c r="T15" s="19">
        <v>0</v>
      </c>
      <c r="U15" s="19">
        <v>0</v>
      </c>
      <c r="V15" s="20"/>
      <c r="W15" s="18">
        <f t="shared" si="3"/>
        <v>0</v>
      </c>
      <c r="X15" s="18">
        <f t="shared" ref="X15:X43" si="9">(Q15*$K$4)</f>
        <v>0</v>
      </c>
      <c r="Y15" s="19">
        <f>(Q14*$E$15)/1000</f>
        <v>0</v>
      </c>
      <c r="Z15" s="19">
        <v>0</v>
      </c>
      <c r="AA15" s="19">
        <v>0</v>
      </c>
      <c r="AB15" s="19">
        <v>0</v>
      </c>
      <c r="AC15" s="20"/>
      <c r="AD15" s="18">
        <f t="shared" si="4"/>
        <v>0</v>
      </c>
      <c r="AE15" s="18">
        <f t="shared" si="4"/>
        <v>0</v>
      </c>
      <c r="AF15" s="19">
        <v>0</v>
      </c>
      <c r="AG15" s="19">
        <v>0</v>
      </c>
      <c r="AH15" s="19">
        <v>0</v>
      </c>
      <c r="AI15" s="19">
        <v>0</v>
      </c>
      <c r="AJ15" s="20"/>
      <c r="AK15" s="18">
        <f t="shared" si="5"/>
        <v>0</v>
      </c>
      <c r="AL15" s="18">
        <f t="shared" ref="AL15:AL43" si="10">AE15*$K$7*$I$7</f>
        <v>0</v>
      </c>
      <c r="AM15" s="19">
        <v>0</v>
      </c>
      <c r="AN15" s="19">
        <v>0</v>
      </c>
      <c r="AO15" s="19">
        <v>0</v>
      </c>
      <c r="AP15" s="19">
        <v>0</v>
      </c>
      <c r="AQ15" s="18">
        <f t="shared" ref="AQ15:AQ43" si="11">SUM(AK15:AP15)</f>
        <v>0</v>
      </c>
      <c r="AR15" s="20"/>
      <c r="AS15" s="18">
        <f t="shared" si="6"/>
        <v>0</v>
      </c>
      <c r="AT15" s="18">
        <f t="shared" ref="AT15:AT43" si="12">AL15*$K$5</f>
        <v>0</v>
      </c>
      <c r="AU15" s="19">
        <v>0</v>
      </c>
      <c r="AV15" s="19">
        <v>0</v>
      </c>
      <c r="AW15" s="19">
        <v>0</v>
      </c>
      <c r="AX15" s="19">
        <v>0</v>
      </c>
      <c r="AY15" s="18">
        <f t="shared" ref="AY15:AY43" si="13">SUM(AS15:AX15)</f>
        <v>0</v>
      </c>
      <c r="AZ15" s="20"/>
      <c r="BA15" s="18">
        <f t="shared" si="7"/>
        <v>0</v>
      </c>
      <c r="BB15" s="18">
        <f t="shared" ref="BB15:BB43" si="14">AL15*$K$6</f>
        <v>0</v>
      </c>
      <c r="BC15" s="19">
        <v>0</v>
      </c>
      <c r="BD15" s="19">
        <v>0</v>
      </c>
      <c r="BE15" s="19">
        <v>0</v>
      </c>
      <c r="BF15" s="19">
        <v>0</v>
      </c>
      <c r="BG15" s="18">
        <f t="shared" ref="BG15:BG43" si="15">SUM(BA15:BF15)</f>
        <v>0</v>
      </c>
      <c r="BH15" s="20"/>
      <c r="BI15" s="18">
        <f t="shared" ref="BI15:BI43" si="16">BG15+AY15+AQ15</f>
        <v>0</v>
      </c>
      <c r="BJ15" s="18">
        <f>BI15+BJ14</f>
        <v>0</v>
      </c>
    </row>
    <row r="16" spans="2:62" ht="15" x14ac:dyDescent="0.2">
      <c r="B16" s="22">
        <v>2021</v>
      </c>
      <c r="C16" s="12">
        <f>Overview!Q30</f>
        <v>0</v>
      </c>
      <c r="D16" s="13">
        <f>C16*10%</f>
        <v>0</v>
      </c>
      <c r="E16" s="13">
        <f>C16-D16</f>
        <v>0</v>
      </c>
      <c r="G16" s="26">
        <v>3</v>
      </c>
      <c r="H16" s="26" t="str">
        <f>Mango!H16</f>
        <v>2021-2022</v>
      </c>
      <c r="I16" s="35">
        <f t="shared" si="0"/>
        <v>4.4249999999999998</v>
      </c>
      <c r="J16" s="30"/>
      <c r="K16" s="28">
        <f t="shared" si="8"/>
        <v>4.2822006414907854</v>
      </c>
      <c r="L16" s="28">
        <f>K16-K15</f>
        <v>2.6105893688102517</v>
      </c>
      <c r="M16" s="17"/>
      <c r="N16" s="14">
        <f t="shared" si="1"/>
        <v>3</v>
      </c>
      <c r="O16" s="14" t="str">
        <f t="shared" si="2"/>
        <v>2021-2022</v>
      </c>
      <c r="P16" s="18">
        <f t="shared" ref="P16:P43" si="17">(L16*$E$14)/1000</f>
        <v>0</v>
      </c>
      <c r="Q16" s="18">
        <f t="shared" ref="Q16:Q43" si="18">(L15*$E$15)/1000</f>
        <v>0</v>
      </c>
      <c r="R16" s="18">
        <f>(L14*$E$16)/1000</f>
        <v>0</v>
      </c>
      <c r="S16" s="19">
        <v>0</v>
      </c>
      <c r="T16" s="19">
        <v>0</v>
      </c>
      <c r="U16" s="19">
        <v>0</v>
      </c>
      <c r="V16" s="20"/>
      <c r="W16" s="18">
        <f t="shared" si="3"/>
        <v>0</v>
      </c>
      <c r="X16" s="18">
        <f t="shared" si="9"/>
        <v>0</v>
      </c>
      <c r="Y16" s="18">
        <f t="shared" ref="Y16:Y43" si="19">(R16*$K$4)</f>
        <v>0</v>
      </c>
      <c r="Z16" s="19">
        <v>0</v>
      </c>
      <c r="AA16" s="19">
        <v>0</v>
      </c>
      <c r="AB16" s="19">
        <v>0</v>
      </c>
      <c r="AC16" s="20"/>
      <c r="AD16" s="18">
        <f t="shared" si="4"/>
        <v>0</v>
      </c>
      <c r="AE16" s="18">
        <f t="shared" si="4"/>
        <v>0</v>
      </c>
      <c r="AF16" s="18">
        <f t="shared" si="4"/>
        <v>0</v>
      </c>
      <c r="AG16" s="19">
        <v>0</v>
      </c>
      <c r="AH16" s="19">
        <v>0</v>
      </c>
      <c r="AI16" s="19">
        <v>0</v>
      </c>
      <c r="AJ16" s="20"/>
      <c r="AK16" s="18">
        <f t="shared" si="5"/>
        <v>0</v>
      </c>
      <c r="AL16" s="18">
        <f t="shared" si="10"/>
        <v>0</v>
      </c>
      <c r="AM16" s="18">
        <f t="shared" ref="AM16:AM43" si="20">AF16*$K$7*$I$7</f>
        <v>0</v>
      </c>
      <c r="AN16" s="19">
        <v>0</v>
      </c>
      <c r="AO16" s="19">
        <v>0</v>
      </c>
      <c r="AP16" s="19">
        <v>0</v>
      </c>
      <c r="AQ16" s="18">
        <f t="shared" si="11"/>
        <v>0</v>
      </c>
      <c r="AR16" s="20"/>
      <c r="AS16" s="18">
        <f t="shared" si="6"/>
        <v>0</v>
      </c>
      <c r="AT16" s="18">
        <f t="shared" si="12"/>
        <v>0</v>
      </c>
      <c r="AU16" s="18">
        <f t="shared" ref="AU16:AU43" si="21">AM16*$K$5</f>
        <v>0</v>
      </c>
      <c r="AV16" s="19">
        <v>0</v>
      </c>
      <c r="AW16" s="19">
        <v>0</v>
      </c>
      <c r="AX16" s="19">
        <v>0</v>
      </c>
      <c r="AY16" s="18">
        <f t="shared" si="13"/>
        <v>0</v>
      </c>
      <c r="AZ16" s="20"/>
      <c r="BA16" s="18">
        <f t="shared" si="7"/>
        <v>0</v>
      </c>
      <c r="BB16" s="18">
        <f t="shared" si="14"/>
        <v>0</v>
      </c>
      <c r="BC16" s="18">
        <f t="shared" ref="BC16:BC43" si="22">AM16*$K$6</f>
        <v>0</v>
      </c>
      <c r="BD16" s="19">
        <v>0</v>
      </c>
      <c r="BE16" s="19">
        <v>0</v>
      </c>
      <c r="BF16" s="19">
        <v>0</v>
      </c>
      <c r="BG16" s="18">
        <f t="shared" si="15"/>
        <v>0</v>
      </c>
      <c r="BH16" s="20"/>
      <c r="BI16" s="18">
        <f t="shared" si="16"/>
        <v>0</v>
      </c>
      <c r="BJ16" s="18">
        <f t="shared" ref="BJ16:BJ43" si="23">BI16+BJ15</f>
        <v>0</v>
      </c>
    </row>
    <row r="17" spans="2:62" ht="15" x14ac:dyDescent="0.2">
      <c r="B17" s="22">
        <v>2022</v>
      </c>
      <c r="C17" s="12">
        <f>Overview!Q31</f>
        <v>7</v>
      </c>
      <c r="D17" s="13">
        <f>C17*10%</f>
        <v>0.70000000000000007</v>
      </c>
      <c r="E17" s="13">
        <f>C17-D17</f>
        <v>6.3</v>
      </c>
      <c r="G17" s="26">
        <v>4</v>
      </c>
      <c r="H17" s="26" t="str">
        <f>Mango!H17</f>
        <v>2022-2023</v>
      </c>
      <c r="I17" s="35">
        <f t="shared" si="0"/>
        <v>5.8999999999999995</v>
      </c>
      <c r="J17" s="30"/>
      <c r="K17" s="28">
        <f t="shared" si="8"/>
        <v>8.3468936703016468</v>
      </c>
      <c r="L17" s="28">
        <f>K17-K16</f>
        <v>4.0646930288108614</v>
      </c>
      <c r="M17" s="17"/>
      <c r="N17" s="14">
        <f t="shared" si="1"/>
        <v>4</v>
      </c>
      <c r="O17" s="14" t="str">
        <f t="shared" si="2"/>
        <v>2022-2023</v>
      </c>
      <c r="P17" s="18">
        <f>(L17*$E$14)/1000</f>
        <v>0</v>
      </c>
      <c r="Q17" s="18">
        <f t="shared" si="18"/>
        <v>0</v>
      </c>
      <c r="R17" s="18">
        <f t="shared" ref="R17:R43" si="24">(L15*$E$16)/1000</f>
        <v>0</v>
      </c>
      <c r="S17" s="18">
        <f>(L14*$E$17)/1000</f>
        <v>2.1090469641942135E-3</v>
      </c>
      <c r="T17" s="19">
        <v>0</v>
      </c>
      <c r="U17" s="19">
        <v>0</v>
      </c>
      <c r="V17" s="20"/>
      <c r="W17" s="18">
        <f t="shared" si="3"/>
        <v>0</v>
      </c>
      <c r="X17" s="18">
        <f t="shared" si="9"/>
        <v>0</v>
      </c>
      <c r="Y17" s="18">
        <f t="shared" si="19"/>
        <v>0</v>
      </c>
      <c r="Z17" s="18">
        <f t="shared" ref="Z17:Z43" si="25">(S17*$K$4)</f>
        <v>5.2726174104855336E-4</v>
      </c>
      <c r="AA17" s="19">
        <v>0</v>
      </c>
      <c r="AB17" s="19">
        <v>0</v>
      </c>
      <c r="AC17" s="20"/>
      <c r="AD17" s="18">
        <f t="shared" si="4"/>
        <v>0</v>
      </c>
      <c r="AE17" s="18">
        <f t="shared" si="4"/>
        <v>0</v>
      </c>
      <c r="AF17" s="18">
        <f t="shared" si="4"/>
        <v>0</v>
      </c>
      <c r="AG17" s="18">
        <f>Z17+S17</f>
        <v>2.6363087052427669E-3</v>
      </c>
      <c r="AH17" s="19">
        <v>0</v>
      </c>
      <c r="AI17" s="19">
        <v>0</v>
      </c>
      <c r="AJ17" s="20"/>
      <c r="AK17" s="18">
        <f t="shared" si="5"/>
        <v>0</v>
      </c>
      <c r="AL17" s="18">
        <f t="shared" si="10"/>
        <v>0</v>
      </c>
      <c r="AM17" s="18">
        <f t="shared" si="20"/>
        <v>0</v>
      </c>
      <c r="AN17" s="18">
        <f t="shared" ref="AN17:AN43" si="26">AG17*$K$7*$I$7</f>
        <v>4.5432386687017014E-3</v>
      </c>
      <c r="AO17" s="19">
        <v>0</v>
      </c>
      <c r="AP17" s="19">
        <v>0</v>
      </c>
      <c r="AQ17" s="18">
        <f t="shared" si="11"/>
        <v>4.5432386687017014E-3</v>
      </c>
      <c r="AR17" s="20"/>
      <c r="AS17" s="18">
        <f t="shared" si="6"/>
        <v>0</v>
      </c>
      <c r="AT17" s="18">
        <f t="shared" si="12"/>
        <v>0</v>
      </c>
      <c r="AU17" s="18">
        <f t="shared" si="21"/>
        <v>0</v>
      </c>
      <c r="AV17" s="18">
        <f t="shared" ref="AV17:AV43" si="27">AN17*$K$5</f>
        <v>0</v>
      </c>
      <c r="AW17" s="19">
        <v>0</v>
      </c>
      <c r="AX17" s="19">
        <v>0</v>
      </c>
      <c r="AY17" s="18">
        <f t="shared" si="13"/>
        <v>0</v>
      </c>
      <c r="AZ17" s="20"/>
      <c r="BA17" s="18">
        <f t="shared" si="7"/>
        <v>0</v>
      </c>
      <c r="BB17" s="18">
        <f t="shared" si="14"/>
        <v>0</v>
      </c>
      <c r="BC17" s="18">
        <f t="shared" si="22"/>
        <v>0</v>
      </c>
      <c r="BD17" s="18">
        <f t="shared" ref="BD17:BD43" si="28">AN17*$K$6</f>
        <v>0</v>
      </c>
      <c r="BE17" s="19">
        <v>0</v>
      </c>
      <c r="BF17" s="19">
        <v>0</v>
      </c>
      <c r="BG17" s="18">
        <f t="shared" si="15"/>
        <v>0</v>
      </c>
      <c r="BH17" s="20"/>
      <c r="BI17" s="18">
        <f t="shared" si="16"/>
        <v>4.5432386687017014E-3</v>
      </c>
      <c r="BJ17" s="18">
        <f t="shared" si="23"/>
        <v>4.5432386687017014E-3</v>
      </c>
    </row>
    <row r="18" spans="2:62" ht="15" x14ac:dyDescent="0.2">
      <c r="B18" s="22">
        <v>2023</v>
      </c>
      <c r="C18" s="12">
        <f>Overview!Q32</f>
        <v>200</v>
      </c>
      <c r="D18" s="14">
        <f t="shared" ref="D18:D42" si="29">C18*10%</f>
        <v>20</v>
      </c>
      <c r="E18" s="14">
        <f t="shared" ref="E18:E42" si="30">C18-D18</f>
        <v>180</v>
      </c>
      <c r="G18" s="26">
        <v>5</v>
      </c>
      <c r="H18" s="26" t="str">
        <f>Mango!H18</f>
        <v>2023-2024</v>
      </c>
      <c r="I18" s="35">
        <f t="shared" si="0"/>
        <v>7.3749999999999991</v>
      </c>
      <c r="J18" s="30"/>
      <c r="K18" s="28">
        <f t="shared" si="8"/>
        <v>14.007354220598332</v>
      </c>
      <c r="L18" s="28">
        <f t="shared" ref="L18:L43" si="31">K18-K17</f>
        <v>5.6604605502966852</v>
      </c>
      <c r="M18" s="17"/>
      <c r="N18" s="14">
        <f t="shared" si="1"/>
        <v>5</v>
      </c>
      <c r="O18" s="14" t="str">
        <f t="shared" si="2"/>
        <v>2023-2024</v>
      </c>
      <c r="P18" s="18">
        <f t="shared" si="17"/>
        <v>0</v>
      </c>
      <c r="Q18" s="18">
        <f t="shared" si="18"/>
        <v>0</v>
      </c>
      <c r="R18" s="18">
        <f t="shared" si="24"/>
        <v>0</v>
      </c>
      <c r="S18" s="18">
        <f t="shared" ref="S18:S43" si="32">(L15*$E$17)/1000</f>
        <v>8.4221040536931503E-3</v>
      </c>
      <c r="T18" s="18">
        <f>(L14*$E$18)/1000</f>
        <v>6.0258484691263242E-2</v>
      </c>
      <c r="U18" s="19">
        <v>0</v>
      </c>
      <c r="V18" s="20"/>
      <c r="W18" s="18">
        <f t="shared" si="3"/>
        <v>0</v>
      </c>
      <c r="X18" s="18">
        <f t="shared" si="9"/>
        <v>0</v>
      </c>
      <c r="Y18" s="18">
        <f t="shared" si="19"/>
        <v>0</v>
      </c>
      <c r="Z18" s="18">
        <f t="shared" si="25"/>
        <v>2.1055260134232876E-3</v>
      </c>
      <c r="AA18" s="18">
        <f t="shared" ref="AA18:AA43" si="33">(T18*$K$4)</f>
        <v>1.5064621172815811E-2</v>
      </c>
      <c r="AB18" s="19">
        <v>0</v>
      </c>
      <c r="AC18" s="20"/>
      <c r="AD18" s="18">
        <f t="shared" si="4"/>
        <v>0</v>
      </c>
      <c r="AE18" s="18">
        <f t="shared" si="4"/>
        <v>0</v>
      </c>
      <c r="AF18" s="18">
        <f t="shared" si="4"/>
        <v>0</v>
      </c>
      <c r="AG18" s="18">
        <f>Z18+S18</f>
        <v>1.0527630067116437E-2</v>
      </c>
      <c r="AH18" s="18">
        <f>AA18+T18</f>
        <v>7.532310586407906E-2</v>
      </c>
      <c r="AI18" s="19">
        <v>0</v>
      </c>
      <c r="AJ18" s="20"/>
      <c r="AK18" s="18">
        <f t="shared" si="5"/>
        <v>0</v>
      </c>
      <c r="AL18" s="18">
        <f t="shared" si="10"/>
        <v>0</v>
      </c>
      <c r="AM18" s="18">
        <f t="shared" si="20"/>
        <v>0</v>
      </c>
      <c r="AN18" s="18">
        <f t="shared" si="26"/>
        <v>1.8142615815663992E-2</v>
      </c>
      <c r="AO18" s="18">
        <f t="shared" ref="AO18:AO43" si="34">AH18*$K$7*$I$7</f>
        <v>0.12980681910576289</v>
      </c>
      <c r="AP18" s="19">
        <v>0</v>
      </c>
      <c r="AQ18" s="18">
        <f t="shared" si="11"/>
        <v>0.14794943492142687</v>
      </c>
      <c r="AR18" s="20"/>
      <c r="AS18" s="18">
        <f t="shared" si="6"/>
        <v>0</v>
      </c>
      <c r="AT18" s="18">
        <f t="shared" si="12"/>
        <v>0</v>
      </c>
      <c r="AU18" s="18">
        <f t="shared" si="21"/>
        <v>0</v>
      </c>
      <c r="AV18" s="18">
        <f t="shared" si="27"/>
        <v>0</v>
      </c>
      <c r="AW18" s="18">
        <f t="shared" ref="AW18:AW43" si="35">AO18*$K$5</f>
        <v>0</v>
      </c>
      <c r="AX18" s="19">
        <v>0</v>
      </c>
      <c r="AY18" s="18">
        <f t="shared" si="13"/>
        <v>0</v>
      </c>
      <c r="AZ18" s="20"/>
      <c r="BA18" s="18">
        <f t="shared" si="7"/>
        <v>0</v>
      </c>
      <c r="BB18" s="18">
        <f t="shared" si="14"/>
        <v>0</v>
      </c>
      <c r="BC18" s="18">
        <f t="shared" si="22"/>
        <v>0</v>
      </c>
      <c r="BD18" s="18">
        <f t="shared" si="28"/>
        <v>0</v>
      </c>
      <c r="BE18" s="18">
        <f t="shared" ref="BE18:BE43" si="36">AO18*$K$6</f>
        <v>0</v>
      </c>
      <c r="BF18" s="19">
        <v>0</v>
      </c>
      <c r="BG18" s="18">
        <f t="shared" si="15"/>
        <v>0</v>
      </c>
      <c r="BH18" s="20"/>
      <c r="BI18" s="18">
        <f t="shared" si="16"/>
        <v>0.14794943492142687</v>
      </c>
      <c r="BJ18" s="18">
        <f t="shared" si="23"/>
        <v>0.15249267359012858</v>
      </c>
    </row>
    <row r="19" spans="2:62" ht="15" x14ac:dyDescent="0.2">
      <c r="B19" s="22">
        <v>2024</v>
      </c>
      <c r="C19" s="12">
        <f>Overview!Q33</f>
        <v>0</v>
      </c>
      <c r="D19" s="14">
        <f t="shared" si="29"/>
        <v>0</v>
      </c>
      <c r="E19" s="14">
        <f t="shared" si="30"/>
        <v>0</v>
      </c>
      <c r="G19" s="26">
        <v>6</v>
      </c>
      <c r="H19" s="26" t="str">
        <f>Mango!H19</f>
        <v>2024-2025</v>
      </c>
      <c r="I19" s="35">
        <f t="shared" si="0"/>
        <v>8.85</v>
      </c>
      <c r="J19" s="30"/>
      <c r="K19" s="28">
        <f t="shared" si="8"/>
        <v>21.382407509196103</v>
      </c>
      <c r="L19" s="28">
        <f t="shared" si="31"/>
        <v>7.3750532885977709</v>
      </c>
      <c r="M19" s="17"/>
      <c r="N19" s="14">
        <f t="shared" si="1"/>
        <v>6</v>
      </c>
      <c r="O19" s="14" t="str">
        <f t="shared" si="2"/>
        <v>2024-2025</v>
      </c>
      <c r="P19" s="18">
        <f t="shared" si="17"/>
        <v>0</v>
      </c>
      <c r="Q19" s="18">
        <f t="shared" si="18"/>
        <v>0</v>
      </c>
      <c r="R19" s="18">
        <f t="shared" si="24"/>
        <v>0</v>
      </c>
      <c r="S19" s="18">
        <f t="shared" si="32"/>
        <v>1.6446713023504585E-2</v>
      </c>
      <c r="T19" s="18">
        <f t="shared" ref="T19:T43" si="37">(L15*$E$18)/1000</f>
        <v>0.24063154439123285</v>
      </c>
      <c r="U19" s="18">
        <f>(L14*$E$19)/1000</f>
        <v>0</v>
      </c>
      <c r="V19" s="20"/>
      <c r="W19" s="18">
        <f t="shared" si="3"/>
        <v>0</v>
      </c>
      <c r="X19" s="18">
        <f t="shared" si="9"/>
        <v>0</v>
      </c>
      <c r="Y19" s="18">
        <f t="shared" si="19"/>
        <v>0</v>
      </c>
      <c r="Z19" s="18">
        <f t="shared" si="25"/>
        <v>4.1116782558761463E-3</v>
      </c>
      <c r="AA19" s="18">
        <f t="shared" si="33"/>
        <v>6.0157886097808214E-2</v>
      </c>
      <c r="AB19" s="18">
        <f t="shared" ref="AB19:AB43" si="38">(U19*$K$4)</f>
        <v>0</v>
      </c>
      <c r="AC19" s="20"/>
      <c r="AD19" s="18">
        <f t="shared" si="4"/>
        <v>0</v>
      </c>
      <c r="AE19" s="18">
        <f t="shared" si="4"/>
        <v>0</v>
      </c>
      <c r="AF19" s="18">
        <f t="shared" si="4"/>
        <v>0</v>
      </c>
      <c r="AG19" s="18">
        <f t="shared" si="4"/>
        <v>2.0558391279380733E-2</v>
      </c>
      <c r="AH19" s="18">
        <f t="shared" si="4"/>
        <v>0.30078943048904105</v>
      </c>
      <c r="AI19" s="18">
        <f t="shared" si="4"/>
        <v>0</v>
      </c>
      <c r="AJ19" s="20"/>
      <c r="AK19" s="18">
        <f t="shared" si="5"/>
        <v>0</v>
      </c>
      <c r="AL19" s="18">
        <f t="shared" si="10"/>
        <v>0</v>
      </c>
      <c r="AM19" s="18">
        <f t="shared" si="20"/>
        <v>0</v>
      </c>
      <c r="AN19" s="18">
        <f t="shared" si="26"/>
        <v>3.5428960971466125E-2</v>
      </c>
      <c r="AO19" s="18">
        <f t="shared" si="34"/>
        <v>0.51836045187611401</v>
      </c>
      <c r="AP19" s="18">
        <f t="shared" ref="AP19:AP43" si="39">AI19*$K$7*$I$7</f>
        <v>0</v>
      </c>
      <c r="AQ19" s="18">
        <f t="shared" si="11"/>
        <v>0.5537894128475801</v>
      </c>
      <c r="AR19" s="20"/>
      <c r="AS19" s="18">
        <f t="shared" si="6"/>
        <v>0</v>
      </c>
      <c r="AT19" s="18">
        <f t="shared" si="12"/>
        <v>0</v>
      </c>
      <c r="AU19" s="18">
        <f t="shared" si="21"/>
        <v>0</v>
      </c>
      <c r="AV19" s="18">
        <f t="shared" si="27"/>
        <v>0</v>
      </c>
      <c r="AW19" s="18">
        <f t="shared" si="35"/>
        <v>0</v>
      </c>
      <c r="AX19" s="18">
        <f t="shared" ref="AX19:AX43" si="40">AP19*$K$5</f>
        <v>0</v>
      </c>
      <c r="AY19" s="18">
        <f t="shared" si="13"/>
        <v>0</v>
      </c>
      <c r="AZ19" s="20"/>
      <c r="BA19" s="18">
        <f t="shared" si="7"/>
        <v>0</v>
      </c>
      <c r="BB19" s="18">
        <f t="shared" si="14"/>
        <v>0</v>
      </c>
      <c r="BC19" s="18">
        <f t="shared" si="22"/>
        <v>0</v>
      </c>
      <c r="BD19" s="18">
        <f t="shared" si="28"/>
        <v>0</v>
      </c>
      <c r="BE19" s="18">
        <f t="shared" si="36"/>
        <v>0</v>
      </c>
      <c r="BF19" s="18">
        <f t="shared" ref="BF19:BF43" si="41">AP19*$K$6</f>
        <v>0</v>
      </c>
      <c r="BG19" s="18">
        <f t="shared" si="15"/>
        <v>0</v>
      </c>
      <c r="BH19" s="20"/>
      <c r="BI19" s="18">
        <f t="shared" si="16"/>
        <v>0.5537894128475801</v>
      </c>
      <c r="BJ19" s="18">
        <f t="shared" si="23"/>
        <v>0.70628208643770862</v>
      </c>
    </row>
    <row r="20" spans="2:62" ht="15" x14ac:dyDescent="0.2">
      <c r="B20" s="22">
        <v>2025</v>
      </c>
      <c r="C20" s="14">
        <v>0</v>
      </c>
      <c r="D20" s="14">
        <f t="shared" si="29"/>
        <v>0</v>
      </c>
      <c r="E20" s="14">
        <f t="shared" si="30"/>
        <v>0</v>
      </c>
      <c r="G20" s="26">
        <v>7</v>
      </c>
      <c r="H20" s="26" t="str">
        <f>Mango!H20</f>
        <v>2025-2026</v>
      </c>
      <c r="I20" s="35">
        <f t="shared" si="0"/>
        <v>10.324999999999999</v>
      </c>
      <c r="J20" s="30"/>
      <c r="K20" s="28">
        <f t="shared" si="8"/>
        <v>30.575470875504102</v>
      </c>
      <c r="L20" s="28">
        <f t="shared" si="31"/>
        <v>9.1930633663079995</v>
      </c>
      <c r="M20" s="17"/>
      <c r="N20" s="14">
        <f t="shared" si="1"/>
        <v>7</v>
      </c>
      <c r="O20" s="14" t="str">
        <f t="shared" si="2"/>
        <v>2025-2026</v>
      </c>
      <c r="P20" s="18">
        <f t="shared" si="17"/>
        <v>0</v>
      </c>
      <c r="Q20" s="18">
        <f t="shared" si="18"/>
        <v>0</v>
      </c>
      <c r="R20" s="18">
        <f t="shared" si="24"/>
        <v>0</v>
      </c>
      <c r="S20" s="18">
        <f t="shared" si="32"/>
        <v>2.5607566081508427E-2</v>
      </c>
      <c r="T20" s="18">
        <f t="shared" si="37"/>
        <v>0.4699060863858453</v>
      </c>
      <c r="U20" s="18">
        <f t="shared" ref="U20:U43" si="42">(L15*$E$19)/1000</f>
        <v>0</v>
      </c>
      <c r="V20" s="20"/>
      <c r="W20" s="18">
        <f t="shared" si="3"/>
        <v>0</v>
      </c>
      <c r="X20" s="18">
        <f t="shared" si="9"/>
        <v>0</v>
      </c>
      <c r="Y20" s="18">
        <f t="shared" si="19"/>
        <v>0</v>
      </c>
      <c r="Z20" s="18">
        <f t="shared" si="25"/>
        <v>6.4018915203771067E-3</v>
      </c>
      <c r="AA20" s="18">
        <f t="shared" si="33"/>
        <v>0.11747652159646133</v>
      </c>
      <c r="AB20" s="18">
        <f t="shared" si="38"/>
        <v>0</v>
      </c>
      <c r="AC20" s="20"/>
      <c r="AD20" s="18">
        <f t="shared" si="4"/>
        <v>0</v>
      </c>
      <c r="AE20" s="18">
        <f t="shared" si="4"/>
        <v>0</v>
      </c>
      <c r="AF20" s="18">
        <f t="shared" si="4"/>
        <v>0</v>
      </c>
      <c r="AG20" s="18">
        <f t="shared" si="4"/>
        <v>3.2009457601885533E-2</v>
      </c>
      <c r="AH20" s="18">
        <f t="shared" si="4"/>
        <v>0.58738260798230657</v>
      </c>
      <c r="AI20" s="18">
        <f t="shared" si="4"/>
        <v>0</v>
      </c>
      <c r="AJ20" s="20"/>
      <c r="AK20" s="18">
        <f t="shared" si="5"/>
        <v>0</v>
      </c>
      <c r="AL20" s="18">
        <f t="shared" si="10"/>
        <v>0</v>
      </c>
      <c r="AM20" s="18">
        <f t="shared" si="20"/>
        <v>0</v>
      </c>
      <c r="AN20" s="18">
        <f t="shared" si="26"/>
        <v>5.5162965267249398E-2</v>
      </c>
      <c r="AO20" s="18">
        <f t="shared" si="34"/>
        <v>1.012256027756175</v>
      </c>
      <c r="AP20" s="18">
        <f t="shared" si="39"/>
        <v>0</v>
      </c>
      <c r="AQ20" s="18">
        <f t="shared" si="11"/>
        <v>1.0674189930234244</v>
      </c>
      <c r="AR20" s="20"/>
      <c r="AS20" s="18">
        <f t="shared" si="6"/>
        <v>0</v>
      </c>
      <c r="AT20" s="18">
        <f t="shared" si="12"/>
        <v>0</v>
      </c>
      <c r="AU20" s="18">
        <f t="shared" si="21"/>
        <v>0</v>
      </c>
      <c r="AV20" s="18">
        <f t="shared" si="27"/>
        <v>0</v>
      </c>
      <c r="AW20" s="18">
        <f t="shared" si="35"/>
        <v>0</v>
      </c>
      <c r="AX20" s="18">
        <f t="shared" si="40"/>
        <v>0</v>
      </c>
      <c r="AY20" s="18">
        <f t="shared" si="13"/>
        <v>0</v>
      </c>
      <c r="AZ20" s="20"/>
      <c r="BA20" s="18">
        <f t="shared" si="7"/>
        <v>0</v>
      </c>
      <c r="BB20" s="18">
        <f t="shared" si="14"/>
        <v>0</v>
      </c>
      <c r="BC20" s="18">
        <f t="shared" si="22"/>
        <v>0</v>
      </c>
      <c r="BD20" s="18">
        <f t="shared" si="28"/>
        <v>0</v>
      </c>
      <c r="BE20" s="18">
        <f t="shared" si="36"/>
        <v>0</v>
      </c>
      <c r="BF20" s="18">
        <f t="shared" si="41"/>
        <v>0</v>
      </c>
      <c r="BG20" s="18">
        <f t="shared" si="15"/>
        <v>0</v>
      </c>
      <c r="BH20" s="20"/>
      <c r="BI20" s="18">
        <f t="shared" si="16"/>
        <v>1.0674189930234244</v>
      </c>
      <c r="BJ20" s="18">
        <f t="shared" si="23"/>
        <v>1.773701079461133</v>
      </c>
    </row>
    <row r="21" spans="2:62" ht="15" x14ac:dyDescent="0.2">
      <c r="B21" s="22">
        <v>2026</v>
      </c>
      <c r="C21" s="14">
        <v>0</v>
      </c>
      <c r="D21" s="14">
        <f t="shared" si="29"/>
        <v>0</v>
      </c>
      <c r="E21" s="14">
        <f t="shared" si="30"/>
        <v>0</v>
      </c>
      <c r="G21" s="26">
        <v>8</v>
      </c>
      <c r="H21" s="26" t="str">
        <f>Mango!H21</f>
        <v>2026-2027</v>
      </c>
      <c r="I21" s="35">
        <f t="shared" si="0"/>
        <v>11.799999999999999</v>
      </c>
      <c r="J21" s="30"/>
      <c r="K21" s="28">
        <f t="shared" si="8"/>
        <v>41.678729428284207</v>
      </c>
      <c r="L21" s="28">
        <f t="shared" si="31"/>
        <v>11.103258552780105</v>
      </c>
      <c r="M21" s="17"/>
      <c r="N21" s="14">
        <f t="shared" si="1"/>
        <v>8</v>
      </c>
      <c r="O21" s="14" t="str">
        <f t="shared" si="2"/>
        <v>2026-2027</v>
      </c>
      <c r="P21" s="18">
        <f t="shared" si="17"/>
        <v>0</v>
      </c>
      <c r="Q21" s="18">
        <f t="shared" si="18"/>
        <v>0</v>
      </c>
      <c r="R21" s="18">
        <f t="shared" si="24"/>
        <v>0</v>
      </c>
      <c r="S21" s="18">
        <f t="shared" si="32"/>
        <v>3.5660901466869115E-2</v>
      </c>
      <c r="T21" s="18">
        <f t="shared" si="37"/>
        <v>0.73164474518595501</v>
      </c>
      <c r="U21" s="18">
        <f t="shared" si="42"/>
        <v>0</v>
      </c>
      <c r="V21" s="20"/>
      <c r="W21" s="18">
        <f t="shared" si="3"/>
        <v>0</v>
      </c>
      <c r="X21" s="18">
        <f t="shared" si="9"/>
        <v>0</v>
      </c>
      <c r="Y21" s="18">
        <f t="shared" si="19"/>
        <v>0</v>
      </c>
      <c r="Z21" s="18">
        <f t="shared" si="25"/>
        <v>8.9152253667172787E-3</v>
      </c>
      <c r="AA21" s="18">
        <f t="shared" si="33"/>
        <v>0.18291118629648875</v>
      </c>
      <c r="AB21" s="18">
        <f t="shared" si="38"/>
        <v>0</v>
      </c>
      <c r="AC21" s="20"/>
      <c r="AD21" s="18">
        <f t="shared" si="4"/>
        <v>0</v>
      </c>
      <c r="AE21" s="18">
        <f t="shared" si="4"/>
        <v>0</v>
      </c>
      <c r="AF21" s="18">
        <f t="shared" si="4"/>
        <v>0</v>
      </c>
      <c r="AG21" s="18">
        <f t="shared" si="4"/>
        <v>4.4576126833586395E-2</v>
      </c>
      <c r="AH21" s="18">
        <f t="shared" si="4"/>
        <v>0.91455593148244374</v>
      </c>
      <c r="AI21" s="18">
        <f t="shared" si="4"/>
        <v>0</v>
      </c>
      <c r="AJ21" s="20"/>
      <c r="AK21" s="18">
        <f t="shared" si="5"/>
        <v>0</v>
      </c>
      <c r="AL21" s="18">
        <f t="shared" si="10"/>
        <v>0</v>
      </c>
      <c r="AM21" s="18">
        <f t="shared" si="20"/>
        <v>0</v>
      </c>
      <c r="AN21" s="18">
        <f t="shared" si="26"/>
        <v>7.6819525243213879E-2</v>
      </c>
      <c r="AO21" s="18">
        <f t="shared" si="34"/>
        <v>1.5760847219214111</v>
      </c>
      <c r="AP21" s="18">
        <f t="shared" si="39"/>
        <v>0</v>
      </c>
      <c r="AQ21" s="18">
        <f t="shared" si="11"/>
        <v>1.6529042471646249</v>
      </c>
      <c r="AR21" s="20"/>
      <c r="AS21" s="18">
        <f t="shared" si="6"/>
        <v>0</v>
      </c>
      <c r="AT21" s="18">
        <f t="shared" si="12"/>
        <v>0</v>
      </c>
      <c r="AU21" s="18">
        <f t="shared" si="21"/>
        <v>0</v>
      </c>
      <c r="AV21" s="18">
        <f t="shared" si="27"/>
        <v>0</v>
      </c>
      <c r="AW21" s="18">
        <f t="shared" si="35"/>
        <v>0</v>
      </c>
      <c r="AX21" s="18">
        <f t="shared" si="40"/>
        <v>0</v>
      </c>
      <c r="AY21" s="18">
        <f t="shared" si="13"/>
        <v>0</v>
      </c>
      <c r="AZ21" s="20"/>
      <c r="BA21" s="18">
        <f t="shared" si="7"/>
        <v>0</v>
      </c>
      <c r="BB21" s="18">
        <f t="shared" si="14"/>
        <v>0</v>
      </c>
      <c r="BC21" s="18">
        <f t="shared" si="22"/>
        <v>0</v>
      </c>
      <c r="BD21" s="18">
        <f t="shared" si="28"/>
        <v>0</v>
      </c>
      <c r="BE21" s="18">
        <f t="shared" si="36"/>
        <v>0</v>
      </c>
      <c r="BF21" s="18">
        <f t="shared" si="41"/>
        <v>0</v>
      </c>
      <c r="BG21" s="18">
        <f t="shared" si="15"/>
        <v>0</v>
      </c>
      <c r="BH21" s="20"/>
      <c r="BI21" s="18">
        <f t="shared" si="16"/>
        <v>1.6529042471646249</v>
      </c>
      <c r="BJ21" s="18">
        <f t="shared" si="23"/>
        <v>3.4266053266257579</v>
      </c>
    </row>
    <row r="22" spans="2:62" ht="15" x14ac:dyDescent="0.2">
      <c r="B22" s="22">
        <v>2027</v>
      </c>
      <c r="C22" s="14">
        <v>0</v>
      </c>
      <c r="D22" s="14">
        <f t="shared" si="29"/>
        <v>0</v>
      </c>
      <c r="E22" s="14">
        <f t="shared" si="30"/>
        <v>0</v>
      </c>
      <c r="G22" s="26">
        <v>9</v>
      </c>
      <c r="H22" s="26" t="str">
        <f>Mango!H22</f>
        <v>2027-2028</v>
      </c>
      <c r="I22" s="35">
        <f>($I$23/$G$23)*G22</f>
        <v>13.274999999999999</v>
      </c>
      <c r="J22" s="30"/>
      <c r="K22" s="28">
        <f t="shared" si="8"/>
        <v>54.775748793359568</v>
      </c>
      <c r="L22" s="28">
        <f t="shared" si="31"/>
        <v>13.097019365075361</v>
      </c>
      <c r="M22" s="17"/>
      <c r="N22" s="14">
        <f t="shared" si="1"/>
        <v>9</v>
      </c>
      <c r="O22" s="14" t="str">
        <f t="shared" si="2"/>
        <v>2027-2028</v>
      </c>
      <c r="P22" s="18">
        <f t="shared" si="17"/>
        <v>0</v>
      </c>
      <c r="Q22" s="18">
        <f t="shared" si="18"/>
        <v>0</v>
      </c>
      <c r="R22" s="18">
        <f t="shared" si="24"/>
        <v>0</v>
      </c>
      <c r="S22" s="18">
        <f t="shared" si="32"/>
        <v>4.6462835718165958E-2</v>
      </c>
      <c r="T22" s="18">
        <f t="shared" si="37"/>
        <v>1.0188828990534033</v>
      </c>
      <c r="U22" s="18">
        <f t="shared" si="42"/>
        <v>0</v>
      </c>
      <c r="V22" s="20"/>
      <c r="W22" s="18">
        <f t="shared" si="3"/>
        <v>0</v>
      </c>
      <c r="X22" s="18">
        <f t="shared" si="9"/>
        <v>0</v>
      </c>
      <c r="Y22" s="18">
        <f t="shared" si="19"/>
        <v>0</v>
      </c>
      <c r="Z22" s="18">
        <f t="shared" si="25"/>
        <v>1.161570892954149E-2</v>
      </c>
      <c r="AA22" s="18">
        <f t="shared" si="33"/>
        <v>0.25472072476335084</v>
      </c>
      <c r="AB22" s="18">
        <f t="shared" si="38"/>
        <v>0</v>
      </c>
      <c r="AC22" s="20"/>
      <c r="AD22" s="18">
        <f t="shared" si="4"/>
        <v>0</v>
      </c>
      <c r="AE22" s="18">
        <f t="shared" si="4"/>
        <v>0</v>
      </c>
      <c r="AF22" s="18">
        <f t="shared" si="4"/>
        <v>0</v>
      </c>
      <c r="AG22" s="18">
        <f t="shared" si="4"/>
        <v>5.8078544647707446E-2</v>
      </c>
      <c r="AH22" s="18">
        <f t="shared" si="4"/>
        <v>1.2736036238167543</v>
      </c>
      <c r="AI22" s="18">
        <f t="shared" si="4"/>
        <v>0</v>
      </c>
      <c r="AJ22" s="20"/>
      <c r="AK22" s="18">
        <f t="shared" si="5"/>
        <v>0</v>
      </c>
      <c r="AL22" s="18">
        <f t="shared" si="10"/>
        <v>0</v>
      </c>
      <c r="AM22" s="18">
        <f t="shared" si="20"/>
        <v>0</v>
      </c>
      <c r="AN22" s="18">
        <f t="shared" si="26"/>
        <v>0.10008869194288249</v>
      </c>
      <c r="AO22" s="18">
        <f t="shared" si="34"/>
        <v>2.1948435783775397</v>
      </c>
      <c r="AP22" s="18">
        <f t="shared" si="39"/>
        <v>0</v>
      </c>
      <c r="AQ22" s="18">
        <f t="shared" si="11"/>
        <v>2.2949322703204222</v>
      </c>
      <c r="AR22" s="20"/>
      <c r="AS22" s="18">
        <f t="shared" si="6"/>
        <v>0</v>
      </c>
      <c r="AT22" s="18">
        <f t="shared" si="12"/>
        <v>0</v>
      </c>
      <c r="AU22" s="18">
        <f t="shared" si="21"/>
        <v>0</v>
      </c>
      <c r="AV22" s="18">
        <f t="shared" si="27"/>
        <v>0</v>
      </c>
      <c r="AW22" s="18">
        <f t="shared" si="35"/>
        <v>0</v>
      </c>
      <c r="AX22" s="18">
        <f t="shared" si="40"/>
        <v>0</v>
      </c>
      <c r="AY22" s="18">
        <f t="shared" si="13"/>
        <v>0</v>
      </c>
      <c r="AZ22" s="20"/>
      <c r="BA22" s="18">
        <f t="shared" si="7"/>
        <v>0</v>
      </c>
      <c r="BB22" s="18">
        <f t="shared" si="14"/>
        <v>0</v>
      </c>
      <c r="BC22" s="18">
        <f t="shared" si="22"/>
        <v>0</v>
      </c>
      <c r="BD22" s="18">
        <f t="shared" si="28"/>
        <v>0</v>
      </c>
      <c r="BE22" s="18">
        <f t="shared" si="36"/>
        <v>0</v>
      </c>
      <c r="BF22" s="18">
        <f t="shared" si="41"/>
        <v>0</v>
      </c>
      <c r="BG22" s="18">
        <f t="shared" si="15"/>
        <v>0</v>
      </c>
      <c r="BH22" s="20"/>
      <c r="BI22" s="18">
        <f t="shared" si="16"/>
        <v>2.2949322703204222</v>
      </c>
      <c r="BJ22" s="18">
        <f t="shared" si="23"/>
        <v>5.7215375969461801</v>
      </c>
    </row>
    <row r="23" spans="2:62" ht="15" x14ac:dyDescent="0.2">
      <c r="B23" s="22">
        <v>2028</v>
      </c>
      <c r="C23" s="14">
        <v>0</v>
      </c>
      <c r="D23" s="14">
        <f t="shared" si="29"/>
        <v>0</v>
      </c>
      <c r="E23" s="14">
        <f t="shared" si="30"/>
        <v>0</v>
      </c>
      <c r="G23" s="26">
        <v>10</v>
      </c>
      <c r="H23" s="26" t="str">
        <f>Mango!H23</f>
        <v>2028-2029</v>
      </c>
      <c r="I23" s="36">
        <v>14.749999999999998</v>
      </c>
      <c r="J23" s="259" t="s">
        <v>152</v>
      </c>
      <c r="K23" s="28">
        <f t="shared" si="8"/>
        <v>69.943232731435316</v>
      </c>
      <c r="L23" s="28">
        <f t="shared" si="31"/>
        <v>15.167483938075748</v>
      </c>
      <c r="M23" s="17"/>
      <c r="N23" s="14">
        <f t="shared" si="1"/>
        <v>10</v>
      </c>
      <c r="O23" s="14" t="str">
        <f t="shared" si="2"/>
        <v>2028-2029</v>
      </c>
      <c r="P23" s="18">
        <f t="shared" si="17"/>
        <v>0</v>
      </c>
      <c r="Q23" s="18">
        <f t="shared" si="18"/>
        <v>0</v>
      </c>
      <c r="R23" s="18">
        <f t="shared" si="24"/>
        <v>0</v>
      </c>
      <c r="S23" s="18">
        <f t="shared" si="32"/>
        <v>5.7916299207740392E-2</v>
      </c>
      <c r="T23" s="18">
        <f t="shared" si="37"/>
        <v>1.3275095919475988</v>
      </c>
      <c r="U23" s="18">
        <f t="shared" si="42"/>
        <v>0</v>
      </c>
      <c r="V23" s="20"/>
      <c r="W23" s="18">
        <f t="shared" si="3"/>
        <v>0</v>
      </c>
      <c r="X23" s="18">
        <f t="shared" si="9"/>
        <v>0</v>
      </c>
      <c r="Y23" s="18">
        <f t="shared" si="19"/>
        <v>0</v>
      </c>
      <c r="Z23" s="18">
        <f t="shared" si="25"/>
        <v>1.4479074801935098E-2</v>
      </c>
      <c r="AA23" s="18">
        <f t="shared" si="33"/>
        <v>0.33187739798689969</v>
      </c>
      <c r="AB23" s="18">
        <f t="shared" si="38"/>
        <v>0</v>
      </c>
      <c r="AC23" s="20"/>
      <c r="AD23" s="18">
        <f t="shared" si="4"/>
        <v>0</v>
      </c>
      <c r="AE23" s="18">
        <f t="shared" si="4"/>
        <v>0</v>
      </c>
      <c r="AF23" s="18">
        <f t="shared" si="4"/>
        <v>0</v>
      </c>
      <c r="AG23" s="18">
        <f t="shared" si="4"/>
        <v>7.2395374009675495E-2</v>
      </c>
      <c r="AH23" s="18">
        <f t="shared" si="4"/>
        <v>1.6593869899344984</v>
      </c>
      <c r="AI23" s="18">
        <f t="shared" si="4"/>
        <v>0</v>
      </c>
      <c r="AJ23" s="20"/>
      <c r="AK23" s="18">
        <f t="shared" si="5"/>
        <v>0</v>
      </c>
      <c r="AL23" s="18">
        <f t="shared" si="10"/>
        <v>0</v>
      </c>
      <c r="AM23" s="18">
        <f t="shared" si="20"/>
        <v>0</v>
      </c>
      <c r="AN23" s="18">
        <f t="shared" si="26"/>
        <v>0.12476136121000742</v>
      </c>
      <c r="AO23" s="18">
        <f t="shared" si="34"/>
        <v>2.8596769126537853</v>
      </c>
      <c r="AP23" s="18">
        <f t="shared" si="39"/>
        <v>0</v>
      </c>
      <c r="AQ23" s="18">
        <f t="shared" si="11"/>
        <v>2.9844382738637929</v>
      </c>
      <c r="AR23" s="20"/>
      <c r="AS23" s="18">
        <f t="shared" si="6"/>
        <v>0</v>
      </c>
      <c r="AT23" s="18">
        <f t="shared" si="12"/>
        <v>0</v>
      </c>
      <c r="AU23" s="18">
        <f t="shared" si="21"/>
        <v>0</v>
      </c>
      <c r="AV23" s="18">
        <f t="shared" si="27"/>
        <v>0</v>
      </c>
      <c r="AW23" s="18">
        <f t="shared" si="35"/>
        <v>0</v>
      </c>
      <c r="AX23" s="18">
        <f t="shared" si="40"/>
        <v>0</v>
      </c>
      <c r="AY23" s="18">
        <f t="shared" si="13"/>
        <v>0</v>
      </c>
      <c r="AZ23" s="20"/>
      <c r="BA23" s="18">
        <f t="shared" si="7"/>
        <v>0</v>
      </c>
      <c r="BB23" s="18">
        <f t="shared" si="14"/>
        <v>0</v>
      </c>
      <c r="BC23" s="18">
        <f t="shared" si="22"/>
        <v>0</v>
      </c>
      <c r="BD23" s="18">
        <f t="shared" si="28"/>
        <v>0</v>
      </c>
      <c r="BE23" s="18">
        <f t="shared" si="36"/>
        <v>0</v>
      </c>
      <c r="BF23" s="18">
        <f t="shared" si="41"/>
        <v>0</v>
      </c>
      <c r="BG23" s="18">
        <f t="shared" si="15"/>
        <v>0</v>
      </c>
      <c r="BH23" s="20"/>
      <c r="BI23" s="18">
        <f t="shared" si="16"/>
        <v>2.9844382738637929</v>
      </c>
      <c r="BJ23" s="18">
        <f t="shared" si="23"/>
        <v>8.7059758708099722</v>
      </c>
    </row>
    <row r="24" spans="2:62" ht="15" x14ac:dyDescent="0.2">
      <c r="B24" s="22">
        <v>2029</v>
      </c>
      <c r="C24" s="14">
        <v>0</v>
      </c>
      <c r="D24" s="14">
        <f t="shared" si="29"/>
        <v>0</v>
      </c>
      <c r="E24" s="14">
        <f t="shared" si="30"/>
        <v>0</v>
      </c>
      <c r="G24" s="26">
        <v>11</v>
      </c>
      <c r="H24" s="26" t="str">
        <f>Mango!H24</f>
        <v>2029-2030</v>
      </c>
      <c r="I24" s="35">
        <v>16.075999999999997</v>
      </c>
      <c r="J24" s="260"/>
      <c r="K24" s="28">
        <f t="shared" si="8"/>
        <v>85.404581396250862</v>
      </c>
      <c r="L24" s="28">
        <f t="shared" si="31"/>
        <v>15.461348664815546</v>
      </c>
      <c r="M24" s="17"/>
      <c r="N24" s="14">
        <f t="shared" si="1"/>
        <v>11</v>
      </c>
      <c r="O24" s="14" t="str">
        <f t="shared" si="2"/>
        <v>2029-2030</v>
      </c>
      <c r="P24" s="18">
        <f t="shared" si="17"/>
        <v>0</v>
      </c>
      <c r="Q24" s="18">
        <f t="shared" si="18"/>
        <v>0</v>
      </c>
      <c r="R24" s="18">
        <f t="shared" si="24"/>
        <v>0</v>
      </c>
      <c r="S24" s="18">
        <f t="shared" si="32"/>
        <v>6.9950528882514657E-2</v>
      </c>
      <c r="T24" s="18">
        <f t="shared" si="37"/>
        <v>1.6547514059354398</v>
      </c>
      <c r="U24" s="18">
        <f t="shared" si="42"/>
        <v>0</v>
      </c>
      <c r="V24" s="20"/>
      <c r="W24" s="18">
        <f t="shared" si="3"/>
        <v>0</v>
      </c>
      <c r="X24" s="18">
        <f t="shared" si="9"/>
        <v>0</v>
      </c>
      <c r="Y24" s="18">
        <f t="shared" si="19"/>
        <v>0</v>
      </c>
      <c r="Z24" s="18">
        <f t="shared" si="25"/>
        <v>1.7487632220628664E-2</v>
      </c>
      <c r="AA24" s="18">
        <f t="shared" si="33"/>
        <v>0.41368785148385995</v>
      </c>
      <c r="AB24" s="18">
        <f t="shared" si="38"/>
        <v>0</v>
      </c>
      <c r="AC24" s="20"/>
      <c r="AD24" s="18">
        <f t="shared" si="4"/>
        <v>0</v>
      </c>
      <c r="AE24" s="18">
        <f t="shared" si="4"/>
        <v>0</v>
      </c>
      <c r="AF24" s="18">
        <f t="shared" si="4"/>
        <v>0</v>
      </c>
      <c r="AG24" s="18">
        <f t="shared" si="4"/>
        <v>8.7438161103143314E-2</v>
      </c>
      <c r="AH24" s="18">
        <f t="shared" si="4"/>
        <v>2.0684392574192998</v>
      </c>
      <c r="AI24" s="18">
        <f t="shared" si="4"/>
        <v>0</v>
      </c>
      <c r="AJ24" s="20"/>
      <c r="AK24" s="18">
        <f t="shared" si="5"/>
        <v>0</v>
      </c>
      <c r="AL24" s="18">
        <f t="shared" si="10"/>
        <v>0</v>
      </c>
      <c r="AM24" s="18">
        <f t="shared" si="20"/>
        <v>0</v>
      </c>
      <c r="AN24" s="18">
        <f t="shared" si="26"/>
        <v>0.15068509763441695</v>
      </c>
      <c r="AO24" s="18">
        <f t="shared" si="34"/>
        <v>3.5646103202859263</v>
      </c>
      <c r="AP24" s="18">
        <f t="shared" si="39"/>
        <v>0</v>
      </c>
      <c r="AQ24" s="18">
        <f t="shared" si="11"/>
        <v>3.715295417920343</v>
      </c>
      <c r="AR24" s="20"/>
      <c r="AS24" s="18">
        <f t="shared" si="6"/>
        <v>0</v>
      </c>
      <c r="AT24" s="18">
        <f t="shared" si="12"/>
        <v>0</v>
      </c>
      <c r="AU24" s="18">
        <f t="shared" si="21"/>
        <v>0</v>
      </c>
      <c r="AV24" s="18">
        <f t="shared" si="27"/>
        <v>0</v>
      </c>
      <c r="AW24" s="18">
        <f t="shared" si="35"/>
        <v>0</v>
      </c>
      <c r="AX24" s="18">
        <f t="shared" si="40"/>
        <v>0</v>
      </c>
      <c r="AY24" s="18">
        <f t="shared" si="13"/>
        <v>0</v>
      </c>
      <c r="AZ24" s="20"/>
      <c r="BA24" s="18">
        <f t="shared" si="7"/>
        <v>0</v>
      </c>
      <c r="BB24" s="18">
        <f t="shared" si="14"/>
        <v>0</v>
      </c>
      <c r="BC24" s="18">
        <f t="shared" si="22"/>
        <v>0</v>
      </c>
      <c r="BD24" s="18">
        <f t="shared" si="28"/>
        <v>0</v>
      </c>
      <c r="BE24" s="18">
        <f t="shared" si="36"/>
        <v>0</v>
      </c>
      <c r="BF24" s="18">
        <f t="shared" si="41"/>
        <v>0</v>
      </c>
      <c r="BG24" s="18">
        <f t="shared" si="15"/>
        <v>0</v>
      </c>
      <c r="BH24" s="20"/>
      <c r="BI24" s="18">
        <f t="shared" si="16"/>
        <v>3.715295417920343</v>
      </c>
      <c r="BJ24" s="18">
        <f t="shared" si="23"/>
        <v>12.421271288730315</v>
      </c>
    </row>
    <row r="25" spans="2:62" ht="15" x14ac:dyDescent="0.2">
      <c r="B25" s="22">
        <v>2030</v>
      </c>
      <c r="C25" s="14">
        <v>0</v>
      </c>
      <c r="D25" s="14">
        <f t="shared" si="29"/>
        <v>0</v>
      </c>
      <c r="E25" s="14">
        <f t="shared" si="30"/>
        <v>0</v>
      </c>
      <c r="G25" s="26">
        <v>12</v>
      </c>
      <c r="H25" s="26" t="str">
        <f>Mango!H25</f>
        <v>2030-2031</v>
      </c>
      <c r="I25" s="35">
        <v>17.401999999999997</v>
      </c>
      <c r="J25" s="260"/>
      <c r="K25" s="28">
        <f t="shared" si="8"/>
        <v>102.64511257094817</v>
      </c>
      <c r="L25" s="28">
        <f t="shared" si="31"/>
        <v>17.24053117469731</v>
      </c>
      <c r="M25" s="17"/>
      <c r="N25" s="14">
        <f t="shared" si="1"/>
        <v>12</v>
      </c>
      <c r="O25" s="14" t="str">
        <f t="shared" si="2"/>
        <v>2030-2031</v>
      </c>
      <c r="P25" s="18">
        <f t="shared" si="17"/>
        <v>0</v>
      </c>
      <c r="Q25" s="18">
        <f t="shared" si="18"/>
        <v>0</v>
      </c>
      <c r="R25" s="18">
        <f t="shared" si="24"/>
        <v>0</v>
      </c>
      <c r="S25" s="18">
        <f t="shared" si="32"/>
        <v>8.2511221999974779E-2</v>
      </c>
      <c r="T25" s="18">
        <f t="shared" si="37"/>
        <v>1.998586539500419</v>
      </c>
      <c r="U25" s="18">
        <f t="shared" si="42"/>
        <v>0</v>
      </c>
      <c r="V25" s="20"/>
      <c r="W25" s="18">
        <f t="shared" si="3"/>
        <v>0</v>
      </c>
      <c r="X25" s="18">
        <f t="shared" si="9"/>
        <v>0</v>
      </c>
      <c r="Y25" s="18">
        <f t="shared" si="19"/>
        <v>0</v>
      </c>
      <c r="Z25" s="18">
        <f t="shared" si="25"/>
        <v>2.0627805499993695E-2</v>
      </c>
      <c r="AA25" s="18">
        <f t="shared" si="33"/>
        <v>0.49964663487510474</v>
      </c>
      <c r="AB25" s="18">
        <f t="shared" si="38"/>
        <v>0</v>
      </c>
      <c r="AC25" s="20"/>
      <c r="AD25" s="18">
        <f t="shared" si="4"/>
        <v>0</v>
      </c>
      <c r="AE25" s="18">
        <f t="shared" si="4"/>
        <v>0</v>
      </c>
      <c r="AF25" s="18">
        <f t="shared" si="4"/>
        <v>0</v>
      </c>
      <c r="AG25" s="18">
        <f t="shared" si="4"/>
        <v>0.10313902749996848</v>
      </c>
      <c r="AH25" s="18">
        <f t="shared" si="4"/>
        <v>2.4982331743755237</v>
      </c>
      <c r="AI25" s="18">
        <f t="shared" si="4"/>
        <v>0</v>
      </c>
      <c r="AJ25" s="20"/>
      <c r="AK25" s="18">
        <f t="shared" si="5"/>
        <v>0</v>
      </c>
      <c r="AL25" s="18">
        <f t="shared" si="10"/>
        <v>0</v>
      </c>
      <c r="AM25" s="18">
        <f t="shared" si="20"/>
        <v>0</v>
      </c>
      <c r="AN25" s="18">
        <f t="shared" si="26"/>
        <v>0.17774292405827899</v>
      </c>
      <c r="AO25" s="18">
        <f t="shared" si="34"/>
        <v>4.3052885038404858</v>
      </c>
      <c r="AP25" s="18">
        <f t="shared" si="39"/>
        <v>0</v>
      </c>
      <c r="AQ25" s="18">
        <f t="shared" si="11"/>
        <v>4.4830314278987649</v>
      </c>
      <c r="AR25" s="20"/>
      <c r="AS25" s="18">
        <f t="shared" si="6"/>
        <v>0</v>
      </c>
      <c r="AT25" s="18">
        <f t="shared" si="12"/>
        <v>0</v>
      </c>
      <c r="AU25" s="18">
        <f t="shared" si="21"/>
        <v>0</v>
      </c>
      <c r="AV25" s="18">
        <f t="shared" si="27"/>
        <v>0</v>
      </c>
      <c r="AW25" s="18">
        <f t="shared" si="35"/>
        <v>0</v>
      </c>
      <c r="AX25" s="18">
        <f t="shared" si="40"/>
        <v>0</v>
      </c>
      <c r="AY25" s="18">
        <f t="shared" si="13"/>
        <v>0</v>
      </c>
      <c r="AZ25" s="20"/>
      <c r="BA25" s="18">
        <f t="shared" si="7"/>
        <v>0</v>
      </c>
      <c r="BB25" s="18">
        <f t="shared" si="14"/>
        <v>0</v>
      </c>
      <c r="BC25" s="18">
        <f t="shared" si="22"/>
        <v>0</v>
      </c>
      <c r="BD25" s="18">
        <f t="shared" si="28"/>
        <v>0</v>
      </c>
      <c r="BE25" s="18">
        <f t="shared" si="36"/>
        <v>0</v>
      </c>
      <c r="BF25" s="18">
        <f t="shared" si="41"/>
        <v>0</v>
      </c>
      <c r="BG25" s="18">
        <f t="shared" si="15"/>
        <v>0</v>
      </c>
      <c r="BH25" s="20"/>
      <c r="BI25" s="18">
        <f t="shared" si="16"/>
        <v>4.4830314278987649</v>
      </c>
      <c r="BJ25" s="18">
        <f t="shared" si="23"/>
        <v>16.904302716629079</v>
      </c>
    </row>
    <row r="26" spans="2:62" ht="15" x14ac:dyDescent="0.2">
      <c r="B26" s="22">
        <v>2031</v>
      </c>
      <c r="C26" s="14">
        <v>0</v>
      </c>
      <c r="D26" s="14">
        <f t="shared" si="29"/>
        <v>0</v>
      </c>
      <c r="E26" s="14">
        <f t="shared" si="30"/>
        <v>0</v>
      </c>
      <c r="G26" s="26">
        <v>13</v>
      </c>
      <c r="H26" s="26" t="str">
        <f>Mango!H26</f>
        <v>2031-2032</v>
      </c>
      <c r="I26" s="35">
        <v>18.727999999999994</v>
      </c>
      <c r="J26" s="260"/>
      <c r="K26" s="28">
        <f t="shared" si="8"/>
        <v>121.71056085936348</v>
      </c>
      <c r="L26" s="28">
        <f t="shared" si="31"/>
        <v>19.065448288415311</v>
      </c>
      <c r="M26" s="17"/>
      <c r="N26" s="14">
        <f t="shared" si="1"/>
        <v>13</v>
      </c>
      <c r="O26" s="14" t="str">
        <f t="shared" si="2"/>
        <v>2031-2032</v>
      </c>
      <c r="P26" s="18">
        <f t="shared" si="17"/>
        <v>0</v>
      </c>
      <c r="Q26" s="18">
        <f t="shared" si="18"/>
        <v>0</v>
      </c>
      <c r="R26" s="18">
        <f t="shared" si="24"/>
        <v>0</v>
      </c>
      <c r="S26" s="18">
        <f t="shared" si="32"/>
        <v>9.5555148809877213E-2</v>
      </c>
      <c r="T26" s="18">
        <f t="shared" si="37"/>
        <v>2.357463485713565</v>
      </c>
      <c r="U26" s="18">
        <f t="shared" si="42"/>
        <v>0</v>
      </c>
      <c r="V26" s="20"/>
      <c r="W26" s="18">
        <f t="shared" si="3"/>
        <v>0</v>
      </c>
      <c r="X26" s="18">
        <f t="shared" si="9"/>
        <v>0</v>
      </c>
      <c r="Y26" s="18">
        <f t="shared" si="19"/>
        <v>0</v>
      </c>
      <c r="Z26" s="18">
        <f t="shared" si="25"/>
        <v>2.3888787202469303E-2</v>
      </c>
      <c r="AA26" s="18">
        <f t="shared" si="33"/>
        <v>0.58936587142839125</v>
      </c>
      <c r="AB26" s="18">
        <f t="shared" si="38"/>
        <v>0</v>
      </c>
      <c r="AC26" s="20"/>
      <c r="AD26" s="18">
        <f t="shared" si="4"/>
        <v>0</v>
      </c>
      <c r="AE26" s="18">
        <f t="shared" si="4"/>
        <v>0</v>
      </c>
      <c r="AF26" s="18">
        <f t="shared" si="4"/>
        <v>0</v>
      </c>
      <c r="AG26" s="18">
        <f t="shared" si="4"/>
        <v>0.11944393601234651</v>
      </c>
      <c r="AH26" s="18">
        <f t="shared" si="4"/>
        <v>2.9468293571419562</v>
      </c>
      <c r="AI26" s="18">
        <f t="shared" si="4"/>
        <v>0</v>
      </c>
      <c r="AJ26" s="20"/>
      <c r="AK26" s="18">
        <f t="shared" si="5"/>
        <v>0</v>
      </c>
      <c r="AL26" s="18">
        <f t="shared" si="10"/>
        <v>0</v>
      </c>
      <c r="AM26" s="18">
        <f t="shared" si="20"/>
        <v>0</v>
      </c>
      <c r="AN26" s="18">
        <f t="shared" si="26"/>
        <v>0.20584171639461049</v>
      </c>
      <c r="AO26" s="18">
        <f t="shared" si="34"/>
        <v>5.078369258807971</v>
      </c>
      <c r="AP26" s="18">
        <f t="shared" si="39"/>
        <v>0</v>
      </c>
      <c r="AQ26" s="18">
        <f t="shared" si="11"/>
        <v>5.2842109752025817</v>
      </c>
      <c r="AR26" s="20"/>
      <c r="AS26" s="18">
        <f t="shared" si="6"/>
        <v>0</v>
      </c>
      <c r="AT26" s="18">
        <f t="shared" si="12"/>
        <v>0</v>
      </c>
      <c r="AU26" s="18">
        <f t="shared" si="21"/>
        <v>0</v>
      </c>
      <c r="AV26" s="18">
        <f t="shared" si="27"/>
        <v>0</v>
      </c>
      <c r="AW26" s="18">
        <f t="shared" si="35"/>
        <v>0</v>
      </c>
      <c r="AX26" s="18">
        <f t="shared" si="40"/>
        <v>0</v>
      </c>
      <c r="AY26" s="18">
        <f t="shared" si="13"/>
        <v>0</v>
      </c>
      <c r="AZ26" s="20"/>
      <c r="BA26" s="18">
        <f t="shared" si="7"/>
        <v>0</v>
      </c>
      <c r="BB26" s="18">
        <f t="shared" si="14"/>
        <v>0</v>
      </c>
      <c r="BC26" s="18">
        <f t="shared" si="22"/>
        <v>0</v>
      </c>
      <c r="BD26" s="18">
        <f t="shared" si="28"/>
        <v>0</v>
      </c>
      <c r="BE26" s="18">
        <f t="shared" si="36"/>
        <v>0</v>
      </c>
      <c r="BF26" s="18">
        <f t="shared" si="41"/>
        <v>0</v>
      </c>
      <c r="BG26" s="18">
        <f t="shared" si="15"/>
        <v>0</v>
      </c>
      <c r="BH26" s="20"/>
      <c r="BI26" s="18">
        <f t="shared" si="16"/>
        <v>5.2842109752025817</v>
      </c>
      <c r="BJ26" s="18">
        <f t="shared" si="23"/>
        <v>22.188513691831659</v>
      </c>
    </row>
    <row r="27" spans="2:62" ht="15" x14ac:dyDescent="0.2">
      <c r="B27" s="22">
        <v>2032</v>
      </c>
      <c r="C27" s="14">
        <v>0</v>
      </c>
      <c r="D27" s="14">
        <f t="shared" si="29"/>
        <v>0</v>
      </c>
      <c r="E27" s="14">
        <f t="shared" si="30"/>
        <v>0</v>
      </c>
      <c r="G27" s="26">
        <v>14</v>
      </c>
      <c r="H27" s="26" t="str">
        <f>Mango!H27</f>
        <v>2032-2033</v>
      </c>
      <c r="I27" s="35">
        <v>20.053999999999995</v>
      </c>
      <c r="J27" s="260"/>
      <c r="K27" s="28">
        <f t="shared" si="8"/>
        <v>142.64434486361705</v>
      </c>
      <c r="L27" s="28">
        <f t="shared" si="31"/>
        <v>20.933784004253567</v>
      </c>
      <c r="M27" s="17"/>
      <c r="N27" s="14">
        <f t="shared" si="1"/>
        <v>14</v>
      </c>
      <c r="O27" s="14" t="str">
        <f t="shared" si="2"/>
        <v>2032-2033</v>
      </c>
      <c r="P27" s="18">
        <f t="shared" si="17"/>
        <v>0</v>
      </c>
      <c r="Q27" s="18">
        <f t="shared" si="18"/>
        <v>0</v>
      </c>
      <c r="R27" s="18">
        <f t="shared" si="24"/>
        <v>0</v>
      </c>
      <c r="S27" s="18">
        <f t="shared" si="32"/>
        <v>9.7406496588337929E-2</v>
      </c>
      <c r="T27" s="18">
        <f t="shared" si="37"/>
        <v>2.7301471088536347</v>
      </c>
      <c r="U27" s="18">
        <f t="shared" si="42"/>
        <v>0</v>
      </c>
      <c r="V27" s="20"/>
      <c r="W27" s="18">
        <f t="shared" si="3"/>
        <v>0</v>
      </c>
      <c r="X27" s="18">
        <f t="shared" si="9"/>
        <v>0</v>
      </c>
      <c r="Y27" s="18">
        <f t="shared" si="19"/>
        <v>0</v>
      </c>
      <c r="Z27" s="18">
        <f t="shared" si="25"/>
        <v>2.4351624147084482E-2</v>
      </c>
      <c r="AA27" s="18">
        <f t="shared" si="33"/>
        <v>0.68253677721340866</v>
      </c>
      <c r="AB27" s="18">
        <f t="shared" si="38"/>
        <v>0</v>
      </c>
      <c r="AC27" s="20"/>
      <c r="AD27" s="18">
        <f t="shared" si="4"/>
        <v>0</v>
      </c>
      <c r="AE27" s="18">
        <f t="shared" si="4"/>
        <v>0</v>
      </c>
      <c r="AF27" s="18">
        <f t="shared" si="4"/>
        <v>0</v>
      </c>
      <c r="AG27" s="18">
        <f t="shared" si="4"/>
        <v>0.12175812073542241</v>
      </c>
      <c r="AH27" s="18">
        <f t="shared" si="4"/>
        <v>3.4126838860670432</v>
      </c>
      <c r="AI27" s="18">
        <f t="shared" si="4"/>
        <v>0</v>
      </c>
      <c r="AJ27" s="20"/>
      <c r="AK27" s="18">
        <f t="shared" si="5"/>
        <v>0</v>
      </c>
      <c r="AL27" s="18">
        <f t="shared" si="10"/>
        <v>0</v>
      </c>
      <c r="AM27" s="18">
        <f t="shared" si="20"/>
        <v>0</v>
      </c>
      <c r="AN27" s="18">
        <f t="shared" si="26"/>
        <v>0.20982982806737793</v>
      </c>
      <c r="AO27" s="18">
        <f t="shared" si="34"/>
        <v>5.881191896988871</v>
      </c>
      <c r="AP27" s="18">
        <f t="shared" si="39"/>
        <v>0</v>
      </c>
      <c r="AQ27" s="18">
        <f t="shared" si="11"/>
        <v>6.0910217250562493</v>
      </c>
      <c r="AR27" s="20"/>
      <c r="AS27" s="18">
        <f t="shared" si="6"/>
        <v>0</v>
      </c>
      <c r="AT27" s="18">
        <f t="shared" si="12"/>
        <v>0</v>
      </c>
      <c r="AU27" s="18">
        <f t="shared" si="21"/>
        <v>0</v>
      </c>
      <c r="AV27" s="18">
        <f t="shared" si="27"/>
        <v>0</v>
      </c>
      <c r="AW27" s="18">
        <f t="shared" si="35"/>
        <v>0</v>
      </c>
      <c r="AX27" s="18">
        <f t="shared" si="40"/>
        <v>0</v>
      </c>
      <c r="AY27" s="18">
        <f t="shared" si="13"/>
        <v>0</v>
      </c>
      <c r="AZ27" s="20"/>
      <c r="BA27" s="18">
        <f t="shared" si="7"/>
        <v>0</v>
      </c>
      <c r="BB27" s="18">
        <f t="shared" si="14"/>
        <v>0</v>
      </c>
      <c r="BC27" s="18">
        <f t="shared" si="22"/>
        <v>0</v>
      </c>
      <c r="BD27" s="18">
        <f t="shared" si="28"/>
        <v>0</v>
      </c>
      <c r="BE27" s="18">
        <f t="shared" si="36"/>
        <v>0</v>
      </c>
      <c r="BF27" s="18">
        <f t="shared" si="41"/>
        <v>0</v>
      </c>
      <c r="BG27" s="18">
        <f t="shared" si="15"/>
        <v>0</v>
      </c>
      <c r="BH27" s="20"/>
      <c r="BI27" s="18">
        <f t="shared" si="16"/>
        <v>6.0910217250562493</v>
      </c>
      <c r="BJ27" s="18">
        <f t="shared" si="23"/>
        <v>28.27953541688791</v>
      </c>
    </row>
    <row r="28" spans="2:62" ht="15" x14ac:dyDescent="0.2">
      <c r="B28" s="22">
        <v>2033</v>
      </c>
      <c r="C28" s="14">
        <v>0</v>
      </c>
      <c r="D28" s="14">
        <f t="shared" si="29"/>
        <v>0</v>
      </c>
      <c r="E28" s="14">
        <f t="shared" si="30"/>
        <v>0</v>
      </c>
      <c r="G28" s="34">
        <v>15</v>
      </c>
      <c r="H28" s="34" t="str">
        <f>Mango!H28</f>
        <v>2033-2034</v>
      </c>
      <c r="I28" s="36">
        <v>21.379999999999995</v>
      </c>
      <c r="J28" s="261"/>
      <c r="K28" s="28">
        <f t="shared" si="8"/>
        <v>165.48783721770249</v>
      </c>
      <c r="L28" s="31">
        <f>K28-K27</f>
        <v>22.843492354085441</v>
      </c>
      <c r="M28" s="17"/>
      <c r="N28" s="14">
        <f t="shared" si="1"/>
        <v>15</v>
      </c>
      <c r="O28" s="14" t="str">
        <f t="shared" si="2"/>
        <v>2033-2034</v>
      </c>
      <c r="P28" s="18">
        <f t="shared" si="17"/>
        <v>0</v>
      </c>
      <c r="Q28" s="18">
        <f t="shared" si="18"/>
        <v>0</v>
      </c>
      <c r="R28" s="18">
        <f t="shared" si="24"/>
        <v>0</v>
      </c>
      <c r="S28" s="18">
        <f t="shared" si="32"/>
        <v>0.10861534640059306</v>
      </c>
      <c r="T28" s="18">
        <f t="shared" si="37"/>
        <v>2.7830427596667984</v>
      </c>
      <c r="U28" s="18">
        <f t="shared" si="42"/>
        <v>0</v>
      </c>
      <c r="V28" s="20"/>
      <c r="W28" s="18">
        <f t="shared" si="3"/>
        <v>0</v>
      </c>
      <c r="X28" s="18">
        <f t="shared" si="9"/>
        <v>0</v>
      </c>
      <c r="Y28" s="18">
        <f t="shared" si="19"/>
        <v>0</v>
      </c>
      <c r="Z28" s="18">
        <f t="shared" si="25"/>
        <v>2.7153836600148265E-2</v>
      </c>
      <c r="AA28" s="18">
        <f t="shared" si="33"/>
        <v>0.69576068991669959</v>
      </c>
      <c r="AB28" s="18">
        <f t="shared" si="38"/>
        <v>0</v>
      </c>
      <c r="AC28" s="20"/>
      <c r="AD28" s="18">
        <f t="shared" si="4"/>
        <v>0</v>
      </c>
      <c r="AE28" s="18">
        <f t="shared" si="4"/>
        <v>0</v>
      </c>
      <c r="AF28" s="18">
        <f t="shared" si="4"/>
        <v>0</v>
      </c>
      <c r="AG28" s="18">
        <f t="shared" si="4"/>
        <v>0.13576918300074131</v>
      </c>
      <c r="AH28" s="18">
        <f t="shared" si="4"/>
        <v>3.4788034495834981</v>
      </c>
      <c r="AI28" s="18">
        <f t="shared" si="4"/>
        <v>0</v>
      </c>
      <c r="AJ28" s="20"/>
      <c r="AK28" s="18">
        <f t="shared" si="5"/>
        <v>0</v>
      </c>
      <c r="AL28" s="18">
        <f t="shared" si="10"/>
        <v>0</v>
      </c>
      <c r="AM28" s="18">
        <f t="shared" si="20"/>
        <v>0</v>
      </c>
      <c r="AN28" s="18">
        <f t="shared" si="26"/>
        <v>0.23397555870461084</v>
      </c>
      <c r="AO28" s="18">
        <f t="shared" si="34"/>
        <v>5.9951379447822273</v>
      </c>
      <c r="AP28" s="18">
        <f t="shared" si="39"/>
        <v>0</v>
      </c>
      <c r="AQ28" s="18">
        <f t="shared" si="11"/>
        <v>6.2291135034868379</v>
      </c>
      <c r="AR28" s="20"/>
      <c r="AS28" s="18">
        <f t="shared" si="6"/>
        <v>0</v>
      </c>
      <c r="AT28" s="18">
        <f t="shared" si="12"/>
        <v>0</v>
      </c>
      <c r="AU28" s="18">
        <f t="shared" si="21"/>
        <v>0</v>
      </c>
      <c r="AV28" s="18">
        <f t="shared" si="27"/>
        <v>0</v>
      </c>
      <c r="AW28" s="18">
        <f t="shared" si="35"/>
        <v>0</v>
      </c>
      <c r="AX28" s="18">
        <f t="shared" si="40"/>
        <v>0</v>
      </c>
      <c r="AY28" s="18">
        <f t="shared" si="13"/>
        <v>0</v>
      </c>
      <c r="AZ28" s="20"/>
      <c r="BA28" s="18">
        <f t="shared" si="7"/>
        <v>0</v>
      </c>
      <c r="BB28" s="18">
        <f t="shared" si="14"/>
        <v>0</v>
      </c>
      <c r="BC28" s="18">
        <f t="shared" si="22"/>
        <v>0</v>
      </c>
      <c r="BD28" s="18">
        <f t="shared" si="28"/>
        <v>0</v>
      </c>
      <c r="BE28" s="18">
        <f t="shared" si="36"/>
        <v>0</v>
      </c>
      <c r="BF28" s="18">
        <f t="shared" si="41"/>
        <v>0</v>
      </c>
      <c r="BG28" s="18">
        <f t="shared" si="15"/>
        <v>0</v>
      </c>
      <c r="BH28" s="20"/>
      <c r="BI28" s="18">
        <f t="shared" si="16"/>
        <v>6.2291135034868379</v>
      </c>
      <c r="BJ28" s="18">
        <f t="shared" si="23"/>
        <v>34.508648920374746</v>
      </c>
    </row>
    <row r="29" spans="2:62" ht="15" x14ac:dyDescent="0.2">
      <c r="B29" s="22">
        <v>2034</v>
      </c>
      <c r="C29" s="14">
        <v>0</v>
      </c>
      <c r="D29" s="14">
        <f t="shared" si="29"/>
        <v>0</v>
      </c>
      <c r="E29" s="14">
        <f t="shared" si="30"/>
        <v>0</v>
      </c>
      <c r="G29" s="34">
        <v>16</v>
      </c>
      <c r="H29" s="34" t="str">
        <f>Mango!H29</f>
        <v>2034-2035</v>
      </c>
      <c r="I29" s="35">
        <v>22.706</v>
      </c>
      <c r="J29" s="30"/>
      <c r="K29" s="28">
        <f t="shared" si="8"/>
        <v>190.28058760041799</v>
      </c>
      <c r="L29" s="28">
        <f t="shared" si="31"/>
        <v>24.792750382715496</v>
      </c>
      <c r="M29" s="17"/>
      <c r="N29" s="14">
        <f t="shared" si="1"/>
        <v>16</v>
      </c>
      <c r="O29" s="14" t="str">
        <f t="shared" si="2"/>
        <v>2034-2035</v>
      </c>
      <c r="P29" s="18">
        <f t="shared" si="17"/>
        <v>0</v>
      </c>
      <c r="Q29" s="18">
        <f t="shared" si="18"/>
        <v>0</v>
      </c>
      <c r="R29" s="18">
        <f t="shared" si="24"/>
        <v>0</v>
      </c>
      <c r="S29" s="18">
        <f t="shared" si="32"/>
        <v>0.12011232421701645</v>
      </c>
      <c r="T29" s="18">
        <f t="shared" si="37"/>
        <v>3.1032956114455157</v>
      </c>
      <c r="U29" s="18">
        <f t="shared" si="42"/>
        <v>0</v>
      </c>
      <c r="V29" s="20"/>
      <c r="W29" s="18">
        <f t="shared" si="3"/>
        <v>0</v>
      </c>
      <c r="X29" s="18">
        <f t="shared" si="9"/>
        <v>0</v>
      </c>
      <c r="Y29" s="18">
        <f t="shared" si="19"/>
        <v>0</v>
      </c>
      <c r="Z29" s="18">
        <f t="shared" si="25"/>
        <v>3.0028081054254113E-2</v>
      </c>
      <c r="AA29" s="18">
        <f t="shared" si="33"/>
        <v>0.77582390286137892</v>
      </c>
      <c r="AB29" s="18">
        <f t="shared" si="38"/>
        <v>0</v>
      </c>
      <c r="AC29" s="20"/>
      <c r="AD29" s="18">
        <f t="shared" si="4"/>
        <v>0</v>
      </c>
      <c r="AE29" s="18">
        <f t="shared" si="4"/>
        <v>0</v>
      </c>
      <c r="AF29" s="18">
        <f t="shared" si="4"/>
        <v>0</v>
      </c>
      <c r="AG29" s="18">
        <f t="shared" si="4"/>
        <v>0.15014040527127057</v>
      </c>
      <c r="AH29" s="18">
        <f t="shared" si="4"/>
        <v>3.8791195143068946</v>
      </c>
      <c r="AI29" s="18">
        <f t="shared" si="4"/>
        <v>0</v>
      </c>
      <c r="AJ29" s="20"/>
      <c r="AK29" s="18">
        <f t="shared" si="5"/>
        <v>0</v>
      </c>
      <c r="AL29" s="18">
        <f t="shared" si="10"/>
        <v>0</v>
      </c>
      <c r="AM29" s="18">
        <f t="shared" si="20"/>
        <v>0</v>
      </c>
      <c r="AN29" s="18">
        <f t="shared" si="26"/>
        <v>0.25874196508415626</v>
      </c>
      <c r="AO29" s="18">
        <f t="shared" si="34"/>
        <v>6.6850159629888806</v>
      </c>
      <c r="AP29" s="18">
        <f t="shared" si="39"/>
        <v>0</v>
      </c>
      <c r="AQ29" s="18">
        <f t="shared" si="11"/>
        <v>6.9437579280730368</v>
      </c>
      <c r="AR29" s="20"/>
      <c r="AS29" s="18">
        <f t="shared" si="6"/>
        <v>0</v>
      </c>
      <c r="AT29" s="18">
        <f t="shared" si="12"/>
        <v>0</v>
      </c>
      <c r="AU29" s="18">
        <f t="shared" si="21"/>
        <v>0</v>
      </c>
      <c r="AV29" s="18">
        <f t="shared" si="27"/>
        <v>0</v>
      </c>
      <c r="AW29" s="18">
        <f t="shared" si="35"/>
        <v>0</v>
      </c>
      <c r="AX29" s="18">
        <f t="shared" si="40"/>
        <v>0</v>
      </c>
      <c r="AY29" s="18">
        <f t="shared" si="13"/>
        <v>0</v>
      </c>
      <c r="AZ29" s="20"/>
      <c r="BA29" s="18">
        <f t="shared" si="7"/>
        <v>0</v>
      </c>
      <c r="BB29" s="18">
        <f t="shared" si="14"/>
        <v>0</v>
      </c>
      <c r="BC29" s="18">
        <f t="shared" si="22"/>
        <v>0</v>
      </c>
      <c r="BD29" s="18">
        <f t="shared" si="28"/>
        <v>0</v>
      </c>
      <c r="BE29" s="18">
        <f t="shared" si="36"/>
        <v>0</v>
      </c>
      <c r="BF29" s="18">
        <f t="shared" si="41"/>
        <v>0</v>
      </c>
      <c r="BG29" s="18">
        <f t="shared" si="15"/>
        <v>0</v>
      </c>
      <c r="BH29" s="20"/>
      <c r="BI29" s="18">
        <f t="shared" si="16"/>
        <v>6.9437579280730368</v>
      </c>
      <c r="BJ29" s="18">
        <f t="shared" si="23"/>
        <v>41.452406848447779</v>
      </c>
    </row>
    <row r="30" spans="2:62" ht="15" x14ac:dyDescent="0.2">
      <c r="B30" s="22">
        <v>2035</v>
      </c>
      <c r="C30" s="14">
        <v>0</v>
      </c>
      <c r="D30" s="14">
        <f t="shared" si="29"/>
        <v>0</v>
      </c>
      <c r="E30" s="14">
        <f t="shared" si="30"/>
        <v>0</v>
      </c>
      <c r="G30" s="26">
        <v>17</v>
      </c>
      <c r="H30" s="26" t="str">
        <f>Mango!H30</f>
        <v>2035-2036</v>
      </c>
      <c r="I30" s="35">
        <v>24.032</v>
      </c>
      <c r="J30" s="30"/>
      <c r="K30" s="28">
        <f t="shared" si="8"/>
        <v>217.06050929536281</v>
      </c>
      <c r="L30" s="28">
        <f t="shared" si="31"/>
        <v>26.779921694944818</v>
      </c>
      <c r="M30" s="17"/>
      <c r="N30" s="14">
        <f t="shared" si="1"/>
        <v>17</v>
      </c>
      <c r="O30" s="14" t="str">
        <f t="shared" si="2"/>
        <v>2035-2036</v>
      </c>
      <c r="P30" s="18">
        <f t="shared" si="17"/>
        <v>0</v>
      </c>
      <c r="Q30" s="18">
        <f t="shared" si="18"/>
        <v>0</v>
      </c>
      <c r="R30" s="18">
        <f t="shared" si="24"/>
        <v>0</v>
      </c>
      <c r="S30" s="18">
        <f t="shared" si="32"/>
        <v>0.13188283922679747</v>
      </c>
      <c r="T30" s="18">
        <f t="shared" si="37"/>
        <v>3.431780691914756</v>
      </c>
      <c r="U30" s="18">
        <f t="shared" si="42"/>
        <v>0</v>
      </c>
      <c r="V30" s="20"/>
      <c r="W30" s="18">
        <f t="shared" si="3"/>
        <v>0</v>
      </c>
      <c r="X30" s="18">
        <f t="shared" si="9"/>
        <v>0</v>
      </c>
      <c r="Y30" s="18">
        <f t="shared" si="19"/>
        <v>0</v>
      </c>
      <c r="Z30" s="18">
        <f t="shared" si="25"/>
        <v>3.2970709806699368E-2</v>
      </c>
      <c r="AA30" s="18">
        <f t="shared" si="33"/>
        <v>0.857945172978689</v>
      </c>
      <c r="AB30" s="18">
        <f t="shared" si="38"/>
        <v>0</v>
      </c>
      <c r="AC30" s="20"/>
      <c r="AD30" s="18">
        <f t="shared" si="4"/>
        <v>0</v>
      </c>
      <c r="AE30" s="18">
        <f t="shared" si="4"/>
        <v>0</v>
      </c>
      <c r="AF30" s="18">
        <f t="shared" si="4"/>
        <v>0</v>
      </c>
      <c r="AG30" s="18">
        <f t="shared" si="4"/>
        <v>0.16485354903349683</v>
      </c>
      <c r="AH30" s="18">
        <f t="shared" si="4"/>
        <v>4.2897258648934447</v>
      </c>
      <c r="AI30" s="18">
        <f t="shared" si="4"/>
        <v>0</v>
      </c>
      <c r="AJ30" s="20"/>
      <c r="AK30" s="18">
        <f t="shared" si="5"/>
        <v>0</v>
      </c>
      <c r="AL30" s="18">
        <f t="shared" si="10"/>
        <v>0</v>
      </c>
      <c r="AM30" s="18">
        <f t="shared" si="20"/>
        <v>0</v>
      </c>
      <c r="AN30" s="18">
        <f t="shared" si="26"/>
        <v>0.28409761616772616</v>
      </c>
      <c r="AO30" s="18">
        <f t="shared" si="34"/>
        <v>7.3926275738330354</v>
      </c>
      <c r="AP30" s="18">
        <f t="shared" si="39"/>
        <v>0</v>
      </c>
      <c r="AQ30" s="18">
        <f t="shared" si="11"/>
        <v>7.6767251900007611</v>
      </c>
      <c r="AR30" s="20"/>
      <c r="AS30" s="18">
        <f t="shared" si="6"/>
        <v>0</v>
      </c>
      <c r="AT30" s="18">
        <f t="shared" si="12"/>
        <v>0</v>
      </c>
      <c r="AU30" s="18">
        <f t="shared" si="21"/>
        <v>0</v>
      </c>
      <c r="AV30" s="18">
        <f t="shared" si="27"/>
        <v>0</v>
      </c>
      <c r="AW30" s="18">
        <f t="shared" si="35"/>
        <v>0</v>
      </c>
      <c r="AX30" s="18">
        <f t="shared" si="40"/>
        <v>0</v>
      </c>
      <c r="AY30" s="18">
        <f t="shared" si="13"/>
        <v>0</v>
      </c>
      <c r="AZ30" s="20"/>
      <c r="BA30" s="18">
        <f t="shared" si="7"/>
        <v>0</v>
      </c>
      <c r="BB30" s="18">
        <f t="shared" si="14"/>
        <v>0</v>
      </c>
      <c r="BC30" s="18">
        <f t="shared" si="22"/>
        <v>0</v>
      </c>
      <c r="BD30" s="18">
        <f t="shared" si="28"/>
        <v>0</v>
      </c>
      <c r="BE30" s="18">
        <f t="shared" si="36"/>
        <v>0</v>
      </c>
      <c r="BF30" s="18">
        <f t="shared" si="41"/>
        <v>0</v>
      </c>
      <c r="BG30" s="18">
        <f t="shared" si="15"/>
        <v>0</v>
      </c>
      <c r="BH30" s="20"/>
      <c r="BI30" s="18">
        <f t="shared" si="16"/>
        <v>7.6767251900007611</v>
      </c>
      <c r="BJ30" s="18">
        <f t="shared" si="23"/>
        <v>49.129132038448539</v>
      </c>
    </row>
    <row r="31" spans="2:62" ht="15" x14ac:dyDescent="0.2">
      <c r="B31" s="22">
        <v>2036</v>
      </c>
      <c r="C31" s="14">
        <v>0</v>
      </c>
      <c r="D31" s="14">
        <f t="shared" si="29"/>
        <v>0</v>
      </c>
      <c r="E31" s="14">
        <f t="shared" si="30"/>
        <v>0</v>
      </c>
      <c r="G31" s="26">
        <v>18</v>
      </c>
      <c r="H31" s="26" t="str">
        <f>Mango!H31</f>
        <v>2036-2037</v>
      </c>
      <c r="I31" s="35">
        <v>25.358000000000001</v>
      </c>
      <c r="J31" s="30"/>
      <c r="K31" s="28">
        <f t="shared" si="8"/>
        <v>245.86403701652017</v>
      </c>
      <c r="L31" s="28">
        <f t="shared" si="31"/>
        <v>28.803527721157366</v>
      </c>
      <c r="M31" s="17"/>
      <c r="N31" s="14">
        <f t="shared" si="1"/>
        <v>18</v>
      </c>
      <c r="O31" s="14" t="str">
        <f t="shared" si="2"/>
        <v>2036-2037</v>
      </c>
      <c r="P31" s="18">
        <f t="shared" si="17"/>
        <v>0</v>
      </c>
      <c r="Q31" s="18">
        <f t="shared" si="18"/>
        <v>0</v>
      </c>
      <c r="R31" s="18">
        <f t="shared" si="24"/>
        <v>0</v>
      </c>
      <c r="S31" s="18">
        <f t="shared" si="32"/>
        <v>0.14391400183073827</v>
      </c>
      <c r="T31" s="18">
        <f t="shared" si="37"/>
        <v>3.7680811207656419</v>
      </c>
      <c r="U31" s="18">
        <f t="shared" si="42"/>
        <v>0</v>
      </c>
      <c r="V31" s="20"/>
      <c r="W31" s="18">
        <f t="shared" si="3"/>
        <v>0</v>
      </c>
      <c r="X31" s="18">
        <f t="shared" si="9"/>
        <v>0</v>
      </c>
      <c r="Y31" s="18">
        <f t="shared" si="19"/>
        <v>0</v>
      </c>
      <c r="Z31" s="18">
        <f t="shared" si="25"/>
        <v>3.5978500457684567E-2</v>
      </c>
      <c r="AA31" s="18">
        <f t="shared" si="33"/>
        <v>0.94202028019141049</v>
      </c>
      <c r="AB31" s="18">
        <f t="shared" si="38"/>
        <v>0</v>
      </c>
      <c r="AC31" s="20"/>
      <c r="AD31" s="18">
        <f t="shared" si="4"/>
        <v>0</v>
      </c>
      <c r="AE31" s="18">
        <f t="shared" si="4"/>
        <v>0</v>
      </c>
      <c r="AF31" s="18">
        <f t="shared" si="4"/>
        <v>0</v>
      </c>
      <c r="AG31" s="18">
        <f t="shared" si="4"/>
        <v>0.17989250228842285</v>
      </c>
      <c r="AH31" s="18">
        <f t="shared" si="4"/>
        <v>4.7101014009570523</v>
      </c>
      <c r="AI31" s="18">
        <f t="shared" si="4"/>
        <v>0</v>
      </c>
      <c r="AJ31" s="20"/>
      <c r="AK31" s="18">
        <f t="shared" si="5"/>
        <v>0</v>
      </c>
      <c r="AL31" s="18">
        <f t="shared" si="10"/>
        <v>0</v>
      </c>
      <c r="AM31" s="18">
        <f t="shared" si="20"/>
        <v>0</v>
      </c>
      <c r="AN31" s="18">
        <f t="shared" si="26"/>
        <v>0.310014745610382</v>
      </c>
      <c r="AO31" s="18">
        <f t="shared" si="34"/>
        <v>8.1170747476493208</v>
      </c>
      <c r="AP31" s="18">
        <f t="shared" si="39"/>
        <v>0</v>
      </c>
      <c r="AQ31" s="18">
        <f t="shared" si="11"/>
        <v>8.427089493259702</v>
      </c>
      <c r="AR31" s="20"/>
      <c r="AS31" s="18">
        <f t="shared" si="6"/>
        <v>0</v>
      </c>
      <c r="AT31" s="18">
        <f t="shared" si="12"/>
        <v>0</v>
      </c>
      <c r="AU31" s="18">
        <f t="shared" si="21"/>
        <v>0</v>
      </c>
      <c r="AV31" s="18">
        <f t="shared" si="27"/>
        <v>0</v>
      </c>
      <c r="AW31" s="18">
        <f t="shared" si="35"/>
        <v>0</v>
      </c>
      <c r="AX31" s="18">
        <f t="shared" si="40"/>
        <v>0</v>
      </c>
      <c r="AY31" s="18">
        <f t="shared" si="13"/>
        <v>0</v>
      </c>
      <c r="AZ31" s="20"/>
      <c r="BA31" s="18">
        <f t="shared" si="7"/>
        <v>0</v>
      </c>
      <c r="BB31" s="18">
        <f t="shared" si="14"/>
        <v>0</v>
      </c>
      <c r="BC31" s="18">
        <f t="shared" si="22"/>
        <v>0</v>
      </c>
      <c r="BD31" s="18">
        <f t="shared" si="28"/>
        <v>0</v>
      </c>
      <c r="BE31" s="18">
        <f t="shared" si="36"/>
        <v>0</v>
      </c>
      <c r="BF31" s="18">
        <f t="shared" si="41"/>
        <v>0</v>
      </c>
      <c r="BG31" s="18">
        <f t="shared" si="15"/>
        <v>0</v>
      </c>
      <c r="BH31" s="20"/>
      <c r="BI31" s="18">
        <f t="shared" si="16"/>
        <v>8.427089493259702</v>
      </c>
      <c r="BJ31" s="18">
        <f t="shared" si="23"/>
        <v>57.556221531708239</v>
      </c>
    </row>
    <row r="32" spans="2:62" ht="15" x14ac:dyDescent="0.2">
      <c r="B32" s="22">
        <v>2037</v>
      </c>
      <c r="C32" s="14">
        <v>0</v>
      </c>
      <c r="D32" s="14">
        <f t="shared" si="29"/>
        <v>0</v>
      </c>
      <c r="E32" s="14">
        <f t="shared" si="30"/>
        <v>0</v>
      </c>
      <c r="G32" s="26">
        <v>19</v>
      </c>
      <c r="H32" s="26" t="str">
        <f>Mango!H32</f>
        <v>2037-2038</v>
      </c>
      <c r="I32" s="35">
        <v>26.684000000000001</v>
      </c>
      <c r="J32" s="37"/>
      <c r="K32" s="28">
        <f t="shared" si="8"/>
        <v>276.7262617509852</v>
      </c>
      <c r="L32" s="28">
        <f t="shared" si="31"/>
        <v>30.86222473446503</v>
      </c>
      <c r="M32" s="17"/>
      <c r="N32" s="14">
        <f t="shared" si="1"/>
        <v>19</v>
      </c>
      <c r="O32" s="14" t="str">
        <f t="shared" si="2"/>
        <v>2037-2038</v>
      </c>
      <c r="P32" s="18">
        <f t="shared" si="17"/>
        <v>0</v>
      </c>
      <c r="Q32" s="18">
        <f t="shared" si="18"/>
        <v>0</v>
      </c>
      <c r="R32" s="18">
        <f t="shared" si="24"/>
        <v>0</v>
      </c>
      <c r="S32" s="18">
        <f t="shared" si="32"/>
        <v>0.15619432741110761</v>
      </c>
      <c r="T32" s="18">
        <f t="shared" si="37"/>
        <v>4.1118286237353798</v>
      </c>
      <c r="U32" s="18">
        <f t="shared" si="42"/>
        <v>0</v>
      </c>
      <c r="V32" s="20"/>
      <c r="W32" s="18">
        <f t="shared" si="3"/>
        <v>0</v>
      </c>
      <c r="X32" s="18">
        <f t="shared" si="9"/>
        <v>0</v>
      </c>
      <c r="Y32" s="18">
        <f t="shared" si="19"/>
        <v>0</v>
      </c>
      <c r="Z32" s="18">
        <f t="shared" si="25"/>
        <v>3.9048581852776904E-2</v>
      </c>
      <c r="AA32" s="18">
        <f t="shared" si="33"/>
        <v>1.027957155933845</v>
      </c>
      <c r="AB32" s="18">
        <f t="shared" si="38"/>
        <v>0</v>
      </c>
      <c r="AC32" s="20"/>
      <c r="AD32" s="18">
        <f t="shared" si="4"/>
        <v>0</v>
      </c>
      <c r="AE32" s="18">
        <f t="shared" si="4"/>
        <v>0</v>
      </c>
      <c r="AF32" s="18">
        <f t="shared" si="4"/>
        <v>0</v>
      </c>
      <c r="AG32" s="18">
        <f t="shared" si="4"/>
        <v>0.19524290926388452</v>
      </c>
      <c r="AH32" s="18">
        <f t="shared" si="4"/>
        <v>5.139785779669225</v>
      </c>
      <c r="AI32" s="18">
        <f t="shared" si="4"/>
        <v>0</v>
      </c>
      <c r="AJ32" s="20"/>
      <c r="AK32" s="18">
        <f t="shared" si="5"/>
        <v>0</v>
      </c>
      <c r="AL32" s="18">
        <f t="shared" si="10"/>
        <v>0</v>
      </c>
      <c r="AM32" s="18">
        <f t="shared" si="20"/>
        <v>0</v>
      </c>
      <c r="AN32" s="18">
        <f t="shared" si="26"/>
        <v>0.3364686136314276</v>
      </c>
      <c r="AO32" s="18">
        <f t="shared" si="34"/>
        <v>8.8575641602966293</v>
      </c>
      <c r="AP32" s="18">
        <f t="shared" si="39"/>
        <v>0</v>
      </c>
      <c r="AQ32" s="18">
        <f t="shared" si="11"/>
        <v>9.1940327739280576</v>
      </c>
      <c r="AR32" s="20"/>
      <c r="AS32" s="18">
        <f t="shared" si="6"/>
        <v>0</v>
      </c>
      <c r="AT32" s="18">
        <f t="shared" si="12"/>
        <v>0</v>
      </c>
      <c r="AU32" s="18">
        <f t="shared" si="21"/>
        <v>0</v>
      </c>
      <c r="AV32" s="18">
        <f t="shared" si="27"/>
        <v>0</v>
      </c>
      <c r="AW32" s="18">
        <f t="shared" si="35"/>
        <v>0</v>
      </c>
      <c r="AX32" s="18">
        <f t="shared" si="40"/>
        <v>0</v>
      </c>
      <c r="AY32" s="18">
        <f t="shared" si="13"/>
        <v>0</v>
      </c>
      <c r="AZ32" s="20"/>
      <c r="BA32" s="18">
        <f t="shared" si="7"/>
        <v>0</v>
      </c>
      <c r="BB32" s="18">
        <f t="shared" si="14"/>
        <v>0</v>
      </c>
      <c r="BC32" s="18">
        <f t="shared" si="22"/>
        <v>0</v>
      </c>
      <c r="BD32" s="18">
        <f t="shared" si="28"/>
        <v>0</v>
      </c>
      <c r="BE32" s="18">
        <f t="shared" si="36"/>
        <v>0</v>
      </c>
      <c r="BF32" s="18">
        <f t="shared" si="41"/>
        <v>0</v>
      </c>
      <c r="BG32" s="18">
        <f t="shared" si="15"/>
        <v>0</v>
      </c>
      <c r="BH32" s="20"/>
      <c r="BI32" s="18">
        <f t="shared" si="16"/>
        <v>9.1940327739280576</v>
      </c>
      <c r="BJ32" s="18">
        <f t="shared" si="23"/>
        <v>66.750254305636304</v>
      </c>
    </row>
    <row r="33" spans="2:62" ht="15" x14ac:dyDescent="0.2">
      <c r="B33" s="22">
        <v>2038</v>
      </c>
      <c r="C33" s="14">
        <v>0</v>
      </c>
      <c r="D33" s="14">
        <f t="shared" si="29"/>
        <v>0</v>
      </c>
      <c r="E33" s="14">
        <f t="shared" si="30"/>
        <v>0</v>
      </c>
      <c r="G33" s="26">
        <v>20</v>
      </c>
      <c r="H33" s="26" t="str">
        <f>Mango!H33</f>
        <v>2038-2039</v>
      </c>
      <c r="I33" s="35">
        <v>28.01</v>
      </c>
      <c r="J33" s="30"/>
      <c r="K33" s="28">
        <f t="shared" si="8"/>
        <v>309.68104698082311</v>
      </c>
      <c r="L33" s="28">
        <f t="shared" si="31"/>
        <v>32.95478522983791</v>
      </c>
      <c r="M33" s="17"/>
      <c r="N33" s="14">
        <f t="shared" si="1"/>
        <v>20</v>
      </c>
      <c r="O33" s="14" t="str">
        <f t="shared" si="2"/>
        <v>2038-2039</v>
      </c>
      <c r="P33" s="18">
        <f t="shared" si="17"/>
        <v>0</v>
      </c>
      <c r="Q33" s="18">
        <f t="shared" si="18"/>
        <v>0</v>
      </c>
      <c r="R33" s="18">
        <f t="shared" si="24"/>
        <v>0</v>
      </c>
      <c r="S33" s="18">
        <f t="shared" si="32"/>
        <v>0.16871350667815235</v>
      </c>
      <c r="T33" s="18">
        <f t="shared" si="37"/>
        <v>4.462695068888789</v>
      </c>
      <c r="U33" s="18">
        <f t="shared" si="42"/>
        <v>0</v>
      </c>
      <c r="V33" s="20"/>
      <c r="W33" s="18">
        <f t="shared" si="3"/>
        <v>0</v>
      </c>
      <c r="X33" s="18">
        <f t="shared" si="9"/>
        <v>0</v>
      </c>
      <c r="Y33" s="18">
        <f t="shared" si="19"/>
        <v>0</v>
      </c>
      <c r="Z33" s="18">
        <f t="shared" si="25"/>
        <v>4.2178376669538088E-2</v>
      </c>
      <c r="AA33" s="18">
        <f t="shared" si="33"/>
        <v>1.1156737672221972</v>
      </c>
      <c r="AB33" s="18">
        <f t="shared" si="38"/>
        <v>0</v>
      </c>
      <c r="AC33" s="20"/>
      <c r="AD33" s="18">
        <f t="shared" si="4"/>
        <v>0</v>
      </c>
      <c r="AE33" s="18">
        <f t="shared" si="4"/>
        <v>0</v>
      </c>
      <c r="AF33" s="18">
        <f t="shared" si="4"/>
        <v>0</v>
      </c>
      <c r="AG33" s="18">
        <f t="shared" si="4"/>
        <v>0.21089188334769043</v>
      </c>
      <c r="AH33" s="18">
        <f t="shared" si="4"/>
        <v>5.578368836110986</v>
      </c>
      <c r="AI33" s="18">
        <f t="shared" si="4"/>
        <v>0</v>
      </c>
      <c r="AJ33" s="20"/>
      <c r="AK33" s="18">
        <f t="shared" si="5"/>
        <v>0</v>
      </c>
      <c r="AL33" s="18">
        <f t="shared" si="10"/>
        <v>0</v>
      </c>
      <c r="AM33" s="18">
        <f t="shared" si="20"/>
        <v>0</v>
      </c>
      <c r="AN33" s="18">
        <f t="shared" si="26"/>
        <v>0.36343701230251985</v>
      </c>
      <c r="AO33" s="18">
        <f t="shared" si="34"/>
        <v>9.6133889608979306</v>
      </c>
      <c r="AP33" s="18">
        <f t="shared" si="39"/>
        <v>0</v>
      </c>
      <c r="AQ33" s="18">
        <f t="shared" si="11"/>
        <v>9.9768259732004498</v>
      </c>
      <c r="AR33" s="20"/>
      <c r="AS33" s="18">
        <f t="shared" si="6"/>
        <v>0</v>
      </c>
      <c r="AT33" s="18">
        <f t="shared" si="12"/>
        <v>0</v>
      </c>
      <c r="AU33" s="18">
        <f t="shared" si="21"/>
        <v>0</v>
      </c>
      <c r="AV33" s="18">
        <f t="shared" si="27"/>
        <v>0</v>
      </c>
      <c r="AW33" s="18">
        <f t="shared" si="35"/>
        <v>0</v>
      </c>
      <c r="AX33" s="18">
        <f t="shared" si="40"/>
        <v>0</v>
      </c>
      <c r="AY33" s="18">
        <f t="shared" si="13"/>
        <v>0</v>
      </c>
      <c r="AZ33" s="20"/>
      <c r="BA33" s="18">
        <f t="shared" si="7"/>
        <v>0</v>
      </c>
      <c r="BB33" s="18">
        <f t="shared" si="14"/>
        <v>0</v>
      </c>
      <c r="BC33" s="18">
        <f t="shared" si="22"/>
        <v>0</v>
      </c>
      <c r="BD33" s="18">
        <f t="shared" si="28"/>
        <v>0</v>
      </c>
      <c r="BE33" s="18">
        <f t="shared" si="36"/>
        <v>0</v>
      </c>
      <c r="BF33" s="18">
        <f t="shared" si="41"/>
        <v>0</v>
      </c>
      <c r="BG33" s="18">
        <f t="shared" si="15"/>
        <v>0</v>
      </c>
      <c r="BH33" s="20"/>
      <c r="BI33" s="18">
        <f t="shared" si="16"/>
        <v>9.9768259732004498</v>
      </c>
      <c r="BJ33" s="18">
        <f t="shared" si="23"/>
        <v>76.727080278836752</v>
      </c>
    </row>
    <row r="34" spans="2:62" ht="15" x14ac:dyDescent="0.2">
      <c r="B34" s="22">
        <v>2039</v>
      </c>
      <c r="C34" s="14">
        <v>0</v>
      </c>
      <c r="D34" s="14">
        <f t="shared" si="29"/>
        <v>0</v>
      </c>
      <c r="E34" s="14">
        <f t="shared" si="30"/>
        <v>0</v>
      </c>
      <c r="G34" s="26">
        <v>21</v>
      </c>
      <c r="H34" s="26" t="str">
        <f>Mango!H34</f>
        <v>2039-2040</v>
      </c>
      <c r="I34" s="35">
        <v>29.335999999999999</v>
      </c>
      <c r="J34" s="30"/>
      <c r="K34" s="28">
        <f t="shared" si="8"/>
        <v>344.76112964416933</v>
      </c>
      <c r="L34" s="28">
        <f t="shared" si="31"/>
        <v>35.080082663346218</v>
      </c>
      <c r="M34" s="17"/>
      <c r="N34" s="14">
        <f t="shared" si="1"/>
        <v>21</v>
      </c>
      <c r="O34" s="14" t="str">
        <f t="shared" si="2"/>
        <v>2039-2040</v>
      </c>
      <c r="P34" s="18">
        <f t="shared" si="17"/>
        <v>0</v>
      </c>
      <c r="Q34" s="18">
        <f t="shared" si="18"/>
        <v>0</v>
      </c>
      <c r="R34" s="18">
        <f t="shared" si="24"/>
        <v>0</v>
      </c>
      <c r="S34" s="18">
        <f t="shared" si="32"/>
        <v>0.1814622246432914</v>
      </c>
      <c r="T34" s="18">
        <f t="shared" si="37"/>
        <v>4.8203859050900677</v>
      </c>
      <c r="U34" s="18">
        <f t="shared" si="42"/>
        <v>0</v>
      </c>
      <c r="V34" s="20"/>
      <c r="W34" s="18">
        <f t="shared" si="3"/>
        <v>0</v>
      </c>
      <c r="X34" s="18">
        <f t="shared" si="9"/>
        <v>0</v>
      </c>
      <c r="Y34" s="18">
        <f t="shared" si="19"/>
        <v>0</v>
      </c>
      <c r="Z34" s="18">
        <f t="shared" si="25"/>
        <v>4.5365556160822849E-2</v>
      </c>
      <c r="AA34" s="18">
        <f t="shared" si="33"/>
        <v>1.2050964762725169</v>
      </c>
      <c r="AB34" s="18">
        <f t="shared" si="38"/>
        <v>0</v>
      </c>
      <c r="AC34" s="20"/>
      <c r="AD34" s="18">
        <f t="shared" si="4"/>
        <v>0</v>
      </c>
      <c r="AE34" s="18">
        <f t="shared" si="4"/>
        <v>0</v>
      </c>
      <c r="AF34" s="18">
        <f t="shared" si="4"/>
        <v>0</v>
      </c>
      <c r="AG34" s="18">
        <f t="shared" si="4"/>
        <v>0.22682778080411425</v>
      </c>
      <c r="AH34" s="18">
        <f t="shared" si="4"/>
        <v>6.0254823813625844</v>
      </c>
      <c r="AI34" s="18">
        <f t="shared" si="4"/>
        <v>0</v>
      </c>
      <c r="AJ34" s="20"/>
      <c r="AK34" s="18">
        <f t="shared" si="5"/>
        <v>0</v>
      </c>
      <c r="AL34" s="18">
        <f t="shared" si="10"/>
        <v>0</v>
      </c>
      <c r="AM34" s="18">
        <f t="shared" si="20"/>
        <v>0</v>
      </c>
      <c r="AN34" s="18">
        <f t="shared" si="26"/>
        <v>0.39089987558575684</v>
      </c>
      <c r="AO34" s="18">
        <f t="shared" si="34"/>
        <v>10.383914637214852</v>
      </c>
      <c r="AP34" s="18">
        <f t="shared" si="39"/>
        <v>0</v>
      </c>
      <c r="AQ34" s="18">
        <f t="shared" si="11"/>
        <v>10.774814512800608</v>
      </c>
      <c r="AR34" s="20"/>
      <c r="AS34" s="18">
        <f t="shared" si="6"/>
        <v>0</v>
      </c>
      <c r="AT34" s="18">
        <f t="shared" si="12"/>
        <v>0</v>
      </c>
      <c r="AU34" s="18">
        <f t="shared" si="21"/>
        <v>0</v>
      </c>
      <c r="AV34" s="18">
        <f t="shared" si="27"/>
        <v>0</v>
      </c>
      <c r="AW34" s="18">
        <f t="shared" si="35"/>
        <v>0</v>
      </c>
      <c r="AX34" s="18">
        <f t="shared" si="40"/>
        <v>0</v>
      </c>
      <c r="AY34" s="18">
        <f t="shared" si="13"/>
        <v>0</v>
      </c>
      <c r="AZ34" s="20"/>
      <c r="BA34" s="18">
        <f t="shared" si="7"/>
        <v>0</v>
      </c>
      <c r="BB34" s="18">
        <f t="shared" si="14"/>
        <v>0</v>
      </c>
      <c r="BC34" s="18">
        <f t="shared" si="22"/>
        <v>0</v>
      </c>
      <c r="BD34" s="18">
        <f t="shared" si="28"/>
        <v>0</v>
      </c>
      <c r="BE34" s="18">
        <f t="shared" si="36"/>
        <v>0</v>
      </c>
      <c r="BF34" s="18">
        <f t="shared" si="41"/>
        <v>0</v>
      </c>
      <c r="BG34" s="18">
        <f t="shared" si="15"/>
        <v>0</v>
      </c>
      <c r="BH34" s="20"/>
      <c r="BI34" s="18">
        <f t="shared" si="16"/>
        <v>10.774814512800608</v>
      </c>
      <c r="BJ34" s="18">
        <f t="shared" si="23"/>
        <v>87.501894791637355</v>
      </c>
    </row>
    <row r="35" spans="2:62" ht="15" x14ac:dyDescent="0.2">
      <c r="B35" s="22">
        <v>2040</v>
      </c>
      <c r="C35" s="14">
        <v>0</v>
      </c>
      <c r="D35" s="14">
        <f t="shared" si="29"/>
        <v>0</v>
      </c>
      <c r="E35" s="14">
        <f t="shared" si="30"/>
        <v>0</v>
      </c>
      <c r="G35" s="26">
        <v>22</v>
      </c>
      <c r="H35" s="26" t="str">
        <f>Mango!H35</f>
        <v>2040-2041</v>
      </c>
      <c r="I35" s="35">
        <v>30.661999999999999</v>
      </c>
      <c r="J35" s="30"/>
      <c r="K35" s="28">
        <f t="shared" si="8"/>
        <v>381.99820846018326</v>
      </c>
      <c r="L35" s="28">
        <f t="shared" si="31"/>
        <v>37.237078816013934</v>
      </c>
      <c r="M35" s="17"/>
      <c r="N35" s="14">
        <f t="shared" si="1"/>
        <v>22</v>
      </c>
      <c r="O35" s="14" t="str">
        <f t="shared" si="2"/>
        <v>2040-2041</v>
      </c>
      <c r="P35" s="18">
        <f t="shared" si="17"/>
        <v>0</v>
      </c>
      <c r="Q35" s="18">
        <f t="shared" si="18"/>
        <v>0</v>
      </c>
      <c r="R35" s="18">
        <f t="shared" si="24"/>
        <v>0</v>
      </c>
      <c r="S35" s="18">
        <f t="shared" si="32"/>
        <v>0.19443201582712968</v>
      </c>
      <c r="T35" s="18">
        <f t="shared" si="37"/>
        <v>5.1846349898083259</v>
      </c>
      <c r="U35" s="18">
        <f t="shared" si="42"/>
        <v>0</v>
      </c>
      <c r="V35" s="20"/>
      <c r="W35" s="18">
        <f t="shared" si="3"/>
        <v>0</v>
      </c>
      <c r="X35" s="18">
        <f t="shared" si="9"/>
        <v>0</v>
      </c>
      <c r="Y35" s="18">
        <f t="shared" si="19"/>
        <v>0</v>
      </c>
      <c r="Z35" s="18">
        <f t="shared" si="25"/>
        <v>4.8608003956782421E-2</v>
      </c>
      <c r="AA35" s="18">
        <f t="shared" si="33"/>
        <v>1.2961587474520815</v>
      </c>
      <c r="AB35" s="18">
        <f t="shared" si="38"/>
        <v>0</v>
      </c>
      <c r="AC35" s="20"/>
      <c r="AD35" s="18">
        <f t="shared" si="4"/>
        <v>0</v>
      </c>
      <c r="AE35" s="18">
        <f t="shared" si="4"/>
        <v>0</v>
      </c>
      <c r="AF35" s="18">
        <f t="shared" si="4"/>
        <v>0</v>
      </c>
      <c r="AG35" s="18">
        <f t="shared" si="4"/>
        <v>0.2430400197839121</v>
      </c>
      <c r="AH35" s="18">
        <f t="shared" si="4"/>
        <v>6.4807937372604076</v>
      </c>
      <c r="AI35" s="18">
        <f t="shared" si="4"/>
        <v>0</v>
      </c>
      <c r="AJ35" s="20"/>
      <c r="AK35" s="18">
        <f t="shared" si="5"/>
        <v>0</v>
      </c>
      <c r="AL35" s="18">
        <f t="shared" si="10"/>
        <v>0</v>
      </c>
      <c r="AM35" s="18">
        <f t="shared" si="20"/>
        <v>0</v>
      </c>
      <c r="AN35" s="18">
        <f t="shared" si="26"/>
        <v>0.41883896742760846</v>
      </c>
      <c r="AO35" s="18">
        <f t="shared" si="34"/>
        <v>11.168567873878768</v>
      </c>
      <c r="AP35" s="18">
        <f t="shared" si="39"/>
        <v>0</v>
      </c>
      <c r="AQ35" s="18">
        <f t="shared" si="11"/>
        <v>11.587406841306377</v>
      </c>
      <c r="AR35" s="20"/>
      <c r="AS35" s="18">
        <f t="shared" si="6"/>
        <v>0</v>
      </c>
      <c r="AT35" s="18">
        <f t="shared" si="12"/>
        <v>0</v>
      </c>
      <c r="AU35" s="18">
        <f t="shared" si="21"/>
        <v>0</v>
      </c>
      <c r="AV35" s="18">
        <f t="shared" si="27"/>
        <v>0</v>
      </c>
      <c r="AW35" s="18">
        <f t="shared" si="35"/>
        <v>0</v>
      </c>
      <c r="AX35" s="18">
        <f t="shared" si="40"/>
        <v>0</v>
      </c>
      <c r="AY35" s="18">
        <f t="shared" si="13"/>
        <v>0</v>
      </c>
      <c r="AZ35" s="20"/>
      <c r="BA35" s="18">
        <f t="shared" si="7"/>
        <v>0</v>
      </c>
      <c r="BB35" s="18">
        <f t="shared" si="14"/>
        <v>0</v>
      </c>
      <c r="BC35" s="18">
        <f t="shared" si="22"/>
        <v>0</v>
      </c>
      <c r="BD35" s="18">
        <f t="shared" si="28"/>
        <v>0</v>
      </c>
      <c r="BE35" s="18">
        <f t="shared" si="36"/>
        <v>0</v>
      </c>
      <c r="BF35" s="18">
        <f t="shared" si="41"/>
        <v>0</v>
      </c>
      <c r="BG35" s="18">
        <f t="shared" si="15"/>
        <v>0</v>
      </c>
      <c r="BH35" s="20"/>
      <c r="BI35" s="18">
        <f t="shared" si="16"/>
        <v>11.587406841306377</v>
      </c>
      <c r="BJ35" s="18">
        <f t="shared" si="23"/>
        <v>99.08930163294373</v>
      </c>
    </row>
    <row r="36" spans="2:62" ht="15" x14ac:dyDescent="0.2">
      <c r="B36" s="22">
        <v>2041</v>
      </c>
      <c r="C36" s="14">
        <v>0</v>
      </c>
      <c r="D36" s="14">
        <f t="shared" si="29"/>
        <v>0</v>
      </c>
      <c r="E36" s="14">
        <f t="shared" si="30"/>
        <v>0</v>
      </c>
      <c r="G36" s="26">
        <v>23</v>
      </c>
      <c r="H36" s="26" t="str">
        <f>Mango!H36</f>
        <v>2041-2042</v>
      </c>
      <c r="I36" s="35">
        <v>31.988</v>
      </c>
      <c r="J36" s="30"/>
      <c r="K36" s="28">
        <f t="shared" si="8"/>
        <v>421.42302169375751</v>
      </c>
      <c r="L36" s="28">
        <f t="shared" si="31"/>
        <v>39.424813233574241</v>
      </c>
      <c r="M36" s="17"/>
      <c r="N36" s="14">
        <f t="shared" si="1"/>
        <v>23</v>
      </c>
      <c r="O36" s="14" t="str">
        <f t="shared" si="2"/>
        <v>2041-2042</v>
      </c>
      <c r="P36" s="18">
        <f t="shared" si="17"/>
        <v>0</v>
      </c>
      <c r="Q36" s="18">
        <f t="shared" si="18"/>
        <v>0</v>
      </c>
      <c r="R36" s="18">
        <f t="shared" si="24"/>
        <v>0</v>
      </c>
      <c r="S36" s="18">
        <f t="shared" si="32"/>
        <v>0.20761514694797881</v>
      </c>
      <c r="T36" s="18">
        <f t="shared" si="37"/>
        <v>5.5552004522037057</v>
      </c>
      <c r="U36" s="18">
        <f t="shared" si="42"/>
        <v>0</v>
      </c>
      <c r="V36" s="20"/>
      <c r="W36" s="18">
        <f t="shared" si="3"/>
        <v>0</v>
      </c>
      <c r="X36" s="18">
        <f t="shared" si="9"/>
        <v>0</v>
      </c>
      <c r="Y36" s="18">
        <f t="shared" si="19"/>
        <v>0</v>
      </c>
      <c r="Z36" s="18">
        <f t="shared" si="25"/>
        <v>5.1903786736994702E-2</v>
      </c>
      <c r="AA36" s="18">
        <f t="shared" si="33"/>
        <v>1.3888001130509264</v>
      </c>
      <c r="AB36" s="18">
        <f t="shared" si="38"/>
        <v>0</v>
      </c>
      <c r="AC36" s="20"/>
      <c r="AD36" s="18">
        <f t="shared" si="4"/>
        <v>0</v>
      </c>
      <c r="AE36" s="18">
        <f t="shared" si="4"/>
        <v>0</v>
      </c>
      <c r="AF36" s="18">
        <f t="shared" si="4"/>
        <v>0</v>
      </c>
      <c r="AG36" s="18">
        <f t="shared" si="4"/>
        <v>0.25951893368497353</v>
      </c>
      <c r="AH36" s="18">
        <f t="shared" si="4"/>
        <v>6.9440005652546324</v>
      </c>
      <c r="AI36" s="18">
        <f t="shared" si="4"/>
        <v>0</v>
      </c>
      <c r="AJ36" s="20"/>
      <c r="AK36" s="18">
        <f t="shared" si="5"/>
        <v>0</v>
      </c>
      <c r="AL36" s="18">
        <f t="shared" si="10"/>
        <v>0</v>
      </c>
      <c r="AM36" s="18">
        <f t="shared" si="20"/>
        <v>0</v>
      </c>
      <c r="AN36" s="18">
        <f t="shared" si="26"/>
        <v>0.44723762905043768</v>
      </c>
      <c r="AO36" s="18">
        <f t="shared" si="34"/>
        <v>11.966827640788814</v>
      </c>
      <c r="AP36" s="18">
        <f t="shared" si="39"/>
        <v>0</v>
      </c>
      <c r="AQ36" s="18">
        <f t="shared" si="11"/>
        <v>12.414065269839252</v>
      </c>
      <c r="AR36" s="20"/>
      <c r="AS36" s="18">
        <f t="shared" si="6"/>
        <v>0</v>
      </c>
      <c r="AT36" s="18">
        <f t="shared" si="12"/>
        <v>0</v>
      </c>
      <c r="AU36" s="18">
        <f t="shared" si="21"/>
        <v>0</v>
      </c>
      <c r="AV36" s="18">
        <f t="shared" si="27"/>
        <v>0</v>
      </c>
      <c r="AW36" s="18">
        <f t="shared" si="35"/>
        <v>0</v>
      </c>
      <c r="AX36" s="18">
        <f t="shared" si="40"/>
        <v>0</v>
      </c>
      <c r="AY36" s="18">
        <f t="shared" si="13"/>
        <v>0</v>
      </c>
      <c r="AZ36" s="20"/>
      <c r="BA36" s="18">
        <f t="shared" si="7"/>
        <v>0</v>
      </c>
      <c r="BB36" s="18">
        <f t="shared" si="14"/>
        <v>0</v>
      </c>
      <c r="BC36" s="18">
        <f t="shared" si="22"/>
        <v>0</v>
      </c>
      <c r="BD36" s="18">
        <f t="shared" si="28"/>
        <v>0</v>
      </c>
      <c r="BE36" s="18">
        <f t="shared" si="36"/>
        <v>0</v>
      </c>
      <c r="BF36" s="18">
        <f t="shared" si="41"/>
        <v>0</v>
      </c>
      <c r="BG36" s="18">
        <f t="shared" si="15"/>
        <v>0</v>
      </c>
      <c r="BH36" s="20"/>
      <c r="BI36" s="18">
        <f t="shared" si="16"/>
        <v>12.414065269839252</v>
      </c>
      <c r="BJ36" s="18">
        <f t="shared" si="23"/>
        <v>111.50336690278299</v>
      </c>
    </row>
    <row r="37" spans="2:62" ht="15" x14ac:dyDescent="0.2">
      <c r="B37" s="22">
        <v>2042</v>
      </c>
      <c r="C37" s="14">
        <v>0</v>
      </c>
      <c r="D37" s="14">
        <f t="shared" si="29"/>
        <v>0</v>
      </c>
      <c r="E37" s="14">
        <f t="shared" si="30"/>
        <v>0</v>
      </c>
      <c r="G37" s="26">
        <v>24</v>
      </c>
      <c r="H37" s="26" t="str">
        <f>Mango!H37</f>
        <v>2042-2043</v>
      </c>
      <c r="I37" s="35">
        <v>33.314</v>
      </c>
      <c r="J37" s="30"/>
      <c r="K37" s="28">
        <f t="shared" si="8"/>
        <v>463.06541602049288</v>
      </c>
      <c r="L37" s="28">
        <f t="shared" si="31"/>
        <v>41.642394326735371</v>
      </c>
      <c r="M37" s="17"/>
      <c r="N37" s="14">
        <f t="shared" si="1"/>
        <v>24</v>
      </c>
      <c r="O37" s="14" t="str">
        <f t="shared" si="2"/>
        <v>2042-2043</v>
      </c>
      <c r="P37" s="18">
        <f t="shared" si="17"/>
        <v>0</v>
      </c>
      <c r="Q37" s="18">
        <f t="shared" si="18"/>
        <v>0</v>
      </c>
      <c r="R37" s="18">
        <f t="shared" si="24"/>
        <v>0</v>
      </c>
      <c r="S37" s="18">
        <f t="shared" si="32"/>
        <v>0.22100452077908117</v>
      </c>
      <c r="T37" s="18">
        <f t="shared" si="37"/>
        <v>5.9318613413708237</v>
      </c>
      <c r="U37" s="18">
        <f t="shared" si="42"/>
        <v>0</v>
      </c>
      <c r="V37" s="20"/>
      <c r="W37" s="18">
        <f t="shared" si="3"/>
        <v>0</v>
      </c>
      <c r="X37" s="18">
        <f t="shared" si="9"/>
        <v>0</v>
      </c>
      <c r="Y37" s="18">
        <f t="shared" si="19"/>
        <v>0</v>
      </c>
      <c r="Z37" s="18">
        <f t="shared" si="25"/>
        <v>5.5251130194770293E-2</v>
      </c>
      <c r="AA37" s="18">
        <f t="shared" si="33"/>
        <v>1.4829653353427059</v>
      </c>
      <c r="AB37" s="18">
        <f t="shared" si="38"/>
        <v>0</v>
      </c>
      <c r="AC37" s="20"/>
      <c r="AD37" s="18">
        <f t="shared" si="4"/>
        <v>0</v>
      </c>
      <c r="AE37" s="18">
        <f t="shared" si="4"/>
        <v>0</v>
      </c>
      <c r="AF37" s="18">
        <f t="shared" si="4"/>
        <v>0</v>
      </c>
      <c r="AG37" s="18">
        <f t="shared" si="4"/>
        <v>0.27625565097385146</v>
      </c>
      <c r="AH37" s="18">
        <f t="shared" si="4"/>
        <v>7.4148266767135294</v>
      </c>
      <c r="AI37" s="18">
        <f t="shared" si="4"/>
        <v>0</v>
      </c>
      <c r="AJ37" s="20"/>
      <c r="AK37" s="18">
        <f t="shared" si="5"/>
        <v>0</v>
      </c>
      <c r="AL37" s="18">
        <f t="shared" si="10"/>
        <v>0</v>
      </c>
      <c r="AM37" s="18">
        <f t="shared" si="20"/>
        <v>0</v>
      </c>
      <c r="AN37" s="18">
        <f t="shared" si="26"/>
        <v>0.47608057184493735</v>
      </c>
      <c r="AO37" s="18">
        <f t="shared" si="34"/>
        <v>12.778217972869648</v>
      </c>
      <c r="AP37" s="18">
        <f t="shared" si="39"/>
        <v>0</v>
      </c>
      <c r="AQ37" s="18">
        <f t="shared" si="11"/>
        <v>13.254298544714585</v>
      </c>
      <c r="AR37" s="20"/>
      <c r="AS37" s="18">
        <f t="shared" si="6"/>
        <v>0</v>
      </c>
      <c r="AT37" s="18">
        <f t="shared" si="12"/>
        <v>0</v>
      </c>
      <c r="AU37" s="18">
        <f t="shared" si="21"/>
        <v>0</v>
      </c>
      <c r="AV37" s="18">
        <f t="shared" si="27"/>
        <v>0</v>
      </c>
      <c r="AW37" s="18">
        <f t="shared" si="35"/>
        <v>0</v>
      </c>
      <c r="AX37" s="18">
        <f t="shared" si="40"/>
        <v>0</v>
      </c>
      <c r="AY37" s="18">
        <f t="shared" si="13"/>
        <v>0</v>
      </c>
      <c r="AZ37" s="20"/>
      <c r="BA37" s="18">
        <f t="shared" si="7"/>
        <v>0</v>
      </c>
      <c r="BB37" s="18">
        <f t="shared" si="14"/>
        <v>0</v>
      </c>
      <c r="BC37" s="18">
        <f t="shared" si="22"/>
        <v>0</v>
      </c>
      <c r="BD37" s="18">
        <f t="shared" si="28"/>
        <v>0</v>
      </c>
      <c r="BE37" s="18">
        <f t="shared" si="36"/>
        <v>0</v>
      </c>
      <c r="BF37" s="18">
        <f t="shared" si="41"/>
        <v>0</v>
      </c>
      <c r="BG37" s="18">
        <f t="shared" si="15"/>
        <v>0</v>
      </c>
      <c r="BH37" s="20"/>
      <c r="BI37" s="18">
        <f t="shared" si="16"/>
        <v>13.254298544714585</v>
      </c>
      <c r="BJ37" s="18">
        <f t="shared" si="23"/>
        <v>124.75766544749757</v>
      </c>
    </row>
    <row r="38" spans="2:62" ht="15" x14ac:dyDescent="0.2">
      <c r="B38" s="22">
        <v>2043</v>
      </c>
      <c r="C38" s="14">
        <v>0</v>
      </c>
      <c r="D38" s="14">
        <f t="shared" si="29"/>
        <v>0</v>
      </c>
      <c r="E38" s="14">
        <f t="shared" si="30"/>
        <v>0</v>
      </c>
      <c r="G38" s="26">
        <v>25</v>
      </c>
      <c r="H38" s="26" t="str">
        <f>Mango!H38</f>
        <v>2043-2044</v>
      </c>
      <c r="I38" s="35">
        <v>34.64</v>
      </c>
      <c r="J38" s="30"/>
      <c r="K38" s="28">
        <f t="shared" si="8"/>
        <v>506.95440783384504</v>
      </c>
      <c r="L38" s="28">
        <f t="shared" si="31"/>
        <v>43.888991813352163</v>
      </c>
      <c r="M38" s="17"/>
      <c r="N38" s="14">
        <f t="shared" si="1"/>
        <v>25</v>
      </c>
      <c r="O38" s="14" t="str">
        <f t="shared" si="2"/>
        <v>2043-2044</v>
      </c>
      <c r="P38" s="18">
        <f t="shared" si="17"/>
        <v>0</v>
      </c>
      <c r="Q38" s="18">
        <f t="shared" si="18"/>
        <v>0</v>
      </c>
      <c r="R38" s="18">
        <f t="shared" si="24"/>
        <v>0</v>
      </c>
      <c r="S38" s="18">
        <f t="shared" si="32"/>
        <v>0.23459359654088777</v>
      </c>
      <c r="T38" s="18">
        <f t="shared" si="37"/>
        <v>6.3144148794023192</v>
      </c>
      <c r="U38" s="18">
        <f t="shared" si="42"/>
        <v>0</v>
      </c>
      <c r="V38" s="20"/>
      <c r="W38" s="18">
        <f t="shared" si="3"/>
        <v>0</v>
      </c>
      <c r="X38" s="18">
        <f t="shared" si="9"/>
        <v>0</v>
      </c>
      <c r="Y38" s="18">
        <f t="shared" si="19"/>
        <v>0</v>
      </c>
      <c r="Z38" s="18">
        <f t="shared" si="25"/>
        <v>5.8648399135221942E-2</v>
      </c>
      <c r="AA38" s="18">
        <f t="shared" si="33"/>
        <v>1.5786037198505798</v>
      </c>
      <c r="AB38" s="18">
        <f t="shared" si="38"/>
        <v>0</v>
      </c>
      <c r="AC38" s="20"/>
      <c r="AD38" s="18">
        <f t="shared" si="4"/>
        <v>0</v>
      </c>
      <c r="AE38" s="18">
        <f t="shared" si="4"/>
        <v>0</v>
      </c>
      <c r="AF38" s="18">
        <f t="shared" si="4"/>
        <v>0</v>
      </c>
      <c r="AG38" s="18">
        <f t="shared" si="4"/>
        <v>0.2932419956761097</v>
      </c>
      <c r="AH38" s="18">
        <f t="shared" si="4"/>
        <v>7.8930185992528994</v>
      </c>
      <c r="AI38" s="18">
        <f t="shared" si="4"/>
        <v>0</v>
      </c>
      <c r="AJ38" s="20"/>
      <c r="AK38" s="18">
        <f t="shared" si="5"/>
        <v>0</v>
      </c>
      <c r="AL38" s="18">
        <f t="shared" si="10"/>
        <v>0</v>
      </c>
      <c r="AM38" s="18">
        <f t="shared" si="20"/>
        <v>0</v>
      </c>
      <c r="AN38" s="18">
        <f t="shared" si="26"/>
        <v>0.50535370588182904</v>
      </c>
      <c r="AO38" s="18">
        <f t="shared" si="34"/>
        <v>13.602302052712496</v>
      </c>
      <c r="AP38" s="18">
        <f t="shared" si="39"/>
        <v>0</v>
      </c>
      <c r="AQ38" s="18">
        <f t="shared" si="11"/>
        <v>14.107655758594325</v>
      </c>
      <c r="AR38" s="20"/>
      <c r="AS38" s="18">
        <f t="shared" si="6"/>
        <v>0</v>
      </c>
      <c r="AT38" s="18">
        <f t="shared" si="12"/>
        <v>0</v>
      </c>
      <c r="AU38" s="18">
        <f t="shared" si="21"/>
        <v>0</v>
      </c>
      <c r="AV38" s="18">
        <f t="shared" si="27"/>
        <v>0</v>
      </c>
      <c r="AW38" s="18">
        <f t="shared" si="35"/>
        <v>0</v>
      </c>
      <c r="AX38" s="18">
        <f t="shared" si="40"/>
        <v>0</v>
      </c>
      <c r="AY38" s="18">
        <f t="shared" si="13"/>
        <v>0</v>
      </c>
      <c r="AZ38" s="20"/>
      <c r="BA38" s="18">
        <f t="shared" si="7"/>
        <v>0</v>
      </c>
      <c r="BB38" s="18">
        <f t="shared" si="14"/>
        <v>0</v>
      </c>
      <c r="BC38" s="18">
        <f t="shared" si="22"/>
        <v>0</v>
      </c>
      <c r="BD38" s="18">
        <f t="shared" si="28"/>
        <v>0</v>
      </c>
      <c r="BE38" s="18">
        <f t="shared" si="36"/>
        <v>0</v>
      </c>
      <c r="BF38" s="18">
        <f t="shared" si="41"/>
        <v>0</v>
      </c>
      <c r="BG38" s="18">
        <f t="shared" si="15"/>
        <v>0</v>
      </c>
      <c r="BH38" s="20"/>
      <c r="BI38" s="18">
        <f t="shared" si="16"/>
        <v>14.107655758594325</v>
      </c>
      <c r="BJ38" s="18">
        <f t="shared" si="23"/>
        <v>138.86532120609189</v>
      </c>
    </row>
    <row r="39" spans="2:62" ht="15" x14ac:dyDescent="0.2">
      <c r="B39" s="22">
        <v>2044</v>
      </c>
      <c r="C39" s="14">
        <v>0</v>
      </c>
      <c r="D39" s="14">
        <f t="shared" si="29"/>
        <v>0</v>
      </c>
      <c r="E39" s="14">
        <f t="shared" si="30"/>
        <v>0</v>
      </c>
      <c r="G39" s="26">
        <v>26</v>
      </c>
      <c r="H39" s="26" t="str">
        <f>Mango!H39</f>
        <v>2044-2045</v>
      </c>
      <c r="I39" s="35">
        <v>35.966000000000001</v>
      </c>
      <c r="J39" s="30"/>
      <c r="K39" s="28">
        <f t="shared" si="8"/>
        <v>553.11823808907968</v>
      </c>
      <c r="L39" s="28">
        <f t="shared" si="31"/>
        <v>46.163830255234643</v>
      </c>
      <c r="M39" s="17"/>
      <c r="N39" s="14">
        <f t="shared" si="1"/>
        <v>26</v>
      </c>
      <c r="O39" s="14" t="str">
        <f t="shared" si="2"/>
        <v>2044-2045</v>
      </c>
      <c r="P39" s="18">
        <f t="shared" si="17"/>
        <v>0</v>
      </c>
      <c r="Q39" s="18">
        <f t="shared" si="18"/>
        <v>0</v>
      </c>
      <c r="R39" s="18">
        <f t="shared" si="24"/>
        <v>0</v>
      </c>
      <c r="S39" s="18">
        <f t="shared" si="32"/>
        <v>0.24837632337151772</v>
      </c>
      <c r="T39" s="18">
        <f t="shared" si="37"/>
        <v>6.7026741868825086</v>
      </c>
      <c r="U39" s="18">
        <f t="shared" si="42"/>
        <v>0</v>
      </c>
      <c r="V39" s="20"/>
      <c r="W39" s="18">
        <f t="shared" si="3"/>
        <v>0</v>
      </c>
      <c r="X39" s="18">
        <f t="shared" si="9"/>
        <v>0</v>
      </c>
      <c r="Y39" s="18">
        <f t="shared" si="19"/>
        <v>0</v>
      </c>
      <c r="Z39" s="18">
        <f t="shared" si="25"/>
        <v>6.2094080842879429E-2</v>
      </c>
      <c r="AA39" s="18">
        <f t="shared" si="33"/>
        <v>1.6756685467206272</v>
      </c>
      <c r="AB39" s="18">
        <f t="shared" si="38"/>
        <v>0</v>
      </c>
      <c r="AC39" s="20"/>
      <c r="AD39" s="18">
        <f t="shared" si="4"/>
        <v>0</v>
      </c>
      <c r="AE39" s="18">
        <f t="shared" si="4"/>
        <v>0</v>
      </c>
      <c r="AF39" s="18">
        <f t="shared" si="4"/>
        <v>0</v>
      </c>
      <c r="AG39" s="18">
        <f t="shared" si="4"/>
        <v>0.31047040421439714</v>
      </c>
      <c r="AH39" s="18">
        <f t="shared" si="4"/>
        <v>8.3783427336031355</v>
      </c>
      <c r="AI39" s="18">
        <f t="shared" si="4"/>
        <v>0</v>
      </c>
      <c r="AJ39" s="20"/>
      <c r="AK39" s="18">
        <f t="shared" si="5"/>
        <v>0</v>
      </c>
      <c r="AL39" s="18">
        <f t="shared" si="10"/>
        <v>0</v>
      </c>
      <c r="AM39" s="18">
        <f t="shared" si="20"/>
        <v>0</v>
      </c>
      <c r="AN39" s="18">
        <f t="shared" si="26"/>
        <v>0.53504399659614432</v>
      </c>
      <c r="AO39" s="18">
        <f t="shared" si="34"/>
        <v>14.438677310909403</v>
      </c>
      <c r="AP39" s="18">
        <f t="shared" si="39"/>
        <v>0</v>
      </c>
      <c r="AQ39" s="18">
        <f t="shared" si="11"/>
        <v>14.973721307505548</v>
      </c>
      <c r="AR39" s="20"/>
      <c r="AS39" s="18">
        <f t="shared" si="6"/>
        <v>0</v>
      </c>
      <c r="AT39" s="18">
        <f t="shared" si="12"/>
        <v>0</v>
      </c>
      <c r="AU39" s="18">
        <f t="shared" si="21"/>
        <v>0</v>
      </c>
      <c r="AV39" s="18">
        <f t="shared" si="27"/>
        <v>0</v>
      </c>
      <c r="AW39" s="18">
        <f t="shared" si="35"/>
        <v>0</v>
      </c>
      <c r="AX39" s="18">
        <f t="shared" si="40"/>
        <v>0</v>
      </c>
      <c r="AY39" s="18">
        <f t="shared" si="13"/>
        <v>0</v>
      </c>
      <c r="AZ39" s="20"/>
      <c r="BA39" s="18">
        <f t="shared" si="7"/>
        <v>0</v>
      </c>
      <c r="BB39" s="18">
        <f t="shared" si="14"/>
        <v>0</v>
      </c>
      <c r="BC39" s="18">
        <f t="shared" si="22"/>
        <v>0</v>
      </c>
      <c r="BD39" s="18">
        <f t="shared" si="28"/>
        <v>0</v>
      </c>
      <c r="BE39" s="18">
        <f t="shared" si="36"/>
        <v>0</v>
      </c>
      <c r="BF39" s="18">
        <f t="shared" si="41"/>
        <v>0</v>
      </c>
      <c r="BG39" s="18">
        <f t="shared" si="15"/>
        <v>0</v>
      </c>
      <c r="BH39" s="20"/>
      <c r="BI39" s="18">
        <f t="shared" si="16"/>
        <v>14.973721307505548</v>
      </c>
      <c r="BJ39" s="18">
        <f t="shared" si="23"/>
        <v>153.83904251359743</v>
      </c>
    </row>
    <row r="40" spans="2:62" ht="15" x14ac:dyDescent="0.2">
      <c r="B40" s="22">
        <v>2045</v>
      </c>
      <c r="C40" s="14">
        <v>0</v>
      </c>
      <c r="D40" s="14">
        <f t="shared" si="29"/>
        <v>0</v>
      </c>
      <c r="E40" s="14">
        <f t="shared" si="30"/>
        <v>0</v>
      </c>
      <c r="G40" s="26">
        <v>27</v>
      </c>
      <c r="H40" s="26" t="str">
        <f>Mango!H40</f>
        <v>2045-2046</v>
      </c>
      <c r="I40" s="35">
        <v>37.292000000000002</v>
      </c>
      <c r="J40" s="30"/>
      <c r="K40" s="28">
        <f t="shared" si="8"/>
        <v>601.58442158458467</v>
      </c>
      <c r="L40" s="28">
        <f t="shared" si="31"/>
        <v>48.466183495504993</v>
      </c>
      <c r="M40" s="17"/>
      <c r="N40" s="14">
        <f t="shared" si="1"/>
        <v>27</v>
      </c>
      <c r="O40" s="14" t="str">
        <f t="shared" si="2"/>
        <v>2045-2046</v>
      </c>
      <c r="P40" s="18">
        <f t="shared" si="17"/>
        <v>0</v>
      </c>
      <c r="Q40" s="18">
        <f t="shared" si="18"/>
        <v>0</v>
      </c>
      <c r="R40" s="18">
        <f t="shared" si="24"/>
        <v>0</v>
      </c>
      <c r="S40" s="18">
        <f t="shared" si="32"/>
        <v>0.26234708425843278</v>
      </c>
      <c r="T40" s="18">
        <f t="shared" si="37"/>
        <v>7.0964663820433636</v>
      </c>
      <c r="U40" s="18">
        <f t="shared" si="42"/>
        <v>0</v>
      </c>
      <c r="V40" s="20"/>
      <c r="W40" s="18">
        <f t="shared" si="3"/>
        <v>0</v>
      </c>
      <c r="X40" s="18">
        <f t="shared" si="9"/>
        <v>0</v>
      </c>
      <c r="Y40" s="18">
        <f t="shared" si="19"/>
        <v>0</v>
      </c>
      <c r="Z40" s="18">
        <f t="shared" si="25"/>
        <v>6.5586771064608196E-2</v>
      </c>
      <c r="AA40" s="18">
        <f t="shared" si="33"/>
        <v>1.7741165955108409</v>
      </c>
      <c r="AB40" s="18">
        <f t="shared" si="38"/>
        <v>0</v>
      </c>
      <c r="AC40" s="20"/>
      <c r="AD40" s="18">
        <f t="shared" si="4"/>
        <v>0</v>
      </c>
      <c r="AE40" s="18">
        <f t="shared" si="4"/>
        <v>0</v>
      </c>
      <c r="AF40" s="18">
        <f t="shared" si="4"/>
        <v>0</v>
      </c>
      <c r="AG40" s="18">
        <f t="shared" si="4"/>
        <v>0.32793385532304098</v>
      </c>
      <c r="AH40" s="18">
        <f t="shared" si="4"/>
        <v>8.8705829775542036</v>
      </c>
      <c r="AI40" s="18">
        <f t="shared" si="4"/>
        <v>0</v>
      </c>
      <c r="AJ40" s="20"/>
      <c r="AK40" s="18">
        <f t="shared" si="5"/>
        <v>0</v>
      </c>
      <c r="AL40" s="18">
        <f t="shared" si="10"/>
        <v>0</v>
      </c>
      <c r="AM40" s="18">
        <f t="shared" si="20"/>
        <v>0</v>
      </c>
      <c r="AN40" s="18">
        <f t="shared" si="26"/>
        <v>0.56513934400670729</v>
      </c>
      <c r="AO40" s="18">
        <f t="shared" si="34"/>
        <v>15.28697133131841</v>
      </c>
      <c r="AP40" s="18">
        <f t="shared" si="39"/>
        <v>0</v>
      </c>
      <c r="AQ40" s="18">
        <f t="shared" si="11"/>
        <v>15.852110675325118</v>
      </c>
      <c r="AR40" s="20"/>
      <c r="AS40" s="18">
        <f t="shared" si="6"/>
        <v>0</v>
      </c>
      <c r="AT40" s="18">
        <f t="shared" si="12"/>
        <v>0</v>
      </c>
      <c r="AU40" s="18">
        <f t="shared" si="21"/>
        <v>0</v>
      </c>
      <c r="AV40" s="18">
        <f t="shared" si="27"/>
        <v>0</v>
      </c>
      <c r="AW40" s="18">
        <f t="shared" si="35"/>
        <v>0</v>
      </c>
      <c r="AX40" s="18">
        <f t="shared" si="40"/>
        <v>0</v>
      </c>
      <c r="AY40" s="18">
        <f t="shared" si="13"/>
        <v>0</v>
      </c>
      <c r="AZ40" s="20"/>
      <c r="BA40" s="18">
        <f t="shared" si="7"/>
        <v>0</v>
      </c>
      <c r="BB40" s="18">
        <f t="shared" si="14"/>
        <v>0</v>
      </c>
      <c r="BC40" s="18">
        <f t="shared" si="22"/>
        <v>0</v>
      </c>
      <c r="BD40" s="18">
        <f t="shared" si="28"/>
        <v>0</v>
      </c>
      <c r="BE40" s="18">
        <f t="shared" si="36"/>
        <v>0</v>
      </c>
      <c r="BF40" s="18">
        <f t="shared" si="41"/>
        <v>0</v>
      </c>
      <c r="BG40" s="18">
        <f t="shared" si="15"/>
        <v>0</v>
      </c>
      <c r="BH40" s="20"/>
      <c r="BI40" s="18">
        <f t="shared" si="16"/>
        <v>15.852110675325118</v>
      </c>
      <c r="BJ40" s="18">
        <f t="shared" si="23"/>
        <v>169.69115318892256</v>
      </c>
    </row>
    <row r="41" spans="2:62" ht="15" x14ac:dyDescent="0.2">
      <c r="B41" s="22">
        <v>2046</v>
      </c>
      <c r="C41" s="14">
        <v>0</v>
      </c>
      <c r="D41" s="14">
        <f t="shared" si="29"/>
        <v>0</v>
      </c>
      <c r="E41" s="14">
        <f t="shared" si="30"/>
        <v>0</v>
      </c>
      <c r="G41" s="26">
        <v>28</v>
      </c>
      <c r="H41" s="26" t="str">
        <f>Mango!H41</f>
        <v>2046-2047</v>
      </c>
      <c r="I41" s="35">
        <v>38.618000000000002</v>
      </c>
      <c r="J41" s="30"/>
      <c r="K41" s="28">
        <f t="shared" si="8"/>
        <v>652.37979142729102</v>
      </c>
      <c r="L41" s="28">
        <f t="shared" si="31"/>
        <v>50.79536984270635</v>
      </c>
      <c r="M41" s="17"/>
      <c r="N41" s="14">
        <f t="shared" si="1"/>
        <v>28</v>
      </c>
      <c r="O41" s="14" t="str">
        <f t="shared" si="2"/>
        <v>2046-2047</v>
      </c>
      <c r="P41" s="18">
        <f t="shared" si="17"/>
        <v>0</v>
      </c>
      <c r="Q41" s="18">
        <f t="shared" si="18"/>
        <v>0</v>
      </c>
      <c r="R41" s="18">
        <f t="shared" si="24"/>
        <v>0</v>
      </c>
      <c r="S41" s="18">
        <f t="shared" si="32"/>
        <v>0.27650064842411859</v>
      </c>
      <c r="T41" s="18">
        <f t="shared" si="37"/>
        <v>7.4956309788123674</v>
      </c>
      <c r="U41" s="18">
        <f t="shared" si="42"/>
        <v>0</v>
      </c>
      <c r="V41" s="20"/>
      <c r="W41" s="18">
        <f t="shared" si="3"/>
        <v>0</v>
      </c>
      <c r="X41" s="18">
        <f t="shared" si="9"/>
        <v>0</v>
      </c>
      <c r="Y41" s="18">
        <f t="shared" si="19"/>
        <v>0</v>
      </c>
      <c r="Z41" s="18">
        <f t="shared" si="25"/>
        <v>6.9125162106029647E-2</v>
      </c>
      <c r="AA41" s="18">
        <f t="shared" si="33"/>
        <v>1.8739077447030918</v>
      </c>
      <c r="AB41" s="18">
        <f t="shared" si="38"/>
        <v>0</v>
      </c>
      <c r="AC41" s="20"/>
      <c r="AD41" s="18">
        <f t="shared" si="4"/>
        <v>0</v>
      </c>
      <c r="AE41" s="18">
        <f t="shared" si="4"/>
        <v>0</v>
      </c>
      <c r="AF41" s="18">
        <f t="shared" si="4"/>
        <v>0</v>
      </c>
      <c r="AG41" s="18">
        <f t="shared" si="4"/>
        <v>0.34562581053014824</v>
      </c>
      <c r="AH41" s="18">
        <f t="shared" si="4"/>
        <v>9.3695387235154595</v>
      </c>
      <c r="AI41" s="18">
        <f t="shared" si="4"/>
        <v>0</v>
      </c>
      <c r="AJ41" s="20"/>
      <c r="AK41" s="18">
        <f t="shared" si="5"/>
        <v>0</v>
      </c>
      <c r="AL41" s="18">
        <f t="shared" si="10"/>
        <v>0</v>
      </c>
      <c r="AM41" s="18">
        <f t="shared" si="20"/>
        <v>0</v>
      </c>
      <c r="AN41" s="18">
        <f t="shared" si="26"/>
        <v>0.59562848014695535</v>
      </c>
      <c r="AO41" s="18">
        <f t="shared" si="34"/>
        <v>16.146838400191641</v>
      </c>
      <c r="AP41" s="18">
        <f t="shared" si="39"/>
        <v>0</v>
      </c>
      <c r="AQ41" s="18">
        <f t="shared" si="11"/>
        <v>16.742466880338597</v>
      </c>
      <c r="AR41" s="20"/>
      <c r="AS41" s="18">
        <f t="shared" si="6"/>
        <v>0</v>
      </c>
      <c r="AT41" s="18">
        <f t="shared" si="12"/>
        <v>0</v>
      </c>
      <c r="AU41" s="18">
        <f t="shared" si="21"/>
        <v>0</v>
      </c>
      <c r="AV41" s="18">
        <f t="shared" si="27"/>
        <v>0</v>
      </c>
      <c r="AW41" s="18">
        <f t="shared" si="35"/>
        <v>0</v>
      </c>
      <c r="AX41" s="18">
        <f t="shared" si="40"/>
        <v>0</v>
      </c>
      <c r="AY41" s="18">
        <f t="shared" si="13"/>
        <v>0</v>
      </c>
      <c r="AZ41" s="20"/>
      <c r="BA41" s="18">
        <f t="shared" si="7"/>
        <v>0</v>
      </c>
      <c r="BB41" s="18">
        <f t="shared" si="14"/>
        <v>0</v>
      </c>
      <c r="BC41" s="18">
        <f t="shared" si="22"/>
        <v>0</v>
      </c>
      <c r="BD41" s="18">
        <f t="shared" si="28"/>
        <v>0</v>
      </c>
      <c r="BE41" s="18">
        <f t="shared" si="36"/>
        <v>0</v>
      </c>
      <c r="BF41" s="18">
        <f t="shared" si="41"/>
        <v>0</v>
      </c>
      <c r="BG41" s="18">
        <f t="shared" si="15"/>
        <v>0</v>
      </c>
      <c r="BH41" s="20"/>
      <c r="BI41" s="18">
        <f t="shared" si="16"/>
        <v>16.742466880338597</v>
      </c>
      <c r="BJ41" s="18">
        <f t="shared" si="23"/>
        <v>186.43362006926117</v>
      </c>
    </row>
    <row r="42" spans="2:62" ht="15" x14ac:dyDescent="0.2">
      <c r="B42" s="22">
        <v>2047</v>
      </c>
      <c r="C42" s="14">
        <v>0</v>
      </c>
      <c r="D42" s="14">
        <f t="shared" si="29"/>
        <v>0</v>
      </c>
      <c r="E42" s="14">
        <f t="shared" si="30"/>
        <v>0</v>
      </c>
      <c r="G42" s="26">
        <v>29</v>
      </c>
      <c r="H42" s="26" t="str">
        <f>Mango!H42</f>
        <v>2047-2048</v>
      </c>
      <c r="I42" s="35">
        <v>39.944000000000003</v>
      </c>
      <c r="J42" s="30"/>
      <c r="K42" s="28">
        <f t="shared" si="8"/>
        <v>705.53053930590841</v>
      </c>
      <c r="L42" s="28">
        <f t="shared" si="31"/>
        <v>53.150747878617381</v>
      </c>
      <c r="M42" s="17"/>
      <c r="N42" s="14">
        <f t="shared" si="1"/>
        <v>29</v>
      </c>
      <c r="O42" s="14" t="str">
        <f t="shared" si="2"/>
        <v>2047-2048</v>
      </c>
      <c r="P42" s="18">
        <f t="shared" si="17"/>
        <v>0</v>
      </c>
      <c r="Q42" s="18">
        <f t="shared" si="18"/>
        <v>0</v>
      </c>
      <c r="R42" s="18">
        <f t="shared" si="24"/>
        <v>0</v>
      </c>
      <c r="S42" s="18">
        <f t="shared" si="32"/>
        <v>0.29083213060797825</v>
      </c>
      <c r="T42" s="18">
        <f t="shared" si="37"/>
        <v>7.9000185264033895</v>
      </c>
      <c r="U42" s="18">
        <f t="shared" si="42"/>
        <v>0</v>
      </c>
      <c r="V42" s="20"/>
      <c r="W42" s="18">
        <f t="shared" si="3"/>
        <v>0</v>
      </c>
      <c r="X42" s="18">
        <f t="shared" si="9"/>
        <v>0</v>
      </c>
      <c r="Y42" s="18">
        <f t="shared" si="19"/>
        <v>0</v>
      </c>
      <c r="Z42" s="18">
        <f t="shared" si="25"/>
        <v>7.2708032651994561E-2</v>
      </c>
      <c r="AA42" s="18">
        <f t="shared" si="33"/>
        <v>1.9750046316008474</v>
      </c>
      <c r="AB42" s="18">
        <f t="shared" si="38"/>
        <v>0</v>
      </c>
      <c r="AC42" s="20"/>
      <c r="AD42" s="18">
        <f t="shared" si="4"/>
        <v>0</v>
      </c>
      <c r="AE42" s="18">
        <f t="shared" si="4"/>
        <v>0</v>
      </c>
      <c r="AF42" s="18">
        <f t="shared" si="4"/>
        <v>0</v>
      </c>
      <c r="AG42" s="18">
        <f t="shared" si="4"/>
        <v>0.36354016325997279</v>
      </c>
      <c r="AH42" s="18">
        <f t="shared" si="4"/>
        <v>9.875023158004236</v>
      </c>
      <c r="AI42" s="18">
        <f t="shared" si="4"/>
        <v>0</v>
      </c>
      <c r="AJ42" s="20"/>
      <c r="AK42" s="18">
        <f t="shared" si="5"/>
        <v>0</v>
      </c>
      <c r="AL42" s="18">
        <f t="shared" si="10"/>
        <v>0</v>
      </c>
      <c r="AM42" s="18">
        <f t="shared" si="20"/>
        <v>0</v>
      </c>
      <c r="AN42" s="18">
        <f t="shared" si="26"/>
        <v>0.62650088135135307</v>
      </c>
      <c r="AO42" s="18">
        <f t="shared" si="34"/>
        <v>17.017956575627299</v>
      </c>
      <c r="AP42" s="18">
        <f t="shared" si="39"/>
        <v>0</v>
      </c>
      <c r="AQ42" s="18">
        <f t="shared" si="11"/>
        <v>17.644457456978653</v>
      </c>
      <c r="AR42" s="20"/>
      <c r="AS42" s="18">
        <f t="shared" si="6"/>
        <v>0</v>
      </c>
      <c r="AT42" s="18">
        <f t="shared" si="12"/>
        <v>0</v>
      </c>
      <c r="AU42" s="18">
        <f t="shared" si="21"/>
        <v>0</v>
      </c>
      <c r="AV42" s="18">
        <f t="shared" si="27"/>
        <v>0</v>
      </c>
      <c r="AW42" s="18">
        <f t="shared" si="35"/>
        <v>0</v>
      </c>
      <c r="AX42" s="18">
        <f t="shared" si="40"/>
        <v>0</v>
      </c>
      <c r="AY42" s="18">
        <f t="shared" si="13"/>
        <v>0</v>
      </c>
      <c r="AZ42" s="20"/>
      <c r="BA42" s="18">
        <f t="shared" si="7"/>
        <v>0</v>
      </c>
      <c r="BB42" s="18">
        <f t="shared" si="14"/>
        <v>0</v>
      </c>
      <c r="BC42" s="18">
        <f t="shared" si="22"/>
        <v>0</v>
      </c>
      <c r="BD42" s="18">
        <f t="shared" si="28"/>
        <v>0</v>
      </c>
      <c r="BE42" s="18">
        <f t="shared" si="36"/>
        <v>0</v>
      </c>
      <c r="BF42" s="18">
        <f t="shared" si="41"/>
        <v>0</v>
      </c>
      <c r="BG42" s="18">
        <f t="shared" si="15"/>
        <v>0</v>
      </c>
      <c r="BH42" s="20"/>
      <c r="BI42" s="18">
        <f t="shared" si="16"/>
        <v>17.644457456978653</v>
      </c>
      <c r="BJ42" s="18">
        <f t="shared" si="23"/>
        <v>204.07807752623981</v>
      </c>
    </row>
    <row r="43" spans="2:62" ht="15" x14ac:dyDescent="0.2">
      <c r="B43" s="22">
        <v>2048</v>
      </c>
      <c r="C43" s="14">
        <v>0</v>
      </c>
      <c r="D43" s="14">
        <f>C43*10%</f>
        <v>0</v>
      </c>
      <c r="E43" s="14">
        <f>C43-D43</f>
        <v>0</v>
      </c>
      <c r="G43" s="26">
        <v>30</v>
      </c>
      <c r="H43" s="26" t="str">
        <f>Mango!H43</f>
        <v>2048-2049</v>
      </c>
      <c r="I43" s="35">
        <v>41.27</v>
      </c>
      <c r="J43" s="31"/>
      <c r="K43" s="28">
        <f t="shared" si="8"/>
        <v>761.06225209640627</v>
      </c>
      <c r="L43" s="28">
        <f t="shared" si="31"/>
        <v>55.531712790497863</v>
      </c>
      <c r="M43" s="17"/>
      <c r="N43" s="14">
        <f t="shared" si="1"/>
        <v>30</v>
      </c>
      <c r="O43" s="14" t="str">
        <f t="shared" si="2"/>
        <v>2048-2049</v>
      </c>
      <c r="P43" s="18">
        <f t="shared" si="17"/>
        <v>0</v>
      </c>
      <c r="Q43" s="18">
        <f t="shared" si="18"/>
        <v>0</v>
      </c>
      <c r="R43" s="18">
        <f t="shared" si="24"/>
        <v>0</v>
      </c>
      <c r="S43" s="18">
        <f t="shared" si="32"/>
        <v>0.30533695602168143</v>
      </c>
      <c r="T43" s="18">
        <f t="shared" si="37"/>
        <v>8.3094894459422353</v>
      </c>
      <c r="U43" s="18">
        <f t="shared" si="42"/>
        <v>0</v>
      </c>
      <c r="V43" s="20"/>
      <c r="W43" s="18">
        <f t="shared" si="3"/>
        <v>0</v>
      </c>
      <c r="X43" s="18">
        <f t="shared" si="9"/>
        <v>0</v>
      </c>
      <c r="Y43" s="18">
        <f t="shared" si="19"/>
        <v>0</v>
      </c>
      <c r="Z43" s="18">
        <f t="shared" si="25"/>
        <v>7.6334239005420357E-2</v>
      </c>
      <c r="AA43" s="18">
        <f t="shared" si="33"/>
        <v>2.0773723614855588</v>
      </c>
      <c r="AB43" s="18">
        <f t="shared" si="38"/>
        <v>0</v>
      </c>
      <c r="AC43" s="20"/>
      <c r="AD43" s="18">
        <f t="shared" si="4"/>
        <v>0</v>
      </c>
      <c r="AE43" s="18">
        <f t="shared" si="4"/>
        <v>0</v>
      </c>
      <c r="AF43" s="18">
        <f t="shared" si="4"/>
        <v>0</v>
      </c>
      <c r="AG43" s="18">
        <f t="shared" si="4"/>
        <v>0.38167119502710178</v>
      </c>
      <c r="AH43" s="18">
        <f t="shared" si="4"/>
        <v>10.386861807427794</v>
      </c>
      <c r="AI43" s="18">
        <f t="shared" si="4"/>
        <v>0</v>
      </c>
      <c r="AJ43" s="20"/>
      <c r="AK43" s="18">
        <f t="shared" si="5"/>
        <v>0</v>
      </c>
      <c r="AL43" s="18">
        <f t="shared" si="10"/>
        <v>0</v>
      </c>
      <c r="AM43" s="18">
        <f t="shared" si="20"/>
        <v>0</v>
      </c>
      <c r="AN43" s="18">
        <f t="shared" si="26"/>
        <v>0.65774669276337205</v>
      </c>
      <c r="AO43" s="18">
        <f t="shared" si="34"/>
        <v>17.900025181467228</v>
      </c>
      <c r="AP43" s="18">
        <f t="shared" si="39"/>
        <v>0</v>
      </c>
      <c r="AQ43" s="18">
        <f t="shared" si="11"/>
        <v>18.5577718742306</v>
      </c>
      <c r="AR43" s="20"/>
      <c r="AS43" s="18">
        <f t="shared" si="6"/>
        <v>0</v>
      </c>
      <c r="AT43" s="18">
        <f t="shared" si="12"/>
        <v>0</v>
      </c>
      <c r="AU43" s="18">
        <f t="shared" si="21"/>
        <v>0</v>
      </c>
      <c r="AV43" s="18">
        <f t="shared" si="27"/>
        <v>0</v>
      </c>
      <c r="AW43" s="18">
        <f t="shared" si="35"/>
        <v>0</v>
      </c>
      <c r="AX43" s="18">
        <f t="shared" si="40"/>
        <v>0</v>
      </c>
      <c r="AY43" s="18">
        <f t="shared" si="13"/>
        <v>0</v>
      </c>
      <c r="AZ43" s="20"/>
      <c r="BA43" s="18">
        <f t="shared" si="7"/>
        <v>0</v>
      </c>
      <c r="BB43" s="18">
        <f t="shared" si="14"/>
        <v>0</v>
      </c>
      <c r="BC43" s="18">
        <f t="shared" si="22"/>
        <v>0</v>
      </c>
      <c r="BD43" s="18">
        <f t="shared" si="28"/>
        <v>0</v>
      </c>
      <c r="BE43" s="18">
        <f t="shared" si="36"/>
        <v>0</v>
      </c>
      <c r="BF43" s="18">
        <f t="shared" si="41"/>
        <v>0</v>
      </c>
      <c r="BG43" s="18">
        <f t="shared" si="15"/>
        <v>0</v>
      </c>
      <c r="BH43" s="20"/>
      <c r="BI43" s="18">
        <f t="shared" si="16"/>
        <v>18.5577718742306</v>
      </c>
      <c r="BJ43" s="18">
        <f t="shared" si="23"/>
        <v>222.63584940047042</v>
      </c>
    </row>
  </sheetData>
  <mergeCells count="58">
    <mergeCell ref="J23:J28"/>
    <mergeCell ref="BB12:BB13"/>
    <mergeCell ref="BC12:BC13"/>
    <mergeCell ref="BD12:BD13"/>
    <mergeCell ref="BE12:BE13"/>
    <mergeCell ref="AH12:AH13"/>
    <mergeCell ref="AI12:AI13"/>
    <mergeCell ref="AK12:AK13"/>
    <mergeCell ref="AL12:AL13"/>
    <mergeCell ref="AM12:AM13"/>
    <mergeCell ref="AN12:AN13"/>
    <mergeCell ref="AA12:AA13"/>
    <mergeCell ref="AB12:AB13"/>
    <mergeCell ref="AD12:AD13"/>
    <mergeCell ref="AE12:AE13"/>
    <mergeCell ref="AF12:AF13"/>
    <mergeCell ref="BJ11:BJ13"/>
    <mergeCell ref="AV12:AV13"/>
    <mergeCell ref="AW12:AW13"/>
    <mergeCell ref="AX12:AX13"/>
    <mergeCell ref="BA12:BA13"/>
    <mergeCell ref="AS11:AX11"/>
    <mergeCell ref="AY11:AY13"/>
    <mergeCell ref="BA11:BF11"/>
    <mergeCell ref="BG11:BG13"/>
    <mergeCell ref="BI11:BI13"/>
    <mergeCell ref="BF12:BF13"/>
    <mergeCell ref="AS12:AS13"/>
    <mergeCell ref="AT12:AT13"/>
    <mergeCell ref="AU12:AU13"/>
    <mergeCell ref="N11:N13"/>
    <mergeCell ref="O11:O13"/>
    <mergeCell ref="P11:U11"/>
    <mergeCell ref="W11:AB11"/>
    <mergeCell ref="AD11:AI11"/>
    <mergeCell ref="AG12:AG13"/>
    <mergeCell ref="T12:T13"/>
    <mergeCell ref="U12:U13"/>
    <mergeCell ref="W12:W13"/>
    <mergeCell ref="X12:X13"/>
    <mergeCell ref="Y12:Y13"/>
    <mergeCell ref="Z12:Z13"/>
    <mergeCell ref="AK11:AQ11"/>
    <mergeCell ref="P12:P13"/>
    <mergeCell ref="Q12:Q13"/>
    <mergeCell ref="R12:R13"/>
    <mergeCell ref="S12:S13"/>
    <mergeCell ref="AO12:AO13"/>
    <mergeCell ref="AP12:AP13"/>
    <mergeCell ref="AQ12:AQ13"/>
    <mergeCell ref="H3:K3"/>
    <mergeCell ref="G10:L10"/>
    <mergeCell ref="G11:G13"/>
    <mergeCell ref="H11:H13"/>
    <mergeCell ref="I11:I13"/>
    <mergeCell ref="J11:J13"/>
    <mergeCell ref="K11:K13"/>
    <mergeCell ref="L11:L13"/>
  </mergeCells>
  <hyperlinks>
    <hyperlink ref="J23" r:id="rId1" display="https://www.researchgate.net/profile/Gopal-Narkhede/publication/298073892_Carbon_sequestration_potential_of_some_fruit_trees_in_Satara_District_of_Maharashtra_India/links/5d3f14554585153e592bc021/Carbon-sequestration-potential-of-some-fruit-trees-in-Satara-District-of-Maharashtra-India.pdf" xr:uid="{5CCCB91E-96CF-48B5-8086-D29B83ECA5B4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BE1AF-CB0A-40E7-B9E4-B9695EE762A7}">
  <dimension ref="B3:BK49"/>
  <sheetViews>
    <sheetView topLeftCell="F7" workbookViewId="0">
      <selection activeCell="M43" sqref="M43"/>
    </sheetView>
  </sheetViews>
  <sheetFormatPr baseColWidth="10" defaultColWidth="9.1640625" defaultRowHeight="13" x14ac:dyDescent="0.15"/>
  <cols>
    <col min="1" max="1" width="9.1640625" style="3"/>
    <col min="2" max="2" width="9.1640625" style="2"/>
    <col min="3" max="3" width="16.33203125" style="3" customWidth="1"/>
    <col min="4" max="4" width="10.6640625" style="3" customWidth="1"/>
    <col min="5" max="5" width="20.6640625" style="3" customWidth="1"/>
    <col min="6" max="6" width="9.1640625" style="3"/>
    <col min="7" max="7" width="24.5" style="3" customWidth="1"/>
    <col min="8" max="8" width="19.6640625" style="3" customWidth="1"/>
    <col min="9" max="10" width="25" style="3" customWidth="1"/>
    <col min="11" max="11" width="19" style="3" customWidth="1"/>
    <col min="12" max="12" width="23.6640625" style="3" customWidth="1"/>
    <col min="13" max="13" width="10.6640625" style="3" customWidth="1"/>
    <col min="14" max="14" width="30.5" style="3" customWidth="1"/>
    <col min="15" max="15" width="5.1640625" style="3" bestFit="1" customWidth="1"/>
    <col min="16" max="16" width="14.1640625" style="3" customWidth="1"/>
    <col min="17" max="17" width="16.83203125" style="3" customWidth="1"/>
    <col min="18" max="18" width="13.33203125" style="3" customWidth="1"/>
    <col min="19" max="22" width="9.33203125" style="3" customWidth="1"/>
    <col min="23" max="23" width="9.1640625" style="3"/>
    <col min="24" max="24" width="12.5" style="3" customWidth="1"/>
    <col min="25" max="25" width="13.5" style="3" customWidth="1"/>
    <col min="26" max="29" width="17.33203125" style="3" customWidth="1"/>
    <col min="30" max="30" width="9.1640625" style="3"/>
    <col min="31" max="31" width="11.6640625" style="3" bestFit="1" customWidth="1"/>
    <col min="32" max="32" width="10.5" style="3" bestFit="1" customWidth="1"/>
    <col min="33" max="33" width="11.6640625" style="3" bestFit="1" customWidth="1"/>
    <col min="34" max="36" width="11.6640625" style="3" customWidth="1"/>
    <col min="37" max="37" width="9.1640625" style="3"/>
    <col min="38" max="38" width="11" style="3" bestFit="1" customWidth="1"/>
    <col min="39" max="39" width="10.6640625" style="3" bestFit="1" customWidth="1"/>
    <col min="40" max="40" width="11" style="3" bestFit="1" customWidth="1"/>
    <col min="41" max="43" width="11" style="3" customWidth="1"/>
    <col min="44" max="44" width="17" style="3" customWidth="1"/>
    <col min="45" max="47" width="9.1640625" style="3"/>
    <col min="48" max="51" width="12.6640625" style="3" customWidth="1"/>
    <col min="52" max="52" width="18" style="4" customWidth="1"/>
    <col min="53" max="55" width="9.1640625" style="3"/>
    <col min="56" max="59" width="18.33203125" style="3" customWidth="1"/>
    <col min="60" max="60" width="12.5" style="4" customWidth="1"/>
    <col min="61" max="61" width="9.1640625" style="3"/>
    <col min="62" max="62" width="14.5" style="3" customWidth="1"/>
    <col min="63" max="63" width="14.1640625" style="3" customWidth="1"/>
    <col min="64" max="16384" width="9.1640625" style="3"/>
  </cols>
  <sheetData>
    <row r="3" spans="2:63" ht="15" customHeight="1" x14ac:dyDescent="0.15">
      <c r="H3" s="248" t="s">
        <v>78</v>
      </c>
      <c r="I3" s="249"/>
      <c r="J3" s="249"/>
      <c r="K3" s="250"/>
    </row>
    <row r="4" spans="2:63" x14ac:dyDescent="0.15">
      <c r="H4" s="74" t="s">
        <v>79</v>
      </c>
      <c r="I4" s="6" t="str">
        <f>Overview!C7</f>
        <v>Mahoghany</v>
      </c>
      <c r="J4" s="74" t="s">
        <v>80</v>
      </c>
      <c r="K4" s="7">
        <f>Overview!G7</f>
        <v>0.25</v>
      </c>
    </row>
    <row r="5" spans="2:63" x14ac:dyDescent="0.15">
      <c r="H5" s="74" t="s">
        <v>81</v>
      </c>
      <c r="I5" s="6" t="str">
        <f>Overview!D7</f>
        <v>Swietenia macrophylla</v>
      </c>
      <c r="J5" s="74" t="s">
        <v>7</v>
      </c>
      <c r="K5" s="8">
        <f>Overview!I7</f>
        <v>0</v>
      </c>
    </row>
    <row r="6" spans="2:63" x14ac:dyDescent="0.15">
      <c r="H6" s="74" t="s">
        <v>82</v>
      </c>
      <c r="I6" s="7" t="str">
        <f>Overview!E7</f>
        <v>Y= exp (-2.302+0.894 Ln(D^2*H)</v>
      </c>
      <c r="J6" s="74" t="s">
        <v>8</v>
      </c>
      <c r="K6" s="8">
        <f>Overview!J7</f>
        <v>0</v>
      </c>
    </row>
    <row r="7" spans="2:63" ht="18" x14ac:dyDescent="0.25">
      <c r="H7" s="74" t="s">
        <v>55</v>
      </c>
      <c r="I7" s="7">
        <f>Overview!H15</f>
        <v>0.47</v>
      </c>
      <c r="J7" s="64" t="s">
        <v>83</v>
      </c>
      <c r="K7" s="23">
        <f>Overview!K7</f>
        <v>3.6666666666666665</v>
      </c>
    </row>
    <row r="10" spans="2:63" ht="15.75" customHeight="1" x14ac:dyDescent="0.15">
      <c r="G10" s="243" t="s">
        <v>158</v>
      </c>
      <c r="H10" s="243"/>
      <c r="I10" s="243"/>
      <c r="J10" s="243"/>
      <c r="K10" s="243"/>
      <c r="L10" s="243"/>
      <c r="M10" s="243"/>
      <c r="O10" s="9"/>
    </row>
    <row r="11" spans="2:63" ht="15.75" customHeight="1" x14ac:dyDescent="0.15">
      <c r="G11" s="251" t="s">
        <v>85</v>
      </c>
      <c r="H11" s="251" t="s">
        <v>13</v>
      </c>
      <c r="I11" s="251" t="s">
        <v>143</v>
      </c>
      <c r="J11" s="251" t="s">
        <v>144</v>
      </c>
      <c r="K11" s="251" t="s">
        <v>4</v>
      </c>
      <c r="L11" s="252" t="s">
        <v>141</v>
      </c>
      <c r="M11" s="252" t="s">
        <v>142</v>
      </c>
      <c r="O11" s="243" t="s">
        <v>85</v>
      </c>
      <c r="P11" s="243" t="s">
        <v>13</v>
      </c>
      <c r="Q11" s="237" t="s">
        <v>89</v>
      </c>
      <c r="R11" s="237"/>
      <c r="S11" s="237"/>
      <c r="T11" s="237"/>
      <c r="U11" s="237"/>
      <c r="V11" s="237"/>
      <c r="X11" s="237" t="s">
        <v>90</v>
      </c>
      <c r="Y11" s="237"/>
      <c r="Z11" s="237"/>
      <c r="AA11" s="237"/>
      <c r="AB11" s="237"/>
      <c r="AC11" s="237"/>
      <c r="AE11" s="237" t="s">
        <v>91</v>
      </c>
      <c r="AF11" s="237"/>
      <c r="AG11" s="237"/>
      <c r="AH11" s="237"/>
      <c r="AI11" s="237"/>
      <c r="AJ11" s="237"/>
      <c r="AL11" s="237" t="s">
        <v>92</v>
      </c>
      <c r="AM11" s="237"/>
      <c r="AN11" s="237"/>
      <c r="AO11" s="237"/>
      <c r="AP11" s="237"/>
      <c r="AQ11" s="237"/>
      <c r="AR11" s="237"/>
      <c r="AT11" s="240" t="s">
        <v>93</v>
      </c>
      <c r="AU11" s="241"/>
      <c r="AV11" s="241"/>
      <c r="AW11" s="241"/>
      <c r="AX11" s="241"/>
      <c r="AY11" s="242"/>
      <c r="AZ11" s="237" t="s">
        <v>94</v>
      </c>
      <c r="BB11" s="240" t="s">
        <v>95</v>
      </c>
      <c r="BC11" s="241"/>
      <c r="BD11" s="241"/>
      <c r="BE11" s="241"/>
      <c r="BF11" s="241"/>
      <c r="BG11" s="242"/>
      <c r="BH11" s="237" t="s">
        <v>96</v>
      </c>
      <c r="BJ11" s="237" t="s">
        <v>97</v>
      </c>
      <c r="BK11" s="239" t="s">
        <v>98</v>
      </c>
    </row>
    <row r="12" spans="2:63" ht="15.75" customHeight="1" x14ac:dyDescent="0.15">
      <c r="G12" s="251"/>
      <c r="H12" s="251"/>
      <c r="I12" s="251"/>
      <c r="J12" s="251"/>
      <c r="K12" s="251"/>
      <c r="L12" s="252"/>
      <c r="M12" s="252"/>
      <c r="O12" s="243"/>
      <c r="P12" s="243"/>
      <c r="Q12" s="236">
        <v>2019</v>
      </c>
      <c r="R12" s="236">
        <v>2020</v>
      </c>
      <c r="S12" s="236">
        <v>2021</v>
      </c>
      <c r="T12" s="236">
        <v>2022</v>
      </c>
      <c r="U12" s="236">
        <v>2023</v>
      </c>
      <c r="V12" s="236">
        <v>2024</v>
      </c>
      <c r="X12" s="236">
        <f>Q12</f>
        <v>2019</v>
      </c>
      <c r="Y12" s="236">
        <f>R12</f>
        <v>2020</v>
      </c>
      <c r="Z12" s="236">
        <f>S12</f>
        <v>2021</v>
      </c>
      <c r="AA12" s="236">
        <v>2022</v>
      </c>
      <c r="AB12" s="236">
        <v>2023</v>
      </c>
      <c r="AC12" s="236">
        <v>2024</v>
      </c>
      <c r="AE12" s="236">
        <f>X12</f>
        <v>2019</v>
      </c>
      <c r="AF12" s="236">
        <f>Y12</f>
        <v>2020</v>
      </c>
      <c r="AG12" s="236">
        <f>Z12</f>
        <v>2021</v>
      </c>
      <c r="AH12" s="236">
        <v>2022</v>
      </c>
      <c r="AI12" s="236">
        <v>2023</v>
      </c>
      <c r="AJ12" s="236">
        <v>2024</v>
      </c>
      <c r="AL12" s="236">
        <f>AE12</f>
        <v>2019</v>
      </c>
      <c r="AM12" s="236">
        <f>AF12</f>
        <v>2020</v>
      </c>
      <c r="AN12" s="236">
        <f>AG12</f>
        <v>2021</v>
      </c>
      <c r="AO12" s="236">
        <v>2022</v>
      </c>
      <c r="AP12" s="236">
        <v>2023</v>
      </c>
      <c r="AQ12" s="236">
        <v>2024</v>
      </c>
      <c r="AR12" s="238" t="s">
        <v>99</v>
      </c>
      <c r="AT12" s="236">
        <f>AL12</f>
        <v>2019</v>
      </c>
      <c r="AU12" s="236">
        <f>AM12</f>
        <v>2020</v>
      </c>
      <c r="AV12" s="236">
        <f>AN12</f>
        <v>2021</v>
      </c>
      <c r="AW12" s="236">
        <v>2022</v>
      </c>
      <c r="AX12" s="236">
        <v>2023</v>
      </c>
      <c r="AY12" s="236">
        <v>2024</v>
      </c>
      <c r="AZ12" s="237"/>
      <c r="BB12" s="236">
        <f>AT12</f>
        <v>2019</v>
      </c>
      <c r="BC12" s="236">
        <f>AU12</f>
        <v>2020</v>
      </c>
      <c r="BD12" s="236">
        <f>AV12</f>
        <v>2021</v>
      </c>
      <c r="BE12" s="236">
        <v>2022</v>
      </c>
      <c r="BF12" s="236">
        <v>2023</v>
      </c>
      <c r="BG12" s="236">
        <v>2024</v>
      </c>
      <c r="BH12" s="237"/>
      <c r="BJ12" s="237"/>
      <c r="BK12" s="239"/>
    </row>
    <row r="13" spans="2:63" ht="33" customHeight="1" x14ac:dyDescent="0.15">
      <c r="B13" s="10" t="s">
        <v>100</v>
      </c>
      <c r="C13" s="11" t="s">
        <v>101</v>
      </c>
      <c r="D13" s="10" t="s">
        <v>102</v>
      </c>
      <c r="E13" s="10" t="s">
        <v>103</v>
      </c>
      <c r="G13" s="251"/>
      <c r="H13" s="251"/>
      <c r="I13" s="251"/>
      <c r="J13" s="251"/>
      <c r="K13" s="251"/>
      <c r="L13" s="252"/>
      <c r="M13" s="252"/>
      <c r="O13" s="243"/>
      <c r="P13" s="243"/>
      <c r="Q13" s="236"/>
      <c r="R13" s="236"/>
      <c r="S13" s="236"/>
      <c r="T13" s="236"/>
      <c r="U13" s="236"/>
      <c r="V13" s="236"/>
      <c r="X13" s="236"/>
      <c r="Y13" s="236"/>
      <c r="Z13" s="236"/>
      <c r="AA13" s="236"/>
      <c r="AB13" s="236"/>
      <c r="AC13" s="236"/>
      <c r="AE13" s="236"/>
      <c r="AF13" s="236"/>
      <c r="AG13" s="236"/>
      <c r="AH13" s="236"/>
      <c r="AI13" s="236"/>
      <c r="AJ13" s="236"/>
      <c r="AL13" s="236"/>
      <c r="AM13" s="236"/>
      <c r="AN13" s="236"/>
      <c r="AO13" s="236"/>
      <c r="AP13" s="236"/>
      <c r="AQ13" s="236"/>
      <c r="AR13" s="238"/>
      <c r="AT13" s="236"/>
      <c r="AU13" s="236"/>
      <c r="AV13" s="236"/>
      <c r="AW13" s="236"/>
      <c r="AX13" s="236"/>
      <c r="AY13" s="236"/>
      <c r="AZ13" s="237"/>
      <c r="BB13" s="236"/>
      <c r="BC13" s="236"/>
      <c r="BD13" s="236"/>
      <c r="BE13" s="236"/>
      <c r="BF13" s="236"/>
      <c r="BG13" s="236"/>
      <c r="BH13" s="237"/>
      <c r="BJ13" s="237"/>
      <c r="BK13" s="239"/>
    </row>
    <row r="14" spans="2:63" ht="14.25" customHeight="1" x14ac:dyDescent="0.2">
      <c r="B14" s="22">
        <v>2019</v>
      </c>
      <c r="C14" s="12">
        <f>Overview!S28</f>
        <v>0</v>
      </c>
      <c r="D14" s="13">
        <f>C14*10%</f>
        <v>0</v>
      </c>
      <c r="E14" s="13">
        <f>C14-D14</f>
        <v>0</v>
      </c>
      <c r="G14" s="26">
        <v>1</v>
      </c>
      <c r="H14" s="26" t="str">
        <f>Mango!H14</f>
        <v>2019-2020</v>
      </c>
      <c r="I14" s="1"/>
      <c r="J14" s="1"/>
      <c r="K14" s="256" t="s">
        <v>159</v>
      </c>
      <c r="L14" s="28">
        <v>0</v>
      </c>
      <c r="M14" s="28">
        <f>L14</f>
        <v>0</v>
      </c>
      <c r="N14" s="17"/>
      <c r="O14" s="14">
        <f t="shared" ref="O14:O49" si="0">G14</f>
        <v>1</v>
      </c>
      <c r="P14" s="14" t="str">
        <f t="shared" ref="P14:P49" si="1">H14</f>
        <v>2019-2020</v>
      </c>
      <c r="Q14" s="18">
        <f>(M14*$E$14)/1000</f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20"/>
      <c r="X14" s="18">
        <f t="shared" ref="X14:X49" si="2">(Q14*$K$4)</f>
        <v>0</v>
      </c>
      <c r="Y14" s="25">
        <v>0</v>
      </c>
      <c r="Z14" s="19">
        <v>0</v>
      </c>
      <c r="AA14" s="19">
        <v>0</v>
      </c>
      <c r="AB14" s="19">
        <v>0</v>
      </c>
      <c r="AC14" s="19">
        <v>0</v>
      </c>
      <c r="AD14" s="20"/>
      <c r="AE14" s="18">
        <f t="shared" ref="AE14:AJ43" si="3">X14+Q14</f>
        <v>0</v>
      </c>
      <c r="AF14" s="25">
        <v>0</v>
      </c>
      <c r="AG14" s="19">
        <v>0</v>
      </c>
      <c r="AH14" s="19">
        <v>0</v>
      </c>
      <c r="AI14" s="19">
        <v>0</v>
      </c>
      <c r="AJ14" s="19">
        <v>0</v>
      </c>
      <c r="AK14" s="20"/>
      <c r="AL14" s="18">
        <f t="shared" ref="AL14:AL49" si="4">AE14*$K$7*$I$7</f>
        <v>0</v>
      </c>
      <c r="AM14" s="25">
        <v>0</v>
      </c>
      <c r="AN14" s="19">
        <v>0</v>
      </c>
      <c r="AO14" s="19">
        <v>0</v>
      </c>
      <c r="AP14" s="19">
        <v>0</v>
      </c>
      <c r="AQ14" s="19">
        <v>0</v>
      </c>
      <c r="AR14" s="18">
        <f>SUM(AL14:AQ14)</f>
        <v>0</v>
      </c>
      <c r="AS14" s="20"/>
      <c r="AT14" s="18">
        <f t="shared" ref="AT14:AT49" si="5">AL14*$K$5</f>
        <v>0</v>
      </c>
      <c r="AU14" s="25">
        <v>0</v>
      </c>
      <c r="AV14" s="19">
        <v>0</v>
      </c>
      <c r="AW14" s="19">
        <v>0</v>
      </c>
      <c r="AX14" s="19">
        <v>0</v>
      </c>
      <c r="AY14" s="19">
        <v>0</v>
      </c>
      <c r="AZ14" s="18">
        <f>SUM(AT14:AY14)</f>
        <v>0</v>
      </c>
      <c r="BA14" s="20"/>
      <c r="BB14" s="18">
        <f t="shared" ref="BB14:BB49" si="6">AL14*$K$6</f>
        <v>0</v>
      </c>
      <c r="BC14" s="25">
        <v>0</v>
      </c>
      <c r="BD14" s="19">
        <v>0</v>
      </c>
      <c r="BE14" s="19">
        <v>0</v>
      </c>
      <c r="BF14" s="19">
        <v>0</v>
      </c>
      <c r="BG14" s="19">
        <v>0</v>
      </c>
      <c r="BH14" s="18">
        <f>SUM(BB14:BG14)</f>
        <v>0</v>
      </c>
      <c r="BI14" s="20"/>
      <c r="BJ14" s="18">
        <f>BH14+AZ14+AR14</f>
        <v>0</v>
      </c>
      <c r="BK14" s="18">
        <f>BJ14</f>
        <v>0</v>
      </c>
    </row>
    <row r="15" spans="2:63" ht="15" x14ac:dyDescent="0.2">
      <c r="B15" s="22">
        <v>2020</v>
      </c>
      <c r="C15" s="12">
        <f>Overview!S29</f>
        <v>65</v>
      </c>
      <c r="D15" s="13">
        <f>C15*10%</f>
        <v>6.5</v>
      </c>
      <c r="E15" s="13">
        <f>C15-D15</f>
        <v>58.5</v>
      </c>
      <c r="G15" s="26">
        <v>2</v>
      </c>
      <c r="H15" s="26" t="str">
        <f>Mango!H15</f>
        <v>2020-2021</v>
      </c>
      <c r="I15" s="1"/>
      <c r="J15" s="1"/>
      <c r="K15" s="262"/>
      <c r="L15" s="28">
        <v>0</v>
      </c>
      <c r="M15" s="28">
        <f>L15-L14</f>
        <v>0</v>
      </c>
      <c r="N15" s="17"/>
      <c r="O15" s="14">
        <f t="shared" si="0"/>
        <v>2</v>
      </c>
      <c r="P15" s="14" t="str">
        <f t="shared" si="1"/>
        <v>2020-2021</v>
      </c>
      <c r="Q15" s="18">
        <f t="shared" ref="Q15:Q49" si="7">(M15*$E$14)/1000</f>
        <v>0</v>
      </c>
      <c r="R15" s="18">
        <f>(M14*$E$15)/1000</f>
        <v>0</v>
      </c>
      <c r="S15" s="19">
        <v>0</v>
      </c>
      <c r="T15" s="19">
        <v>0</v>
      </c>
      <c r="U15" s="19">
        <v>0</v>
      </c>
      <c r="V15" s="19">
        <v>0</v>
      </c>
      <c r="W15" s="20"/>
      <c r="X15" s="18">
        <f t="shared" si="2"/>
        <v>0</v>
      </c>
      <c r="Y15" s="18">
        <f t="shared" ref="Y15:Y49" si="8">(R15*$K$4)</f>
        <v>0</v>
      </c>
      <c r="Z15" s="19">
        <f>(R14*$E$15)/1000</f>
        <v>0</v>
      </c>
      <c r="AA15" s="19">
        <v>0</v>
      </c>
      <c r="AB15" s="19">
        <v>0</v>
      </c>
      <c r="AC15" s="19">
        <v>0</v>
      </c>
      <c r="AD15" s="20"/>
      <c r="AE15" s="18">
        <f t="shared" si="3"/>
        <v>0</v>
      </c>
      <c r="AF15" s="18">
        <f t="shared" si="3"/>
        <v>0</v>
      </c>
      <c r="AG15" s="19">
        <v>0</v>
      </c>
      <c r="AH15" s="19">
        <v>0</v>
      </c>
      <c r="AI15" s="19">
        <v>0</v>
      </c>
      <c r="AJ15" s="19">
        <v>0</v>
      </c>
      <c r="AK15" s="20"/>
      <c r="AL15" s="18">
        <f t="shared" si="4"/>
        <v>0</v>
      </c>
      <c r="AM15" s="18">
        <f t="shared" ref="AM15:AM49" si="9">AF15*$K$7*$I$7</f>
        <v>0</v>
      </c>
      <c r="AN15" s="19">
        <v>0</v>
      </c>
      <c r="AO15" s="19">
        <v>0</v>
      </c>
      <c r="AP15" s="19">
        <v>0</v>
      </c>
      <c r="AQ15" s="19">
        <v>0</v>
      </c>
      <c r="AR15" s="18">
        <f t="shared" ref="AR15:AR43" si="10">SUM(AL15:AQ15)</f>
        <v>0</v>
      </c>
      <c r="AS15" s="20"/>
      <c r="AT15" s="18">
        <f t="shared" si="5"/>
        <v>0</v>
      </c>
      <c r="AU15" s="18">
        <f t="shared" ref="AU15:AU49" si="11">AM15*$K$5</f>
        <v>0</v>
      </c>
      <c r="AV15" s="19">
        <v>0</v>
      </c>
      <c r="AW15" s="19">
        <v>0</v>
      </c>
      <c r="AX15" s="19">
        <v>0</v>
      </c>
      <c r="AY15" s="19">
        <v>0</v>
      </c>
      <c r="AZ15" s="18">
        <f t="shared" ref="AZ15:AZ49" si="12">SUM(AT15:AY15)</f>
        <v>0</v>
      </c>
      <c r="BA15" s="20"/>
      <c r="BB15" s="18">
        <f t="shared" si="6"/>
        <v>0</v>
      </c>
      <c r="BC15" s="18">
        <f t="shared" ref="BC15:BC49" si="13">AM15*$K$6</f>
        <v>0</v>
      </c>
      <c r="BD15" s="19">
        <v>0</v>
      </c>
      <c r="BE15" s="19">
        <v>0</v>
      </c>
      <c r="BF15" s="19">
        <v>0</v>
      </c>
      <c r="BG15" s="19">
        <v>0</v>
      </c>
      <c r="BH15" s="18">
        <f t="shared" ref="BH15:BH49" si="14">SUM(BB15:BG15)</f>
        <v>0</v>
      </c>
      <c r="BI15" s="20"/>
      <c r="BJ15" s="18">
        <f t="shared" ref="BJ15:BJ49" si="15">BH15+AZ15+AR15</f>
        <v>0</v>
      </c>
      <c r="BK15" s="18">
        <f>BJ15+BK14</f>
        <v>0</v>
      </c>
    </row>
    <row r="16" spans="2:63" ht="15" x14ac:dyDescent="0.2">
      <c r="B16" s="22">
        <v>2021</v>
      </c>
      <c r="C16" s="12">
        <f>Overview!S30</f>
        <v>0</v>
      </c>
      <c r="D16" s="13">
        <f>C16*10%</f>
        <v>0</v>
      </c>
      <c r="E16" s="13">
        <f>C16-D16</f>
        <v>0</v>
      </c>
      <c r="G16" s="26">
        <v>3</v>
      </c>
      <c r="H16" s="26" t="str">
        <f>Mango!H16</f>
        <v>2021-2022</v>
      </c>
      <c r="I16" s="1">
        <v>7.8000000000000007</v>
      </c>
      <c r="J16" s="1">
        <v>7.8000000000000007</v>
      </c>
      <c r="K16" s="262"/>
      <c r="L16" s="28">
        <f t="shared" ref="L16:L43" si="16">EXP(-2.302+0.894*LN(I16^2*J16))</f>
        <v>24.708809841142791</v>
      </c>
      <c r="M16" s="28">
        <f>L16-L15</f>
        <v>24.708809841142791</v>
      </c>
      <c r="N16" s="17"/>
      <c r="O16" s="14">
        <f t="shared" si="0"/>
        <v>3</v>
      </c>
      <c r="P16" s="14" t="str">
        <f t="shared" si="1"/>
        <v>2021-2022</v>
      </c>
      <c r="Q16" s="18">
        <f t="shared" si="7"/>
        <v>0</v>
      </c>
      <c r="R16" s="18">
        <f>(M15*$E$15)/1000</f>
        <v>0</v>
      </c>
      <c r="S16" s="18">
        <f>(M14*$E$16)/1000</f>
        <v>0</v>
      </c>
      <c r="T16" s="19">
        <v>0</v>
      </c>
      <c r="U16" s="19">
        <v>0</v>
      </c>
      <c r="V16" s="19">
        <v>0</v>
      </c>
      <c r="W16" s="20"/>
      <c r="X16" s="18">
        <f t="shared" si="2"/>
        <v>0</v>
      </c>
      <c r="Y16" s="18">
        <f t="shared" si="8"/>
        <v>0</v>
      </c>
      <c r="Z16" s="18">
        <f t="shared" ref="Z16:Z49" si="17">(S16*$K$4)</f>
        <v>0</v>
      </c>
      <c r="AA16" s="19">
        <v>0</v>
      </c>
      <c r="AB16" s="19">
        <v>0</v>
      </c>
      <c r="AC16" s="19">
        <v>0</v>
      </c>
      <c r="AD16" s="20"/>
      <c r="AE16" s="18">
        <f t="shared" si="3"/>
        <v>0</v>
      </c>
      <c r="AF16" s="18">
        <f t="shared" si="3"/>
        <v>0</v>
      </c>
      <c r="AG16" s="18">
        <f t="shared" si="3"/>
        <v>0</v>
      </c>
      <c r="AH16" s="19">
        <v>0</v>
      </c>
      <c r="AI16" s="19">
        <v>0</v>
      </c>
      <c r="AJ16" s="19">
        <v>0</v>
      </c>
      <c r="AK16" s="20"/>
      <c r="AL16" s="18">
        <f t="shared" si="4"/>
        <v>0</v>
      </c>
      <c r="AM16" s="18">
        <f t="shared" si="9"/>
        <v>0</v>
      </c>
      <c r="AN16" s="18">
        <f t="shared" ref="AN16:AN49" si="18">AG16*$K$7*$I$7</f>
        <v>0</v>
      </c>
      <c r="AO16" s="19">
        <v>0</v>
      </c>
      <c r="AP16" s="19">
        <v>0</v>
      </c>
      <c r="AQ16" s="19">
        <v>0</v>
      </c>
      <c r="AR16" s="18">
        <f t="shared" si="10"/>
        <v>0</v>
      </c>
      <c r="AS16" s="20"/>
      <c r="AT16" s="18">
        <f t="shared" si="5"/>
        <v>0</v>
      </c>
      <c r="AU16" s="18">
        <f t="shared" si="11"/>
        <v>0</v>
      </c>
      <c r="AV16" s="18">
        <f t="shared" ref="AV16:AV49" si="19">AN16*$K$5</f>
        <v>0</v>
      </c>
      <c r="AW16" s="19">
        <v>0</v>
      </c>
      <c r="AX16" s="19">
        <v>0</v>
      </c>
      <c r="AY16" s="19">
        <v>0</v>
      </c>
      <c r="AZ16" s="18">
        <f t="shared" si="12"/>
        <v>0</v>
      </c>
      <c r="BA16" s="20"/>
      <c r="BB16" s="18">
        <f t="shared" si="6"/>
        <v>0</v>
      </c>
      <c r="BC16" s="18">
        <f t="shared" si="13"/>
        <v>0</v>
      </c>
      <c r="BD16" s="18">
        <f t="shared" ref="BD16:BD49" si="20">AN16*$K$6</f>
        <v>0</v>
      </c>
      <c r="BE16" s="19">
        <v>0</v>
      </c>
      <c r="BF16" s="19">
        <v>0</v>
      </c>
      <c r="BG16" s="19">
        <v>0</v>
      </c>
      <c r="BH16" s="18">
        <f t="shared" si="14"/>
        <v>0</v>
      </c>
      <c r="BI16" s="20"/>
      <c r="BJ16" s="18">
        <f t="shared" si="15"/>
        <v>0</v>
      </c>
      <c r="BK16" s="18">
        <f t="shared" ref="BK16:BK49" si="21">BJ16+BK15</f>
        <v>0</v>
      </c>
    </row>
    <row r="17" spans="2:63" ht="15" x14ac:dyDescent="0.2">
      <c r="B17" s="22">
        <v>2022</v>
      </c>
      <c r="C17" s="12">
        <f>Overview!S31</f>
        <v>710</v>
      </c>
      <c r="D17" s="13">
        <f>C17*10%</f>
        <v>71</v>
      </c>
      <c r="E17" s="13">
        <f>C17-D17</f>
        <v>639</v>
      </c>
      <c r="G17" s="26">
        <v>4</v>
      </c>
      <c r="H17" s="26" t="str">
        <f>Mango!H17</f>
        <v>2022-2023</v>
      </c>
      <c r="I17" s="1">
        <v>10</v>
      </c>
      <c r="J17" s="1">
        <v>10</v>
      </c>
      <c r="K17" s="262"/>
      <c r="L17" s="28">
        <f t="shared" si="16"/>
        <v>48.112076650360549</v>
      </c>
      <c r="M17" s="28">
        <f>L17-L16</f>
        <v>23.403266809217758</v>
      </c>
      <c r="N17" s="17"/>
      <c r="O17" s="14">
        <f t="shared" si="0"/>
        <v>4</v>
      </c>
      <c r="P17" s="14" t="str">
        <f t="shared" si="1"/>
        <v>2022-2023</v>
      </c>
      <c r="Q17" s="18">
        <f t="shared" si="7"/>
        <v>0</v>
      </c>
      <c r="R17" s="18">
        <f t="shared" ref="R17:R49" si="22">(M16*$E$15)/1000</f>
        <v>1.4454653757068534</v>
      </c>
      <c r="S17" s="18">
        <f t="shared" ref="S17:S49" si="23">(M15*$E$16)/1000</f>
        <v>0</v>
      </c>
      <c r="T17" s="18">
        <f>(M14*$E$17)/1000</f>
        <v>0</v>
      </c>
      <c r="U17" s="19">
        <v>0</v>
      </c>
      <c r="V17" s="19">
        <v>0</v>
      </c>
      <c r="W17" s="20"/>
      <c r="X17" s="18">
        <f t="shared" si="2"/>
        <v>0</v>
      </c>
      <c r="Y17" s="18">
        <f t="shared" si="8"/>
        <v>0.36136634392671335</v>
      </c>
      <c r="Z17" s="18">
        <f t="shared" si="17"/>
        <v>0</v>
      </c>
      <c r="AA17" s="18">
        <f t="shared" ref="AA17:AA49" si="24">(T17*$K$4)</f>
        <v>0</v>
      </c>
      <c r="AB17" s="19">
        <v>0</v>
      </c>
      <c r="AC17" s="19">
        <v>0</v>
      </c>
      <c r="AD17" s="20"/>
      <c r="AE17" s="18">
        <f t="shared" si="3"/>
        <v>0</v>
      </c>
      <c r="AF17" s="18">
        <f t="shared" si="3"/>
        <v>1.8068317196335668</v>
      </c>
      <c r="AG17" s="18">
        <f t="shared" si="3"/>
        <v>0</v>
      </c>
      <c r="AH17" s="18">
        <f>AA17+T17</f>
        <v>0</v>
      </c>
      <c r="AI17" s="19">
        <v>0</v>
      </c>
      <c r="AJ17" s="19">
        <v>0</v>
      </c>
      <c r="AK17" s="20"/>
      <c r="AL17" s="18">
        <f t="shared" si="4"/>
        <v>0</v>
      </c>
      <c r="AM17" s="18">
        <f t="shared" si="9"/>
        <v>3.1137733301685131</v>
      </c>
      <c r="AN17" s="18">
        <f t="shared" si="18"/>
        <v>0</v>
      </c>
      <c r="AO17" s="18">
        <f t="shared" ref="AO17:AO49" si="25">AH17*$K$7*$I$7</f>
        <v>0</v>
      </c>
      <c r="AP17" s="19">
        <v>0</v>
      </c>
      <c r="AQ17" s="19">
        <v>0</v>
      </c>
      <c r="AR17" s="18">
        <f t="shared" si="10"/>
        <v>3.1137733301685131</v>
      </c>
      <c r="AS17" s="20"/>
      <c r="AT17" s="18">
        <f t="shared" si="5"/>
        <v>0</v>
      </c>
      <c r="AU17" s="18">
        <f t="shared" si="11"/>
        <v>0</v>
      </c>
      <c r="AV17" s="18">
        <f t="shared" si="19"/>
        <v>0</v>
      </c>
      <c r="AW17" s="18">
        <f t="shared" ref="AW17:AW49" si="26">AO17*$K$5</f>
        <v>0</v>
      </c>
      <c r="AX17" s="19">
        <v>0</v>
      </c>
      <c r="AY17" s="19">
        <v>0</v>
      </c>
      <c r="AZ17" s="18">
        <f t="shared" si="12"/>
        <v>0</v>
      </c>
      <c r="BA17" s="20"/>
      <c r="BB17" s="18">
        <f t="shared" si="6"/>
        <v>0</v>
      </c>
      <c r="BC17" s="18">
        <f t="shared" si="13"/>
        <v>0</v>
      </c>
      <c r="BD17" s="18">
        <f t="shared" si="20"/>
        <v>0</v>
      </c>
      <c r="BE17" s="18">
        <f t="shared" ref="BE17:BE49" si="27">AO17*$K$6</f>
        <v>0</v>
      </c>
      <c r="BF17" s="19">
        <v>0</v>
      </c>
      <c r="BG17" s="19">
        <v>0</v>
      </c>
      <c r="BH17" s="18">
        <f t="shared" si="14"/>
        <v>0</v>
      </c>
      <c r="BI17" s="20"/>
      <c r="BJ17" s="18">
        <f t="shared" si="15"/>
        <v>3.1137733301685131</v>
      </c>
      <c r="BK17" s="18">
        <f t="shared" si="21"/>
        <v>3.1137733301685131</v>
      </c>
    </row>
    <row r="18" spans="2:63" ht="15" x14ac:dyDescent="0.2">
      <c r="B18" s="22">
        <v>2023</v>
      </c>
      <c r="C18" s="12">
        <f>Overview!S32</f>
        <v>6930</v>
      </c>
      <c r="D18" s="14">
        <f t="shared" ref="D18:D42" si="28">C18*10%</f>
        <v>693</v>
      </c>
      <c r="E18" s="14">
        <f t="shared" ref="E18:E42" si="29">C18-D18</f>
        <v>6237</v>
      </c>
      <c r="G18" s="26">
        <v>5</v>
      </c>
      <c r="H18" s="26" t="str">
        <f>Mango!H18</f>
        <v>2023-2024</v>
      </c>
      <c r="I18" s="1">
        <v>12</v>
      </c>
      <c r="J18" s="1">
        <v>12</v>
      </c>
      <c r="K18" s="262"/>
      <c r="L18" s="28">
        <f t="shared" si="16"/>
        <v>78.454562435748016</v>
      </c>
      <c r="M18" s="28">
        <f t="shared" ref="M18:M27" si="30">L18-L17</f>
        <v>30.342485785387467</v>
      </c>
      <c r="N18" s="17"/>
      <c r="O18" s="14">
        <f t="shared" si="0"/>
        <v>5</v>
      </c>
      <c r="P18" s="14" t="str">
        <f t="shared" si="1"/>
        <v>2023-2024</v>
      </c>
      <c r="Q18" s="18">
        <f t="shared" si="7"/>
        <v>0</v>
      </c>
      <c r="R18" s="18">
        <f t="shared" si="22"/>
        <v>1.369091108339239</v>
      </c>
      <c r="S18" s="18">
        <f t="shared" si="23"/>
        <v>0</v>
      </c>
      <c r="T18" s="18">
        <f t="shared" ref="T18:T49" si="31">(M15*$E$17)/1000</f>
        <v>0</v>
      </c>
      <c r="U18" s="18">
        <f>(M14*$E$18)/1000</f>
        <v>0</v>
      </c>
      <c r="V18" s="19">
        <v>0</v>
      </c>
      <c r="W18" s="20"/>
      <c r="X18" s="18">
        <f t="shared" si="2"/>
        <v>0</v>
      </c>
      <c r="Y18" s="18">
        <f t="shared" si="8"/>
        <v>0.34227277708480974</v>
      </c>
      <c r="Z18" s="18">
        <f t="shared" si="17"/>
        <v>0</v>
      </c>
      <c r="AA18" s="18">
        <f t="shared" si="24"/>
        <v>0</v>
      </c>
      <c r="AB18" s="18">
        <f t="shared" ref="AB18:AB49" si="32">(U18*$K$4)</f>
        <v>0</v>
      </c>
      <c r="AC18" s="19">
        <v>0</v>
      </c>
      <c r="AD18" s="20"/>
      <c r="AE18" s="18">
        <f t="shared" si="3"/>
        <v>0</v>
      </c>
      <c r="AF18" s="18">
        <f t="shared" si="3"/>
        <v>1.7113638854240487</v>
      </c>
      <c r="AG18" s="18">
        <f t="shared" si="3"/>
        <v>0</v>
      </c>
      <c r="AH18" s="18">
        <f>AA18+T18</f>
        <v>0</v>
      </c>
      <c r="AI18" s="18">
        <f>AB18+U18</f>
        <v>0</v>
      </c>
      <c r="AJ18" s="19">
        <v>0</v>
      </c>
      <c r="AK18" s="20"/>
      <c r="AL18" s="18">
        <f t="shared" si="4"/>
        <v>0</v>
      </c>
      <c r="AM18" s="18">
        <f t="shared" si="9"/>
        <v>2.9492504292141106</v>
      </c>
      <c r="AN18" s="18">
        <f t="shared" si="18"/>
        <v>0</v>
      </c>
      <c r="AO18" s="18">
        <f t="shared" si="25"/>
        <v>0</v>
      </c>
      <c r="AP18" s="18">
        <f t="shared" ref="AP18:AP35" si="33">AI18*$K$7*$I$7</f>
        <v>0</v>
      </c>
      <c r="AQ18" s="19">
        <v>0</v>
      </c>
      <c r="AR18" s="18">
        <f t="shared" si="10"/>
        <v>2.9492504292141106</v>
      </c>
      <c r="AS18" s="20"/>
      <c r="AT18" s="18">
        <f t="shared" si="5"/>
        <v>0</v>
      </c>
      <c r="AU18" s="18">
        <f t="shared" si="11"/>
        <v>0</v>
      </c>
      <c r="AV18" s="18">
        <f t="shared" si="19"/>
        <v>0</v>
      </c>
      <c r="AW18" s="18">
        <f t="shared" si="26"/>
        <v>0</v>
      </c>
      <c r="AX18" s="18">
        <f t="shared" ref="AX18:AX49" si="34">AP18*$K$5</f>
        <v>0</v>
      </c>
      <c r="AY18" s="19">
        <v>0</v>
      </c>
      <c r="AZ18" s="18">
        <f t="shared" si="12"/>
        <v>0</v>
      </c>
      <c r="BA18" s="20"/>
      <c r="BB18" s="18">
        <f t="shared" si="6"/>
        <v>0</v>
      </c>
      <c r="BC18" s="18">
        <f t="shared" si="13"/>
        <v>0</v>
      </c>
      <c r="BD18" s="18">
        <f t="shared" si="20"/>
        <v>0</v>
      </c>
      <c r="BE18" s="18">
        <f t="shared" si="27"/>
        <v>0</v>
      </c>
      <c r="BF18" s="18">
        <f t="shared" ref="BF18:BF49" si="35">AP18*$K$6</f>
        <v>0</v>
      </c>
      <c r="BG18" s="19">
        <v>0</v>
      </c>
      <c r="BH18" s="18">
        <f t="shared" si="14"/>
        <v>0</v>
      </c>
      <c r="BI18" s="20"/>
      <c r="BJ18" s="18">
        <f t="shared" si="15"/>
        <v>2.9492504292141106</v>
      </c>
      <c r="BK18" s="18">
        <f t="shared" si="21"/>
        <v>6.0630237593826237</v>
      </c>
    </row>
    <row r="19" spans="2:63" ht="15" x14ac:dyDescent="0.2">
      <c r="B19" s="22">
        <v>2024</v>
      </c>
      <c r="C19" s="12">
        <f>Overview!S33</f>
        <v>200</v>
      </c>
      <c r="D19" s="14">
        <f t="shared" si="28"/>
        <v>20</v>
      </c>
      <c r="E19" s="14">
        <f t="shared" si="29"/>
        <v>180</v>
      </c>
      <c r="G19" s="26">
        <v>6</v>
      </c>
      <c r="H19" s="26" t="str">
        <f>Mango!H19</f>
        <v>2024-2025</v>
      </c>
      <c r="I19" s="1">
        <v>13.8</v>
      </c>
      <c r="J19" s="1">
        <v>13.2</v>
      </c>
      <c r="K19" s="262"/>
      <c r="L19" s="28">
        <f t="shared" si="16"/>
        <v>109.68595065121181</v>
      </c>
      <c r="M19" s="28">
        <f t="shared" si="30"/>
        <v>31.231388215463795</v>
      </c>
      <c r="N19" s="17"/>
      <c r="O19" s="14">
        <f t="shared" si="0"/>
        <v>6</v>
      </c>
      <c r="P19" s="14" t="str">
        <f t="shared" si="1"/>
        <v>2024-2025</v>
      </c>
      <c r="Q19" s="18">
        <f t="shared" si="7"/>
        <v>0</v>
      </c>
      <c r="R19" s="18">
        <f t="shared" si="22"/>
        <v>1.7750354184451669</v>
      </c>
      <c r="S19" s="18">
        <f t="shared" si="23"/>
        <v>0</v>
      </c>
      <c r="T19" s="18">
        <f t="shared" si="31"/>
        <v>15.788929488490243</v>
      </c>
      <c r="U19" s="18">
        <f t="shared" ref="U19:U49" si="36">(M15*$E$18)/1000</f>
        <v>0</v>
      </c>
      <c r="V19" s="18">
        <f>(M14*$E$19)/1000</f>
        <v>0</v>
      </c>
      <c r="W19" s="20"/>
      <c r="X19" s="18">
        <f t="shared" si="2"/>
        <v>0</v>
      </c>
      <c r="Y19" s="18">
        <f t="shared" si="8"/>
        <v>0.44375885461129172</v>
      </c>
      <c r="Z19" s="18">
        <f t="shared" si="17"/>
        <v>0</v>
      </c>
      <c r="AA19" s="18">
        <f t="shared" si="24"/>
        <v>3.9472323721225608</v>
      </c>
      <c r="AB19" s="18">
        <f t="shared" si="32"/>
        <v>0</v>
      </c>
      <c r="AC19" s="18">
        <f t="shared" ref="AC19:AC35" si="37">(V19*$K$4)</f>
        <v>0</v>
      </c>
      <c r="AD19" s="20"/>
      <c r="AE19" s="18">
        <f t="shared" si="3"/>
        <v>0</v>
      </c>
      <c r="AF19" s="18">
        <f t="shared" si="3"/>
        <v>2.2187942730564587</v>
      </c>
      <c r="AG19" s="18">
        <f t="shared" si="3"/>
        <v>0</v>
      </c>
      <c r="AH19" s="18">
        <f t="shared" si="3"/>
        <v>19.736161860612803</v>
      </c>
      <c r="AI19" s="18">
        <f t="shared" si="3"/>
        <v>0</v>
      </c>
      <c r="AJ19" s="18">
        <f t="shared" si="3"/>
        <v>0</v>
      </c>
      <c r="AK19" s="20"/>
      <c r="AL19" s="18">
        <f t="shared" si="4"/>
        <v>0</v>
      </c>
      <c r="AM19" s="18">
        <f t="shared" si="9"/>
        <v>3.8237221305672966</v>
      </c>
      <c r="AN19" s="18">
        <f t="shared" si="18"/>
        <v>0</v>
      </c>
      <c r="AO19" s="18">
        <f t="shared" si="25"/>
        <v>34.011985606456065</v>
      </c>
      <c r="AP19" s="18">
        <f t="shared" si="33"/>
        <v>0</v>
      </c>
      <c r="AQ19" s="18">
        <f t="shared" ref="AQ19:AQ35" si="38">AJ19*$K$7*$I$7</f>
        <v>0</v>
      </c>
      <c r="AR19" s="18">
        <f t="shared" si="10"/>
        <v>37.835707737023363</v>
      </c>
      <c r="AS19" s="20"/>
      <c r="AT19" s="18">
        <f t="shared" si="5"/>
        <v>0</v>
      </c>
      <c r="AU19" s="18">
        <f t="shared" si="11"/>
        <v>0</v>
      </c>
      <c r="AV19" s="18">
        <f t="shared" si="19"/>
        <v>0</v>
      </c>
      <c r="AW19" s="18">
        <f t="shared" si="26"/>
        <v>0</v>
      </c>
      <c r="AX19" s="18">
        <f t="shared" si="34"/>
        <v>0</v>
      </c>
      <c r="AY19" s="18">
        <f t="shared" ref="AY19:AY49" si="39">AQ19*$K$5</f>
        <v>0</v>
      </c>
      <c r="AZ19" s="18">
        <f t="shared" si="12"/>
        <v>0</v>
      </c>
      <c r="BA19" s="20"/>
      <c r="BB19" s="18">
        <f t="shared" si="6"/>
        <v>0</v>
      </c>
      <c r="BC19" s="18">
        <f t="shared" si="13"/>
        <v>0</v>
      </c>
      <c r="BD19" s="18">
        <f t="shared" si="20"/>
        <v>0</v>
      </c>
      <c r="BE19" s="18">
        <f t="shared" si="27"/>
        <v>0</v>
      </c>
      <c r="BF19" s="18">
        <f t="shared" si="35"/>
        <v>0</v>
      </c>
      <c r="BG19" s="18">
        <f t="shared" ref="BG19:BG49" si="40">AQ19*$K$6</f>
        <v>0</v>
      </c>
      <c r="BH19" s="18">
        <f t="shared" si="14"/>
        <v>0</v>
      </c>
      <c r="BI19" s="20"/>
      <c r="BJ19" s="18">
        <f t="shared" si="15"/>
        <v>37.835707737023363</v>
      </c>
      <c r="BK19" s="18">
        <f t="shared" si="21"/>
        <v>43.898731496405986</v>
      </c>
    </row>
    <row r="20" spans="2:63" ht="15" x14ac:dyDescent="0.2">
      <c r="B20" s="22">
        <v>2025</v>
      </c>
      <c r="C20" s="14">
        <v>0</v>
      </c>
      <c r="D20" s="14">
        <f t="shared" si="28"/>
        <v>0</v>
      </c>
      <c r="E20" s="14">
        <f t="shared" si="29"/>
        <v>0</v>
      </c>
      <c r="G20" s="26">
        <v>7</v>
      </c>
      <c r="H20" s="26" t="str">
        <f>Mango!H20</f>
        <v>2025-2026</v>
      </c>
      <c r="I20" s="1">
        <v>15.600000000000001</v>
      </c>
      <c r="J20" s="1">
        <v>14.35</v>
      </c>
      <c r="K20" s="262"/>
      <c r="L20" s="28">
        <f t="shared" si="16"/>
        <v>147.15888346954048</v>
      </c>
      <c r="M20" s="28">
        <f t="shared" si="30"/>
        <v>37.472932818328673</v>
      </c>
      <c r="N20" s="17"/>
      <c r="O20" s="14">
        <f t="shared" si="0"/>
        <v>7</v>
      </c>
      <c r="P20" s="14" t="str">
        <f t="shared" si="1"/>
        <v>2025-2026</v>
      </c>
      <c r="Q20" s="18">
        <f t="shared" si="7"/>
        <v>0</v>
      </c>
      <c r="R20" s="18">
        <f t="shared" si="22"/>
        <v>1.8270362106046321</v>
      </c>
      <c r="S20" s="18">
        <f t="shared" si="23"/>
        <v>0</v>
      </c>
      <c r="T20" s="18">
        <f t="shared" si="31"/>
        <v>14.954687491090148</v>
      </c>
      <c r="U20" s="18">
        <f t="shared" si="36"/>
        <v>154.10884697920758</v>
      </c>
      <c r="V20" s="18">
        <f t="shared" ref="V20:V27" si="41">(M15*$E$19)/1000</f>
        <v>0</v>
      </c>
      <c r="W20" s="20"/>
      <c r="X20" s="18">
        <f t="shared" si="2"/>
        <v>0</v>
      </c>
      <c r="Y20" s="18">
        <f t="shared" si="8"/>
        <v>0.45675905265115802</v>
      </c>
      <c r="Z20" s="18">
        <f t="shared" si="17"/>
        <v>0</v>
      </c>
      <c r="AA20" s="18">
        <f t="shared" si="24"/>
        <v>3.738671872772537</v>
      </c>
      <c r="AB20" s="18">
        <f t="shared" si="32"/>
        <v>38.527211744801896</v>
      </c>
      <c r="AC20" s="18">
        <f t="shared" si="37"/>
        <v>0</v>
      </c>
      <c r="AD20" s="20"/>
      <c r="AE20" s="18">
        <f t="shared" si="3"/>
        <v>0</v>
      </c>
      <c r="AF20" s="18">
        <f t="shared" si="3"/>
        <v>2.2837952632557901</v>
      </c>
      <c r="AG20" s="18">
        <f t="shared" si="3"/>
        <v>0</v>
      </c>
      <c r="AH20" s="18">
        <f t="shared" si="3"/>
        <v>18.693359363862683</v>
      </c>
      <c r="AI20" s="18">
        <f t="shared" si="3"/>
        <v>192.63605872400947</v>
      </c>
      <c r="AJ20" s="18">
        <f t="shared" si="3"/>
        <v>0</v>
      </c>
      <c r="AK20" s="20"/>
      <c r="AL20" s="18">
        <f t="shared" si="4"/>
        <v>0</v>
      </c>
      <c r="AM20" s="18">
        <f t="shared" si="9"/>
        <v>3.935740503677478</v>
      </c>
      <c r="AN20" s="18">
        <f t="shared" si="18"/>
        <v>0</v>
      </c>
      <c r="AO20" s="18">
        <f t="shared" si="25"/>
        <v>32.214889303723353</v>
      </c>
      <c r="AP20" s="18">
        <f t="shared" si="33"/>
        <v>331.97614120104294</v>
      </c>
      <c r="AQ20" s="18">
        <f t="shared" si="38"/>
        <v>0</v>
      </c>
      <c r="AR20" s="18">
        <f t="shared" si="10"/>
        <v>368.12677100844377</v>
      </c>
      <c r="AS20" s="20"/>
      <c r="AT20" s="18">
        <f t="shared" si="5"/>
        <v>0</v>
      </c>
      <c r="AU20" s="18">
        <f t="shared" si="11"/>
        <v>0</v>
      </c>
      <c r="AV20" s="18">
        <f t="shared" si="19"/>
        <v>0</v>
      </c>
      <c r="AW20" s="18">
        <f t="shared" si="26"/>
        <v>0</v>
      </c>
      <c r="AX20" s="18">
        <f t="shared" si="34"/>
        <v>0</v>
      </c>
      <c r="AY20" s="18">
        <f t="shared" si="39"/>
        <v>0</v>
      </c>
      <c r="AZ20" s="18">
        <f t="shared" si="12"/>
        <v>0</v>
      </c>
      <c r="BA20" s="20"/>
      <c r="BB20" s="18">
        <f t="shared" si="6"/>
        <v>0</v>
      </c>
      <c r="BC20" s="18">
        <f t="shared" si="13"/>
        <v>0</v>
      </c>
      <c r="BD20" s="18">
        <f t="shared" si="20"/>
        <v>0</v>
      </c>
      <c r="BE20" s="18">
        <f t="shared" si="27"/>
        <v>0</v>
      </c>
      <c r="BF20" s="18">
        <f t="shared" si="35"/>
        <v>0</v>
      </c>
      <c r="BG20" s="18">
        <f t="shared" si="40"/>
        <v>0</v>
      </c>
      <c r="BH20" s="18">
        <f t="shared" si="14"/>
        <v>0</v>
      </c>
      <c r="BI20" s="20"/>
      <c r="BJ20" s="18">
        <f t="shared" si="15"/>
        <v>368.12677100844377</v>
      </c>
      <c r="BK20" s="18">
        <f t="shared" si="21"/>
        <v>412.02550250484978</v>
      </c>
    </row>
    <row r="21" spans="2:63" ht="15" x14ac:dyDescent="0.2">
      <c r="B21" s="22">
        <v>2026</v>
      </c>
      <c r="C21" s="14">
        <v>0</v>
      </c>
      <c r="D21" s="14">
        <f t="shared" si="28"/>
        <v>0</v>
      </c>
      <c r="E21" s="14">
        <f t="shared" si="29"/>
        <v>0</v>
      </c>
      <c r="G21" s="26">
        <v>8</v>
      </c>
      <c r="H21" s="26" t="str">
        <f>Mango!H21</f>
        <v>2026-2027</v>
      </c>
      <c r="I21" s="1">
        <v>17.400000000000002</v>
      </c>
      <c r="J21" s="1">
        <v>15.45</v>
      </c>
      <c r="K21" s="262"/>
      <c r="L21" s="28">
        <f t="shared" si="16"/>
        <v>191.09891579059689</v>
      </c>
      <c r="M21" s="28">
        <f t="shared" si="30"/>
        <v>43.940032321056407</v>
      </c>
      <c r="N21" s="17"/>
      <c r="O21" s="14">
        <f t="shared" si="0"/>
        <v>8</v>
      </c>
      <c r="P21" s="14" t="str">
        <f t="shared" si="1"/>
        <v>2026-2027</v>
      </c>
      <c r="Q21" s="18">
        <f t="shared" si="7"/>
        <v>0</v>
      </c>
      <c r="R21" s="18">
        <f t="shared" si="22"/>
        <v>2.192166569872227</v>
      </c>
      <c r="S21" s="18">
        <f t="shared" si="23"/>
        <v>0</v>
      </c>
      <c r="T21" s="18">
        <f t="shared" si="31"/>
        <v>19.38884841686259</v>
      </c>
      <c r="U21" s="18">
        <f t="shared" si="36"/>
        <v>145.96617508909114</v>
      </c>
      <c r="V21" s="18">
        <f t="shared" si="41"/>
        <v>4.447585771405703</v>
      </c>
      <c r="W21" s="20"/>
      <c r="X21" s="18">
        <f t="shared" si="2"/>
        <v>0</v>
      </c>
      <c r="Y21" s="18">
        <f t="shared" si="8"/>
        <v>0.54804164246805676</v>
      </c>
      <c r="Z21" s="18">
        <f t="shared" si="17"/>
        <v>0</v>
      </c>
      <c r="AA21" s="18">
        <f t="shared" si="24"/>
        <v>4.8472121042156475</v>
      </c>
      <c r="AB21" s="18">
        <f t="shared" si="32"/>
        <v>36.491543772272784</v>
      </c>
      <c r="AC21" s="18">
        <f t="shared" si="37"/>
        <v>1.1118964428514257</v>
      </c>
      <c r="AD21" s="20"/>
      <c r="AE21" s="18">
        <f t="shared" si="3"/>
        <v>0</v>
      </c>
      <c r="AF21" s="18">
        <f t="shared" si="3"/>
        <v>2.740208212340284</v>
      </c>
      <c r="AG21" s="18">
        <f t="shared" si="3"/>
        <v>0</v>
      </c>
      <c r="AH21" s="18">
        <f t="shared" si="3"/>
        <v>24.236060521078237</v>
      </c>
      <c r="AI21" s="18">
        <f t="shared" si="3"/>
        <v>182.45771886136393</v>
      </c>
      <c r="AJ21" s="18">
        <f t="shared" si="3"/>
        <v>5.5594822142571285</v>
      </c>
      <c r="AK21" s="20"/>
      <c r="AL21" s="18">
        <f t="shared" si="4"/>
        <v>0</v>
      </c>
      <c r="AM21" s="18">
        <f t="shared" si="9"/>
        <v>4.7222921525997563</v>
      </c>
      <c r="AN21" s="18">
        <f t="shared" si="18"/>
        <v>0</v>
      </c>
      <c r="AO21" s="18">
        <f t="shared" si="25"/>
        <v>41.766810964658163</v>
      </c>
      <c r="AP21" s="18">
        <f t="shared" si="33"/>
        <v>314.43546883775048</v>
      </c>
      <c r="AQ21" s="18">
        <f t="shared" si="38"/>
        <v>9.5808410159031183</v>
      </c>
      <c r="AR21" s="18">
        <f t="shared" si="10"/>
        <v>370.50541297091149</v>
      </c>
      <c r="AS21" s="20"/>
      <c r="AT21" s="18">
        <f t="shared" si="5"/>
        <v>0</v>
      </c>
      <c r="AU21" s="18">
        <f t="shared" si="11"/>
        <v>0</v>
      </c>
      <c r="AV21" s="18">
        <f t="shared" si="19"/>
        <v>0</v>
      </c>
      <c r="AW21" s="18">
        <f t="shared" si="26"/>
        <v>0</v>
      </c>
      <c r="AX21" s="18">
        <f t="shared" si="34"/>
        <v>0</v>
      </c>
      <c r="AY21" s="18">
        <f t="shared" si="39"/>
        <v>0</v>
      </c>
      <c r="AZ21" s="18">
        <f t="shared" si="12"/>
        <v>0</v>
      </c>
      <c r="BA21" s="20"/>
      <c r="BB21" s="18">
        <f t="shared" si="6"/>
        <v>0</v>
      </c>
      <c r="BC21" s="18">
        <f t="shared" si="13"/>
        <v>0</v>
      </c>
      <c r="BD21" s="18">
        <f t="shared" si="20"/>
        <v>0</v>
      </c>
      <c r="BE21" s="18">
        <f t="shared" si="27"/>
        <v>0</v>
      </c>
      <c r="BF21" s="18">
        <f t="shared" si="35"/>
        <v>0</v>
      </c>
      <c r="BG21" s="18">
        <f t="shared" si="40"/>
        <v>0</v>
      </c>
      <c r="BH21" s="18">
        <f t="shared" si="14"/>
        <v>0</v>
      </c>
      <c r="BI21" s="20"/>
      <c r="BJ21" s="18">
        <f t="shared" si="15"/>
        <v>370.50541297091149</v>
      </c>
      <c r="BK21" s="18">
        <f t="shared" si="21"/>
        <v>782.53091547576128</v>
      </c>
    </row>
    <row r="22" spans="2:63" ht="15" x14ac:dyDescent="0.2">
      <c r="B22" s="22">
        <v>2027</v>
      </c>
      <c r="C22" s="14">
        <v>0</v>
      </c>
      <c r="D22" s="14">
        <f t="shared" si="28"/>
        <v>0</v>
      </c>
      <c r="E22" s="14">
        <f t="shared" si="29"/>
        <v>0</v>
      </c>
      <c r="G22" s="26">
        <v>9</v>
      </c>
      <c r="H22" s="26" t="str">
        <f>Mango!H22</f>
        <v>2027-2028</v>
      </c>
      <c r="I22" s="1">
        <v>19.200000000000003</v>
      </c>
      <c r="J22" s="1">
        <v>16.5</v>
      </c>
      <c r="K22" s="262"/>
      <c r="L22" s="28">
        <f t="shared" si="16"/>
        <v>241.67256177548106</v>
      </c>
      <c r="M22" s="28">
        <f t="shared" si="30"/>
        <v>50.573645984884166</v>
      </c>
      <c r="N22" s="17"/>
      <c r="O22" s="14">
        <f t="shared" si="0"/>
        <v>9</v>
      </c>
      <c r="P22" s="14" t="str">
        <f t="shared" si="1"/>
        <v>2027-2028</v>
      </c>
      <c r="Q22" s="18">
        <f t="shared" si="7"/>
        <v>0</v>
      </c>
      <c r="R22" s="18">
        <f t="shared" si="22"/>
        <v>2.5704918907817995</v>
      </c>
      <c r="S22" s="18">
        <f t="shared" si="23"/>
        <v>0</v>
      </c>
      <c r="T22" s="18">
        <f t="shared" si="31"/>
        <v>19.956857069681366</v>
      </c>
      <c r="U22" s="18">
        <f t="shared" si="36"/>
        <v>189.24608384346163</v>
      </c>
      <c r="V22" s="18">
        <f t="shared" si="41"/>
        <v>4.2125880256591959</v>
      </c>
      <c r="W22" s="20"/>
      <c r="X22" s="18">
        <f t="shared" si="2"/>
        <v>0</v>
      </c>
      <c r="Y22" s="18">
        <f t="shared" si="8"/>
        <v>0.64262297269544988</v>
      </c>
      <c r="Z22" s="18">
        <f t="shared" si="17"/>
        <v>0</v>
      </c>
      <c r="AA22" s="18">
        <f t="shared" si="24"/>
        <v>4.9892142674203415</v>
      </c>
      <c r="AB22" s="18">
        <f t="shared" si="32"/>
        <v>47.311520960865408</v>
      </c>
      <c r="AC22" s="18">
        <f t="shared" si="37"/>
        <v>1.053147006414799</v>
      </c>
      <c r="AD22" s="20"/>
      <c r="AE22" s="18">
        <f t="shared" si="3"/>
        <v>0</v>
      </c>
      <c r="AF22" s="18">
        <f t="shared" si="3"/>
        <v>3.2131148634772493</v>
      </c>
      <c r="AG22" s="18">
        <f t="shared" si="3"/>
        <v>0</v>
      </c>
      <c r="AH22" s="18">
        <f t="shared" si="3"/>
        <v>24.946071337101706</v>
      </c>
      <c r="AI22" s="18">
        <f t="shared" si="3"/>
        <v>236.55760480432704</v>
      </c>
      <c r="AJ22" s="18">
        <f t="shared" si="3"/>
        <v>5.2657350320739944</v>
      </c>
      <c r="AK22" s="20"/>
      <c r="AL22" s="18">
        <f t="shared" si="4"/>
        <v>0</v>
      </c>
      <c r="AM22" s="18">
        <f t="shared" si="9"/>
        <v>5.5372679480591254</v>
      </c>
      <c r="AN22" s="18">
        <f t="shared" si="18"/>
        <v>0</v>
      </c>
      <c r="AO22" s="18">
        <f t="shared" si="25"/>
        <v>42.990396270938604</v>
      </c>
      <c r="AP22" s="18">
        <f t="shared" si="33"/>
        <v>407.66760561279023</v>
      </c>
      <c r="AQ22" s="18">
        <f t="shared" si="38"/>
        <v>9.0746167052741828</v>
      </c>
      <c r="AR22" s="18">
        <f t="shared" si="10"/>
        <v>465.26988653706218</v>
      </c>
      <c r="AS22" s="20"/>
      <c r="AT22" s="18">
        <f t="shared" si="5"/>
        <v>0</v>
      </c>
      <c r="AU22" s="18">
        <f t="shared" si="11"/>
        <v>0</v>
      </c>
      <c r="AV22" s="18">
        <f t="shared" si="19"/>
        <v>0</v>
      </c>
      <c r="AW22" s="18">
        <f t="shared" si="26"/>
        <v>0</v>
      </c>
      <c r="AX22" s="18">
        <f t="shared" si="34"/>
        <v>0</v>
      </c>
      <c r="AY22" s="18">
        <f t="shared" si="39"/>
        <v>0</v>
      </c>
      <c r="AZ22" s="18">
        <f t="shared" si="12"/>
        <v>0</v>
      </c>
      <c r="BA22" s="20"/>
      <c r="BB22" s="18">
        <f t="shared" si="6"/>
        <v>0</v>
      </c>
      <c r="BC22" s="18">
        <f t="shared" si="13"/>
        <v>0</v>
      </c>
      <c r="BD22" s="18">
        <f t="shared" si="20"/>
        <v>0</v>
      </c>
      <c r="BE22" s="18">
        <f t="shared" si="27"/>
        <v>0</v>
      </c>
      <c r="BF22" s="18">
        <f t="shared" si="35"/>
        <v>0</v>
      </c>
      <c r="BG22" s="18">
        <f t="shared" si="40"/>
        <v>0</v>
      </c>
      <c r="BH22" s="18">
        <f t="shared" si="14"/>
        <v>0</v>
      </c>
      <c r="BI22" s="20"/>
      <c r="BJ22" s="18">
        <f t="shared" si="15"/>
        <v>465.26988653706218</v>
      </c>
      <c r="BK22" s="18">
        <f t="shared" si="21"/>
        <v>1247.8008020128234</v>
      </c>
    </row>
    <row r="23" spans="2:63" ht="15" x14ac:dyDescent="0.2">
      <c r="B23" s="22">
        <v>2028</v>
      </c>
      <c r="C23" s="14">
        <v>0</v>
      </c>
      <c r="D23" s="14">
        <f t="shared" si="28"/>
        <v>0</v>
      </c>
      <c r="E23" s="14">
        <f t="shared" si="29"/>
        <v>0</v>
      </c>
      <c r="G23" s="26">
        <v>10</v>
      </c>
      <c r="H23" s="26" t="str">
        <f>Mango!H23</f>
        <v>2028-2029</v>
      </c>
      <c r="I23" s="1">
        <v>21.000000000000004</v>
      </c>
      <c r="J23" s="1">
        <v>17.5</v>
      </c>
      <c r="K23" s="262"/>
      <c r="L23" s="28">
        <f t="shared" si="16"/>
        <v>298.99106984347196</v>
      </c>
      <c r="M23" s="28">
        <f t="shared" si="30"/>
        <v>57.318508067990905</v>
      </c>
      <c r="N23" s="17"/>
      <c r="O23" s="14">
        <f t="shared" si="0"/>
        <v>10</v>
      </c>
      <c r="P23" s="14" t="str">
        <f t="shared" si="1"/>
        <v>2028-2029</v>
      </c>
      <c r="Q23" s="18">
        <f t="shared" si="7"/>
        <v>0</v>
      </c>
      <c r="R23" s="18">
        <f t="shared" si="22"/>
        <v>2.9585582901157235</v>
      </c>
      <c r="S23" s="18">
        <f t="shared" si="23"/>
        <v>0</v>
      </c>
      <c r="T23" s="18">
        <f t="shared" si="31"/>
        <v>23.945204070912023</v>
      </c>
      <c r="U23" s="18">
        <f t="shared" si="36"/>
        <v>194.79016829984769</v>
      </c>
      <c r="V23" s="18">
        <f t="shared" si="41"/>
        <v>5.4616474413697444</v>
      </c>
      <c r="W23" s="20"/>
      <c r="X23" s="18">
        <f t="shared" si="2"/>
        <v>0</v>
      </c>
      <c r="Y23" s="18">
        <f t="shared" si="8"/>
        <v>0.73963957252893087</v>
      </c>
      <c r="Z23" s="18">
        <f t="shared" si="17"/>
        <v>0</v>
      </c>
      <c r="AA23" s="18">
        <f t="shared" si="24"/>
        <v>5.9863010177280058</v>
      </c>
      <c r="AB23" s="18">
        <f t="shared" si="32"/>
        <v>48.697542074961923</v>
      </c>
      <c r="AC23" s="18">
        <f t="shared" si="37"/>
        <v>1.3654118603424361</v>
      </c>
      <c r="AD23" s="20"/>
      <c r="AE23" s="18">
        <f t="shared" si="3"/>
        <v>0</v>
      </c>
      <c r="AF23" s="18">
        <f t="shared" si="3"/>
        <v>3.6981978626446543</v>
      </c>
      <c r="AG23" s="18">
        <f t="shared" si="3"/>
        <v>0</v>
      </c>
      <c r="AH23" s="18">
        <f t="shared" si="3"/>
        <v>29.93150508864003</v>
      </c>
      <c r="AI23" s="18">
        <f t="shared" si="3"/>
        <v>243.48771037480961</v>
      </c>
      <c r="AJ23" s="18">
        <f t="shared" si="3"/>
        <v>6.8270593017121808</v>
      </c>
      <c r="AK23" s="20"/>
      <c r="AL23" s="18">
        <f t="shared" si="4"/>
        <v>0</v>
      </c>
      <c r="AM23" s="18">
        <f t="shared" si="9"/>
        <v>6.3732276499576201</v>
      </c>
      <c r="AN23" s="18">
        <f t="shared" si="18"/>
        <v>0</v>
      </c>
      <c r="AO23" s="18">
        <f t="shared" si="25"/>
        <v>51.581960436089652</v>
      </c>
      <c r="AP23" s="18">
        <f t="shared" si="33"/>
        <v>419.61048754592184</v>
      </c>
      <c r="AQ23" s="18">
        <f t="shared" si="38"/>
        <v>11.765298863283991</v>
      </c>
      <c r="AR23" s="18">
        <f t="shared" si="10"/>
        <v>489.33097449525309</v>
      </c>
      <c r="AS23" s="20"/>
      <c r="AT23" s="18">
        <f t="shared" si="5"/>
        <v>0</v>
      </c>
      <c r="AU23" s="18">
        <f t="shared" si="11"/>
        <v>0</v>
      </c>
      <c r="AV23" s="18">
        <f t="shared" si="19"/>
        <v>0</v>
      </c>
      <c r="AW23" s="18">
        <f t="shared" si="26"/>
        <v>0</v>
      </c>
      <c r="AX23" s="18">
        <f t="shared" si="34"/>
        <v>0</v>
      </c>
      <c r="AY23" s="18">
        <f t="shared" si="39"/>
        <v>0</v>
      </c>
      <c r="AZ23" s="18">
        <f t="shared" si="12"/>
        <v>0</v>
      </c>
      <c r="BA23" s="20"/>
      <c r="BB23" s="18">
        <f t="shared" si="6"/>
        <v>0</v>
      </c>
      <c r="BC23" s="18">
        <f t="shared" si="13"/>
        <v>0</v>
      </c>
      <c r="BD23" s="18">
        <f t="shared" si="20"/>
        <v>0</v>
      </c>
      <c r="BE23" s="18">
        <f t="shared" si="27"/>
        <v>0</v>
      </c>
      <c r="BF23" s="18">
        <f t="shared" si="35"/>
        <v>0</v>
      </c>
      <c r="BG23" s="18">
        <f t="shared" si="40"/>
        <v>0</v>
      </c>
      <c r="BH23" s="18">
        <f t="shared" si="14"/>
        <v>0</v>
      </c>
      <c r="BI23" s="20"/>
      <c r="BJ23" s="18">
        <f t="shared" si="15"/>
        <v>489.33097449525309</v>
      </c>
      <c r="BK23" s="18">
        <f t="shared" si="21"/>
        <v>1737.1317765080764</v>
      </c>
    </row>
    <row r="24" spans="2:63" ht="15" x14ac:dyDescent="0.2">
      <c r="B24" s="22">
        <v>2029</v>
      </c>
      <c r="C24" s="14">
        <v>0</v>
      </c>
      <c r="D24" s="14">
        <f t="shared" si="28"/>
        <v>0</v>
      </c>
      <c r="E24" s="14">
        <f t="shared" si="29"/>
        <v>0</v>
      </c>
      <c r="G24" s="26">
        <v>11</v>
      </c>
      <c r="H24" s="26" t="str">
        <f>Mango!H24</f>
        <v>2029-2030</v>
      </c>
      <c r="I24" s="1">
        <v>22.800000000000004</v>
      </c>
      <c r="J24" s="1">
        <v>18.45</v>
      </c>
      <c r="K24" s="262"/>
      <c r="L24" s="28">
        <f t="shared" si="16"/>
        <v>363.11347383504079</v>
      </c>
      <c r="M24" s="28">
        <f t="shared" si="30"/>
        <v>64.122403991568831</v>
      </c>
      <c r="N24" s="17"/>
      <c r="O24" s="14">
        <f t="shared" si="0"/>
        <v>11</v>
      </c>
      <c r="P24" s="14" t="str">
        <f t="shared" si="1"/>
        <v>2029-2030</v>
      </c>
      <c r="Q24" s="18">
        <f t="shared" si="7"/>
        <v>0</v>
      </c>
      <c r="R24" s="18">
        <f t="shared" si="22"/>
        <v>3.353132721977468</v>
      </c>
      <c r="S24" s="18">
        <f t="shared" si="23"/>
        <v>0</v>
      </c>
      <c r="T24" s="18">
        <f t="shared" si="31"/>
        <v>28.077680653155042</v>
      </c>
      <c r="U24" s="18">
        <f t="shared" si="36"/>
        <v>233.71868198791594</v>
      </c>
      <c r="V24" s="18">
        <f t="shared" si="41"/>
        <v>5.6216498787834839</v>
      </c>
      <c r="W24" s="20"/>
      <c r="X24" s="18">
        <f t="shared" si="2"/>
        <v>0</v>
      </c>
      <c r="Y24" s="18">
        <f t="shared" si="8"/>
        <v>0.83828318049436701</v>
      </c>
      <c r="Z24" s="18">
        <f t="shared" si="17"/>
        <v>0</v>
      </c>
      <c r="AA24" s="18">
        <f t="shared" si="24"/>
        <v>7.0194201632887605</v>
      </c>
      <c r="AB24" s="18">
        <f t="shared" si="32"/>
        <v>58.429670496978986</v>
      </c>
      <c r="AC24" s="18">
        <f t="shared" si="37"/>
        <v>1.405412469695871</v>
      </c>
      <c r="AD24" s="20"/>
      <c r="AE24" s="18">
        <f t="shared" si="3"/>
        <v>0</v>
      </c>
      <c r="AF24" s="18">
        <f t="shared" si="3"/>
        <v>4.1914159024718352</v>
      </c>
      <c r="AG24" s="18">
        <f t="shared" si="3"/>
        <v>0</v>
      </c>
      <c r="AH24" s="18">
        <f t="shared" si="3"/>
        <v>35.097100816443799</v>
      </c>
      <c r="AI24" s="18">
        <f t="shared" si="3"/>
        <v>292.14835248489493</v>
      </c>
      <c r="AJ24" s="18">
        <f t="shared" si="3"/>
        <v>7.0270623484793546</v>
      </c>
      <c r="AK24" s="20"/>
      <c r="AL24" s="18">
        <f t="shared" si="4"/>
        <v>0</v>
      </c>
      <c r="AM24" s="18">
        <f t="shared" si="9"/>
        <v>7.2232067385931282</v>
      </c>
      <c r="AN24" s="18">
        <f t="shared" si="18"/>
        <v>0</v>
      </c>
      <c r="AO24" s="18">
        <f t="shared" si="25"/>
        <v>60.484003740338139</v>
      </c>
      <c r="AP24" s="18">
        <f t="shared" si="33"/>
        <v>503.46899411563555</v>
      </c>
      <c r="AQ24" s="18">
        <f t="shared" si="38"/>
        <v>12.109970780546087</v>
      </c>
      <c r="AR24" s="18">
        <f t="shared" si="10"/>
        <v>583.28617537511286</v>
      </c>
      <c r="AS24" s="20"/>
      <c r="AT24" s="18">
        <f t="shared" si="5"/>
        <v>0</v>
      </c>
      <c r="AU24" s="18">
        <f t="shared" si="11"/>
        <v>0</v>
      </c>
      <c r="AV24" s="18">
        <f t="shared" si="19"/>
        <v>0</v>
      </c>
      <c r="AW24" s="18">
        <f t="shared" si="26"/>
        <v>0</v>
      </c>
      <c r="AX24" s="18">
        <f t="shared" si="34"/>
        <v>0</v>
      </c>
      <c r="AY24" s="18">
        <f t="shared" si="39"/>
        <v>0</v>
      </c>
      <c r="AZ24" s="18">
        <f t="shared" si="12"/>
        <v>0</v>
      </c>
      <c r="BA24" s="20"/>
      <c r="BB24" s="18">
        <f t="shared" si="6"/>
        <v>0</v>
      </c>
      <c r="BC24" s="18">
        <f t="shared" si="13"/>
        <v>0</v>
      </c>
      <c r="BD24" s="18">
        <f t="shared" si="20"/>
        <v>0</v>
      </c>
      <c r="BE24" s="18">
        <f t="shared" si="27"/>
        <v>0</v>
      </c>
      <c r="BF24" s="18">
        <f t="shared" si="35"/>
        <v>0</v>
      </c>
      <c r="BG24" s="18">
        <f t="shared" si="40"/>
        <v>0</v>
      </c>
      <c r="BH24" s="18">
        <f t="shared" si="14"/>
        <v>0</v>
      </c>
      <c r="BI24" s="20"/>
      <c r="BJ24" s="18">
        <f t="shared" si="15"/>
        <v>583.28617537511286</v>
      </c>
      <c r="BK24" s="18">
        <f t="shared" si="21"/>
        <v>2320.4179518831893</v>
      </c>
    </row>
    <row r="25" spans="2:63" ht="15" x14ac:dyDescent="0.2">
      <c r="B25" s="22">
        <v>2030</v>
      </c>
      <c r="C25" s="14">
        <v>0</v>
      </c>
      <c r="D25" s="14">
        <f t="shared" si="28"/>
        <v>0</v>
      </c>
      <c r="E25" s="14">
        <f t="shared" si="29"/>
        <v>0</v>
      </c>
      <c r="G25" s="26">
        <v>12</v>
      </c>
      <c r="H25" s="26" t="str">
        <f>Mango!H25</f>
        <v>2030-2031</v>
      </c>
      <c r="I25" s="1">
        <v>24.600000000000005</v>
      </c>
      <c r="J25" s="1">
        <v>19.38</v>
      </c>
      <c r="K25" s="262"/>
      <c r="L25" s="28">
        <f t="shared" si="16"/>
        <v>434.65066354859351</v>
      </c>
      <c r="M25" s="28">
        <f t="shared" si="30"/>
        <v>71.537189713552721</v>
      </c>
      <c r="N25" s="17"/>
      <c r="O25" s="14">
        <f t="shared" si="0"/>
        <v>12</v>
      </c>
      <c r="P25" s="14" t="str">
        <f t="shared" si="1"/>
        <v>2030-2031</v>
      </c>
      <c r="Q25" s="18">
        <f t="shared" si="7"/>
        <v>0</v>
      </c>
      <c r="R25" s="18">
        <f t="shared" si="22"/>
        <v>3.7511606335067769</v>
      </c>
      <c r="S25" s="18">
        <f t="shared" si="23"/>
        <v>0</v>
      </c>
      <c r="T25" s="18">
        <f t="shared" si="31"/>
        <v>32.316559784340981</v>
      </c>
      <c r="U25" s="18">
        <f t="shared" si="36"/>
        <v>274.05398158642885</v>
      </c>
      <c r="V25" s="18">
        <f t="shared" si="41"/>
        <v>6.7451279072991612</v>
      </c>
      <c r="W25" s="20"/>
      <c r="X25" s="18">
        <f t="shared" si="2"/>
        <v>0</v>
      </c>
      <c r="Y25" s="18">
        <f t="shared" si="8"/>
        <v>0.93779015837669422</v>
      </c>
      <c r="Z25" s="18">
        <f t="shared" si="17"/>
        <v>0</v>
      </c>
      <c r="AA25" s="18">
        <f t="shared" si="24"/>
        <v>8.0791399460852453</v>
      </c>
      <c r="AB25" s="18">
        <f t="shared" si="32"/>
        <v>68.513495396607212</v>
      </c>
      <c r="AC25" s="18">
        <f t="shared" si="37"/>
        <v>1.6862819768247903</v>
      </c>
      <c r="AD25" s="20"/>
      <c r="AE25" s="18">
        <f t="shared" si="3"/>
        <v>0</v>
      </c>
      <c r="AF25" s="18">
        <f t="shared" si="3"/>
        <v>4.688950791883471</v>
      </c>
      <c r="AG25" s="18">
        <f t="shared" si="3"/>
        <v>0</v>
      </c>
      <c r="AH25" s="18">
        <f t="shared" si="3"/>
        <v>40.39569973042623</v>
      </c>
      <c r="AI25" s="18">
        <f t="shared" si="3"/>
        <v>342.56747698303604</v>
      </c>
      <c r="AJ25" s="18">
        <f t="shared" si="3"/>
        <v>8.4314098841239513</v>
      </c>
      <c r="AK25" s="20"/>
      <c r="AL25" s="18">
        <f t="shared" si="4"/>
        <v>0</v>
      </c>
      <c r="AM25" s="18">
        <f t="shared" si="9"/>
        <v>8.0806251980125143</v>
      </c>
      <c r="AN25" s="18">
        <f t="shared" si="18"/>
        <v>0</v>
      </c>
      <c r="AO25" s="18">
        <f t="shared" si="25"/>
        <v>69.615255868767861</v>
      </c>
      <c r="AP25" s="18">
        <f t="shared" si="33"/>
        <v>590.35795200076541</v>
      </c>
      <c r="AQ25" s="18">
        <f t="shared" si="38"/>
        <v>14.530129700306942</v>
      </c>
      <c r="AR25" s="18">
        <f t="shared" si="10"/>
        <v>682.58396276785277</v>
      </c>
      <c r="AS25" s="20"/>
      <c r="AT25" s="18">
        <f t="shared" si="5"/>
        <v>0</v>
      </c>
      <c r="AU25" s="18">
        <f t="shared" si="11"/>
        <v>0</v>
      </c>
      <c r="AV25" s="18">
        <f t="shared" si="19"/>
        <v>0</v>
      </c>
      <c r="AW25" s="18">
        <f t="shared" si="26"/>
        <v>0</v>
      </c>
      <c r="AX25" s="18">
        <f t="shared" si="34"/>
        <v>0</v>
      </c>
      <c r="AY25" s="18">
        <f t="shared" si="39"/>
        <v>0</v>
      </c>
      <c r="AZ25" s="18">
        <f t="shared" si="12"/>
        <v>0</v>
      </c>
      <c r="BA25" s="20"/>
      <c r="BB25" s="18">
        <f t="shared" si="6"/>
        <v>0</v>
      </c>
      <c r="BC25" s="18">
        <f t="shared" si="13"/>
        <v>0</v>
      </c>
      <c r="BD25" s="18">
        <f t="shared" si="20"/>
        <v>0</v>
      </c>
      <c r="BE25" s="18">
        <f t="shared" si="27"/>
        <v>0</v>
      </c>
      <c r="BF25" s="18">
        <f t="shared" si="35"/>
        <v>0</v>
      </c>
      <c r="BG25" s="18">
        <f t="shared" si="40"/>
        <v>0</v>
      </c>
      <c r="BH25" s="18">
        <f t="shared" si="14"/>
        <v>0</v>
      </c>
      <c r="BI25" s="20"/>
      <c r="BJ25" s="18">
        <f t="shared" si="15"/>
        <v>682.58396276785277</v>
      </c>
      <c r="BK25" s="18">
        <f t="shared" si="21"/>
        <v>3003.0019146510422</v>
      </c>
    </row>
    <row r="26" spans="2:63" ht="15" x14ac:dyDescent="0.2">
      <c r="B26" s="22">
        <v>2031</v>
      </c>
      <c r="C26" s="14">
        <v>0</v>
      </c>
      <c r="D26" s="14">
        <f t="shared" si="28"/>
        <v>0</v>
      </c>
      <c r="E26" s="14">
        <f t="shared" si="29"/>
        <v>0</v>
      </c>
      <c r="G26" s="26">
        <v>13</v>
      </c>
      <c r="H26" s="26" t="str">
        <f>Mango!H26</f>
        <v>2031-2032</v>
      </c>
      <c r="I26" s="1">
        <v>26.400000000000006</v>
      </c>
      <c r="J26" s="1">
        <v>20.279999999999998</v>
      </c>
      <c r="K26" s="262"/>
      <c r="L26" s="28">
        <f t="shared" si="16"/>
        <v>513.57121227099242</v>
      </c>
      <c r="M26" s="28">
        <f t="shared" si="30"/>
        <v>78.920548722398905</v>
      </c>
      <c r="N26" s="17"/>
      <c r="O26" s="14">
        <f t="shared" si="0"/>
        <v>13</v>
      </c>
      <c r="P26" s="14" t="str">
        <f t="shared" si="1"/>
        <v>2031-2032</v>
      </c>
      <c r="Q26" s="18">
        <f t="shared" si="7"/>
        <v>0</v>
      </c>
      <c r="R26" s="18">
        <f t="shared" si="22"/>
        <v>4.1849255982428337</v>
      </c>
      <c r="S26" s="18">
        <f t="shared" si="23"/>
        <v>0</v>
      </c>
      <c r="T26" s="18">
        <f t="shared" si="31"/>
        <v>36.626526655446185</v>
      </c>
      <c r="U26" s="18">
        <f t="shared" si="36"/>
        <v>315.42783000772255</v>
      </c>
      <c r="V26" s="18">
        <f t="shared" si="41"/>
        <v>7.9092058177901539</v>
      </c>
      <c r="W26" s="20"/>
      <c r="X26" s="18">
        <f t="shared" si="2"/>
        <v>0</v>
      </c>
      <c r="Y26" s="18">
        <f t="shared" si="8"/>
        <v>1.0462313995607084</v>
      </c>
      <c r="Z26" s="18">
        <f t="shared" si="17"/>
        <v>0</v>
      </c>
      <c r="AA26" s="18">
        <f t="shared" si="24"/>
        <v>9.1566316638615461</v>
      </c>
      <c r="AB26" s="18">
        <f t="shared" si="32"/>
        <v>78.856957501930637</v>
      </c>
      <c r="AC26" s="18">
        <f t="shared" si="37"/>
        <v>1.9773014544475385</v>
      </c>
      <c r="AD26" s="20"/>
      <c r="AE26" s="18">
        <f t="shared" si="3"/>
        <v>0</v>
      </c>
      <c r="AF26" s="18">
        <f t="shared" si="3"/>
        <v>5.2311569978035424</v>
      </c>
      <c r="AG26" s="18">
        <f t="shared" si="3"/>
        <v>0</v>
      </c>
      <c r="AH26" s="18">
        <f t="shared" si="3"/>
        <v>45.783158319307731</v>
      </c>
      <c r="AI26" s="18">
        <f t="shared" si="3"/>
        <v>394.2847875096532</v>
      </c>
      <c r="AJ26" s="18">
        <f t="shared" si="3"/>
        <v>9.8865072722376919</v>
      </c>
      <c r="AK26" s="20"/>
      <c r="AL26" s="18">
        <f t="shared" si="4"/>
        <v>0</v>
      </c>
      <c r="AM26" s="18">
        <f t="shared" si="9"/>
        <v>9.0150272262147713</v>
      </c>
      <c r="AN26" s="18">
        <f t="shared" si="18"/>
        <v>0</v>
      </c>
      <c r="AO26" s="18">
        <f t="shared" si="25"/>
        <v>78.899642836940316</v>
      </c>
      <c r="AP26" s="18">
        <f t="shared" si="33"/>
        <v>679.48411714163558</v>
      </c>
      <c r="AQ26" s="18">
        <f t="shared" si="38"/>
        <v>17.037747532489622</v>
      </c>
      <c r="AR26" s="18">
        <f t="shared" si="10"/>
        <v>784.43653473728034</v>
      </c>
      <c r="AS26" s="20"/>
      <c r="AT26" s="18">
        <f t="shared" si="5"/>
        <v>0</v>
      </c>
      <c r="AU26" s="18">
        <f t="shared" si="11"/>
        <v>0</v>
      </c>
      <c r="AV26" s="18">
        <f t="shared" si="19"/>
        <v>0</v>
      </c>
      <c r="AW26" s="18">
        <f t="shared" si="26"/>
        <v>0</v>
      </c>
      <c r="AX26" s="18">
        <f t="shared" si="34"/>
        <v>0</v>
      </c>
      <c r="AY26" s="18">
        <f t="shared" si="39"/>
        <v>0</v>
      </c>
      <c r="AZ26" s="18">
        <f t="shared" si="12"/>
        <v>0</v>
      </c>
      <c r="BA26" s="20"/>
      <c r="BB26" s="18">
        <f t="shared" si="6"/>
        <v>0</v>
      </c>
      <c r="BC26" s="18">
        <f t="shared" si="13"/>
        <v>0</v>
      </c>
      <c r="BD26" s="18">
        <f t="shared" si="20"/>
        <v>0</v>
      </c>
      <c r="BE26" s="18">
        <f t="shared" si="27"/>
        <v>0</v>
      </c>
      <c r="BF26" s="18">
        <f t="shared" si="35"/>
        <v>0</v>
      </c>
      <c r="BG26" s="18">
        <f t="shared" si="40"/>
        <v>0</v>
      </c>
      <c r="BH26" s="18">
        <f t="shared" si="14"/>
        <v>0</v>
      </c>
      <c r="BI26" s="20"/>
      <c r="BJ26" s="18">
        <f t="shared" si="15"/>
        <v>784.43653473728034</v>
      </c>
      <c r="BK26" s="18">
        <f t="shared" si="21"/>
        <v>3787.4384493883226</v>
      </c>
    </row>
    <row r="27" spans="2:63" ht="15" x14ac:dyDescent="0.2">
      <c r="B27" s="22">
        <v>2032</v>
      </c>
      <c r="C27" s="14">
        <v>0</v>
      </c>
      <c r="D27" s="14">
        <f t="shared" si="28"/>
        <v>0</v>
      </c>
      <c r="E27" s="14">
        <f t="shared" si="29"/>
        <v>0</v>
      </c>
      <c r="G27" s="26">
        <v>14</v>
      </c>
      <c r="H27" s="26" t="str">
        <f>Mango!H27</f>
        <v>2032-2033</v>
      </c>
      <c r="I27" s="1">
        <v>28.200000000000006</v>
      </c>
      <c r="J27" s="1">
        <v>21.159999999999997</v>
      </c>
      <c r="K27" s="262"/>
      <c r="L27" s="28">
        <f t="shared" si="16"/>
        <v>600.22006754643621</v>
      </c>
      <c r="M27" s="28">
        <f t="shared" si="30"/>
        <v>86.648855275443793</v>
      </c>
      <c r="N27" s="17"/>
      <c r="O27" s="14">
        <f t="shared" si="0"/>
        <v>14</v>
      </c>
      <c r="P27" s="14" t="str">
        <f t="shared" si="1"/>
        <v>2032-2033</v>
      </c>
      <c r="Q27" s="18">
        <f t="shared" si="7"/>
        <v>0</v>
      </c>
      <c r="R27" s="18">
        <f t="shared" si="22"/>
        <v>4.6168521002603358</v>
      </c>
      <c r="S27" s="18">
        <f t="shared" si="23"/>
        <v>0</v>
      </c>
      <c r="T27" s="18">
        <f t="shared" si="31"/>
        <v>40.974216150612484</v>
      </c>
      <c r="U27" s="18">
        <f t="shared" si="36"/>
        <v>357.49553482005928</v>
      </c>
      <c r="V27" s="18">
        <f t="shared" si="41"/>
        <v>9.103256277279149</v>
      </c>
      <c r="W27" s="20"/>
      <c r="X27" s="18">
        <f t="shared" si="2"/>
        <v>0</v>
      </c>
      <c r="Y27" s="18">
        <f t="shared" si="8"/>
        <v>1.1542130250650839</v>
      </c>
      <c r="Z27" s="18">
        <f t="shared" si="17"/>
        <v>0</v>
      </c>
      <c r="AA27" s="18">
        <f t="shared" si="24"/>
        <v>10.243554037653121</v>
      </c>
      <c r="AB27" s="18">
        <f t="shared" si="32"/>
        <v>89.373883705014819</v>
      </c>
      <c r="AC27" s="18">
        <f t="shared" si="37"/>
        <v>2.2758140693197872</v>
      </c>
      <c r="AD27" s="20"/>
      <c r="AE27" s="18">
        <f t="shared" si="3"/>
        <v>0</v>
      </c>
      <c r="AF27" s="18">
        <f t="shared" si="3"/>
        <v>5.7710651253254195</v>
      </c>
      <c r="AG27" s="18">
        <f t="shared" si="3"/>
        <v>0</v>
      </c>
      <c r="AH27" s="18">
        <f t="shared" si="3"/>
        <v>51.217770188265604</v>
      </c>
      <c r="AI27" s="18">
        <f t="shared" si="3"/>
        <v>446.86941852507408</v>
      </c>
      <c r="AJ27" s="18">
        <f t="shared" si="3"/>
        <v>11.379070346598937</v>
      </c>
      <c r="AK27" s="20"/>
      <c r="AL27" s="18">
        <f t="shared" si="4"/>
        <v>0</v>
      </c>
      <c r="AM27" s="18">
        <f t="shared" si="9"/>
        <v>9.9454688993108054</v>
      </c>
      <c r="AN27" s="18">
        <f t="shared" si="18"/>
        <v>0</v>
      </c>
      <c r="AO27" s="18">
        <f t="shared" si="25"/>
        <v>88.265290624444376</v>
      </c>
      <c r="AP27" s="18">
        <f t="shared" si="33"/>
        <v>770.10496459154422</v>
      </c>
      <c r="AQ27" s="18">
        <f t="shared" si="38"/>
        <v>19.609931230638832</v>
      </c>
      <c r="AR27" s="18">
        <f t="shared" si="10"/>
        <v>887.92565534593825</v>
      </c>
      <c r="AS27" s="20"/>
      <c r="AT27" s="18">
        <f t="shared" si="5"/>
        <v>0</v>
      </c>
      <c r="AU27" s="18">
        <f t="shared" si="11"/>
        <v>0</v>
      </c>
      <c r="AV27" s="18">
        <f t="shared" si="19"/>
        <v>0</v>
      </c>
      <c r="AW27" s="18">
        <f t="shared" si="26"/>
        <v>0</v>
      </c>
      <c r="AX27" s="18">
        <f t="shared" si="34"/>
        <v>0</v>
      </c>
      <c r="AY27" s="18">
        <f t="shared" si="39"/>
        <v>0</v>
      </c>
      <c r="AZ27" s="18">
        <f t="shared" si="12"/>
        <v>0</v>
      </c>
      <c r="BA27" s="20"/>
      <c r="BB27" s="18">
        <f t="shared" si="6"/>
        <v>0</v>
      </c>
      <c r="BC27" s="18">
        <f t="shared" si="13"/>
        <v>0</v>
      </c>
      <c r="BD27" s="18">
        <f t="shared" si="20"/>
        <v>0</v>
      </c>
      <c r="BE27" s="18">
        <f t="shared" si="27"/>
        <v>0</v>
      </c>
      <c r="BF27" s="18">
        <f t="shared" si="35"/>
        <v>0</v>
      </c>
      <c r="BG27" s="18">
        <f t="shared" si="40"/>
        <v>0</v>
      </c>
      <c r="BH27" s="18">
        <f t="shared" si="14"/>
        <v>0</v>
      </c>
      <c r="BI27" s="20"/>
      <c r="BJ27" s="18">
        <f t="shared" si="15"/>
        <v>887.92565534593825</v>
      </c>
      <c r="BK27" s="18">
        <f t="shared" si="21"/>
        <v>4675.3641047342608</v>
      </c>
    </row>
    <row r="28" spans="2:63" ht="15" x14ac:dyDescent="0.2">
      <c r="B28" s="22">
        <v>2033</v>
      </c>
      <c r="C28" s="14">
        <v>0</v>
      </c>
      <c r="D28" s="14">
        <f t="shared" si="28"/>
        <v>0</v>
      </c>
      <c r="E28" s="14">
        <f t="shared" si="29"/>
        <v>0</v>
      </c>
      <c r="G28" s="32">
        <v>15</v>
      </c>
      <c r="H28" s="32" t="str">
        <f>Mango!H28</f>
        <v>2033-2034</v>
      </c>
      <c r="I28" s="49">
        <v>30.000000000000007</v>
      </c>
      <c r="J28" s="49">
        <v>22.009999999999998</v>
      </c>
      <c r="K28" s="262"/>
      <c r="L28" s="28">
        <f t="shared" si="16"/>
        <v>694.46317916174269</v>
      </c>
      <c r="M28" s="31">
        <f>L28-L27</f>
        <v>94.243111615306475</v>
      </c>
      <c r="N28" s="17"/>
      <c r="O28" s="14">
        <f t="shared" si="0"/>
        <v>15</v>
      </c>
      <c r="P28" s="14" t="str">
        <f t="shared" si="1"/>
        <v>2033-2034</v>
      </c>
      <c r="Q28" s="18">
        <f t="shared" si="7"/>
        <v>0</v>
      </c>
      <c r="R28" s="18">
        <f t="shared" si="22"/>
        <v>5.0689580336134625</v>
      </c>
      <c r="S28" s="18">
        <f t="shared" si="23"/>
        <v>0</v>
      </c>
      <c r="T28" s="18">
        <f t="shared" si="31"/>
        <v>45.712264226960187</v>
      </c>
      <c r="U28" s="18">
        <f t="shared" si="36"/>
        <v>399.9314336954148</v>
      </c>
      <c r="V28" s="18">
        <f>(M23*$E$19)/1000</f>
        <v>10.317331452238362</v>
      </c>
      <c r="W28" s="20"/>
      <c r="X28" s="18">
        <f t="shared" si="2"/>
        <v>0</v>
      </c>
      <c r="Y28" s="18">
        <f t="shared" si="8"/>
        <v>1.2672395084033656</v>
      </c>
      <c r="Z28" s="18">
        <f t="shared" si="17"/>
        <v>0</v>
      </c>
      <c r="AA28" s="18">
        <f t="shared" si="24"/>
        <v>11.428066056740047</v>
      </c>
      <c r="AB28" s="18">
        <f t="shared" si="32"/>
        <v>99.982858423853699</v>
      </c>
      <c r="AC28" s="18">
        <f t="shared" si="37"/>
        <v>2.5793328630595904</v>
      </c>
      <c r="AD28" s="20"/>
      <c r="AE28" s="18">
        <f t="shared" si="3"/>
        <v>0</v>
      </c>
      <c r="AF28" s="18">
        <f t="shared" si="3"/>
        <v>6.3361975420168282</v>
      </c>
      <c r="AG28" s="18">
        <f t="shared" si="3"/>
        <v>0</v>
      </c>
      <c r="AH28" s="18">
        <f t="shared" si="3"/>
        <v>57.140330283700237</v>
      </c>
      <c r="AI28" s="18">
        <f t="shared" si="3"/>
        <v>499.91429211926851</v>
      </c>
      <c r="AJ28" s="18">
        <f t="shared" si="3"/>
        <v>12.896664315297953</v>
      </c>
      <c r="AK28" s="20"/>
      <c r="AL28" s="18">
        <f t="shared" si="4"/>
        <v>0</v>
      </c>
      <c r="AM28" s="18">
        <f t="shared" si="9"/>
        <v>10.919380430742333</v>
      </c>
      <c r="AN28" s="18">
        <f t="shared" si="18"/>
        <v>0</v>
      </c>
      <c r="AO28" s="18">
        <f t="shared" si="25"/>
        <v>98.471835855576728</v>
      </c>
      <c r="AP28" s="18">
        <f t="shared" si="33"/>
        <v>861.51896341887266</v>
      </c>
      <c r="AQ28" s="18">
        <f t="shared" si="38"/>
        <v>22.225251503363467</v>
      </c>
      <c r="AR28" s="18">
        <f t="shared" si="10"/>
        <v>993.13543120855513</v>
      </c>
      <c r="AS28" s="20"/>
      <c r="AT28" s="18">
        <f t="shared" si="5"/>
        <v>0</v>
      </c>
      <c r="AU28" s="18">
        <f t="shared" si="11"/>
        <v>0</v>
      </c>
      <c r="AV28" s="18">
        <f t="shared" si="19"/>
        <v>0</v>
      </c>
      <c r="AW28" s="18">
        <f t="shared" si="26"/>
        <v>0</v>
      </c>
      <c r="AX28" s="18">
        <f t="shared" si="34"/>
        <v>0</v>
      </c>
      <c r="AY28" s="18">
        <f t="shared" si="39"/>
        <v>0</v>
      </c>
      <c r="AZ28" s="18">
        <f t="shared" si="12"/>
        <v>0</v>
      </c>
      <c r="BA28" s="20"/>
      <c r="BB28" s="18">
        <f t="shared" si="6"/>
        <v>0</v>
      </c>
      <c r="BC28" s="18">
        <f t="shared" si="13"/>
        <v>0</v>
      </c>
      <c r="BD28" s="18">
        <f t="shared" si="20"/>
        <v>0</v>
      </c>
      <c r="BE28" s="18">
        <f t="shared" si="27"/>
        <v>0</v>
      </c>
      <c r="BF28" s="18">
        <f t="shared" si="35"/>
        <v>0</v>
      </c>
      <c r="BG28" s="18">
        <f t="shared" si="40"/>
        <v>0</v>
      </c>
      <c r="BH28" s="18">
        <f t="shared" si="14"/>
        <v>0</v>
      </c>
      <c r="BI28" s="20"/>
      <c r="BJ28" s="18">
        <f t="shared" si="15"/>
        <v>993.13543120855513</v>
      </c>
      <c r="BK28" s="18">
        <f t="shared" si="21"/>
        <v>5668.4995359428158</v>
      </c>
    </row>
    <row r="29" spans="2:63" ht="15" x14ac:dyDescent="0.2">
      <c r="B29" s="22">
        <v>2034</v>
      </c>
      <c r="C29" s="14">
        <v>0</v>
      </c>
      <c r="D29" s="14">
        <f t="shared" si="28"/>
        <v>0</v>
      </c>
      <c r="E29" s="14">
        <f t="shared" si="29"/>
        <v>0</v>
      </c>
      <c r="G29" s="34">
        <v>16</v>
      </c>
      <c r="H29" s="34" t="str">
        <f>Mango!H29</f>
        <v>2034-2035</v>
      </c>
      <c r="I29" s="35">
        <f>I14</f>
        <v>0</v>
      </c>
      <c r="J29" s="52">
        <f>J14</f>
        <v>0</v>
      </c>
      <c r="K29" s="76"/>
      <c r="L29" s="28">
        <v>0</v>
      </c>
      <c r="M29" s="31">
        <f t="shared" ref="M29:M49" si="42">L29-L28</f>
        <v>-694.46317916174269</v>
      </c>
      <c r="N29" s="17"/>
      <c r="O29" s="14">
        <f t="shared" si="0"/>
        <v>16</v>
      </c>
      <c r="P29" s="14" t="str">
        <f t="shared" si="1"/>
        <v>2034-2035</v>
      </c>
      <c r="Q29" s="18">
        <f t="shared" si="7"/>
        <v>0</v>
      </c>
      <c r="R29" s="18">
        <f t="shared" si="22"/>
        <v>5.5132220294954291</v>
      </c>
      <c r="S29" s="18">
        <f t="shared" si="23"/>
        <v>0</v>
      </c>
      <c r="T29" s="18">
        <f t="shared" si="31"/>
        <v>50.430230633612901</v>
      </c>
      <c r="U29" s="18">
        <f t="shared" si="36"/>
        <v>446.17745224342832</v>
      </c>
      <c r="V29" s="18">
        <f t="shared" ref="V29:V49" si="43">(M24*$E$19)/1000</f>
        <v>11.542032718482389</v>
      </c>
      <c r="W29" s="20"/>
      <c r="X29" s="18">
        <f t="shared" si="2"/>
        <v>0</v>
      </c>
      <c r="Y29" s="18">
        <f t="shared" si="8"/>
        <v>1.3783055073738573</v>
      </c>
      <c r="Z29" s="18">
        <f t="shared" si="17"/>
        <v>0</v>
      </c>
      <c r="AA29" s="18">
        <f t="shared" si="24"/>
        <v>12.607557658403225</v>
      </c>
      <c r="AB29" s="18">
        <f t="shared" si="32"/>
        <v>111.54436306085708</v>
      </c>
      <c r="AC29" s="18">
        <f t="shared" si="37"/>
        <v>2.8855081796205972</v>
      </c>
      <c r="AD29" s="20"/>
      <c r="AE29" s="18">
        <f t="shared" si="3"/>
        <v>0</v>
      </c>
      <c r="AF29" s="18">
        <f t="shared" si="3"/>
        <v>6.8915275368692868</v>
      </c>
      <c r="AG29" s="18">
        <f t="shared" si="3"/>
        <v>0</v>
      </c>
      <c r="AH29" s="18">
        <f t="shared" si="3"/>
        <v>63.037788292016124</v>
      </c>
      <c r="AI29" s="18">
        <f t="shared" si="3"/>
        <v>557.72181530428543</v>
      </c>
      <c r="AJ29" s="18">
        <f t="shared" si="3"/>
        <v>14.427540898102986</v>
      </c>
      <c r="AK29" s="20"/>
      <c r="AL29" s="18">
        <f t="shared" si="4"/>
        <v>0</v>
      </c>
      <c r="AM29" s="18">
        <f t="shared" si="9"/>
        <v>11.876399121871403</v>
      </c>
      <c r="AN29" s="18">
        <f t="shared" si="18"/>
        <v>0</v>
      </c>
      <c r="AO29" s="18">
        <f t="shared" si="25"/>
        <v>108.63512182324111</v>
      </c>
      <c r="AP29" s="18">
        <f t="shared" si="33"/>
        <v>961.14059504105182</v>
      </c>
      <c r="AQ29" s="18">
        <f t="shared" si="38"/>
        <v>24.863462147730811</v>
      </c>
      <c r="AR29" s="18">
        <f t="shared" si="10"/>
        <v>1106.5155781338951</v>
      </c>
      <c r="AS29" s="20"/>
      <c r="AT29" s="18">
        <f t="shared" si="5"/>
        <v>0</v>
      </c>
      <c r="AU29" s="18">
        <f t="shared" si="11"/>
        <v>0</v>
      </c>
      <c r="AV29" s="18">
        <f t="shared" si="19"/>
        <v>0</v>
      </c>
      <c r="AW29" s="18">
        <f t="shared" si="26"/>
        <v>0</v>
      </c>
      <c r="AX29" s="18">
        <f t="shared" si="34"/>
        <v>0</v>
      </c>
      <c r="AY29" s="18">
        <f t="shared" si="39"/>
        <v>0</v>
      </c>
      <c r="AZ29" s="18">
        <f t="shared" si="12"/>
        <v>0</v>
      </c>
      <c r="BA29" s="20"/>
      <c r="BB29" s="18">
        <f t="shared" si="6"/>
        <v>0</v>
      </c>
      <c r="BC29" s="18">
        <f t="shared" si="13"/>
        <v>0</v>
      </c>
      <c r="BD29" s="18">
        <f t="shared" si="20"/>
        <v>0</v>
      </c>
      <c r="BE29" s="18">
        <f t="shared" si="27"/>
        <v>0</v>
      </c>
      <c r="BF29" s="18">
        <f t="shared" si="35"/>
        <v>0</v>
      </c>
      <c r="BG29" s="18">
        <f t="shared" si="40"/>
        <v>0</v>
      </c>
      <c r="BH29" s="18">
        <f t="shared" si="14"/>
        <v>0</v>
      </c>
      <c r="BI29" s="20"/>
      <c r="BJ29" s="18">
        <f t="shared" si="15"/>
        <v>1106.5155781338951</v>
      </c>
      <c r="BK29" s="18">
        <f t="shared" si="21"/>
        <v>6775.0151140767111</v>
      </c>
    </row>
    <row r="30" spans="2:63" ht="15" x14ac:dyDescent="0.2">
      <c r="B30" s="22">
        <v>2035</v>
      </c>
      <c r="C30" s="14">
        <v>0</v>
      </c>
      <c r="D30" s="14">
        <f t="shared" si="28"/>
        <v>0</v>
      </c>
      <c r="E30" s="14">
        <f t="shared" si="29"/>
        <v>0</v>
      </c>
      <c r="G30" s="26">
        <v>17</v>
      </c>
      <c r="H30" s="26" t="str">
        <f>Mango!H30</f>
        <v>2035-2036</v>
      </c>
      <c r="I30" s="35">
        <f t="shared" ref="I30:J43" si="44">I15</f>
        <v>0</v>
      </c>
      <c r="J30" s="52">
        <f t="shared" si="44"/>
        <v>0</v>
      </c>
      <c r="K30" s="76"/>
      <c r="L30" s="28">
        <v>0</v>
      </c>
      <c r="M30" s="31">
        <f t="shared" si="42"/>
        <v>0</v>
      </c>
      <c r="N30" s="17"/>
      <c r="O30" s="14">
        <f t="shared" si="0"/>
        <v>17</v>
      </c>
      <c r="P30" s="14" t="str">
        <f t="shared" si="1"/>
        <v>2035-2036</v>
      </c>
      <c r="Q30" s="18">
        <f t="shared" si="7"/>
        <v>0</v>
      </c>
      <c r="R30" s="18">
        <f t="shared" si="22"/>
        <v>-40.626095980961942</v>
      </c>
      <c r="S30" s="18">
        <f t="shared" si="23"/>
        <v>0</v>
      </c>
      <c r="T30" s="18">
        <f t="shared" si="31"/>
        <v>55.368618521008585</v>
      </c>
      <c r="U30" s="18">
        <f t="shared" si="36"/>
        <v>492.22746238160198</v>
      </c>
      <c r="V30" s="18">
        <f t="shared" si="43"/>
        <v>12.876694148439491</v>
      </c>
      <c r="W30" s="20"/>
      <c r="X30" s="18">
        <f t="shared" si="2"/>
        <v>0</v>
      </c>
      <c r="Y30" s="18">
        <f t="shared" si="8"/>
        <v>-10.156523995240486</v>
      </c>
      <c r="Z30" s="18">
        <f t="shared" si="17"/>
        <v>0</v>
      </c>
      <c r="AA30" s="18">
        <f t="shared" si="24"/>
        <v>13.842154630252146</v>
      </c>
      <c r="AB30" s="18">
        <f t="shared" si="32"/>
        <v>123.0568655954005</v>
      </c>
      <c r="AC30" s="18">
        <f t="shared" si="37"/>
        <v>3.2191735371098726</v>
      </c>
      <c r="AD30" s="20"/>
      <c r="AE30" s="18">
        <f t="shared" si="3"/>
        <v>0</v>
      </c>
      <c r="AF30" s="18">
        <f t="shared" si="3"/>
        <v>-50.782619976202426</v>
      </c>
      <c r="AG30" s="18">
        <f t="shared" si="3"/>
        <v>0</v>
      </c>
      <c r="AH30" s="18">
        <f t="shared" si="3"/>
        <v>69.210773151260724</v>
      </c>
      <c r="AI30" s="18">
        <f t="shared" si="3"/>
        <v>615.28432797700248</v>
      </c>
      <c r="AJ30" s="18">
        <f t="shared" si="3"/>
        <v>16.095867685549365</v>
      </c>
      <c r="AK30" s="20"/>
      <c r="AL30" s="18">
        <f t="shared" si="4"/>
        <v>0</v>
      </c>
      <c r="AM30" s="18">
        <f t="shared" si="9"/>
        <v>-87.515381758988838</v>
      </c>
      <c r="AN30" s="18">
        <f t="shared" si="18"/>
        <v>0</v>
      </c>
      <c r="AO30" s="18">
        <f t="shared" si="25"/>
        <v>119.2732323973393</v>
      </c>
      <c r="AP30" s="18">
        <f t="shared" si="33"/>
        <v>1060.3399918803675</v>
      </c>
      <c r="AQ30" s="18">
        <f t="shared" si="38"/>
        <v>27.73854531143007</v>
      </c>
      <c r="AR30" s="18">
        <f t="shared" si="10"/>
        <v>1119.8363878301479</v>
      </c>
      <c r="AS30" s="20"/>
      <c r="AT30" s="18">
        <f t="shared" si="5"/>
        <v>0</v>
      </c>
      <c r="AU30" s="18">
        <f t="shared" si="11"/>
        <v>0</v>
      </c>
      <c r="AV30" s="18">
        <f t="shared" si="19"/>
        <v>0</v>
      </c>
      <c r="AW30" s="18">
        <f t="shared" si="26"/>
        <v>0</v>
      </c>
      <c r="AX30" s="18">
        <f t="shared" si="34"/>
        <v>0</v>
      </c>
      <c r="AY30" s="18">
        <f t="shared" si="39"/>
        <v>0</v>
      </c>
      <c r="AZ30" s="18">
        <f t="shared" si="12"/>
        <v>0</v>
      </c>
      <c r="BA30" s="20"/>
      <c r="BB30" s="18">
        <f t="shared" si="6"/>
        <v>0</v>
      </c>
      <c r="BC30" s="18">
        <f t="shared" si="13"/>
        <v>0</v>
      </c>
      <c r="BD30" s="18">
        <f t="shared" si="20"/>
        <v>0</v>
      </c>
      <c r="BE30" s="18">
        <f t="shared" si="27"/>
        <v>0</v>
      </c>
      <c r="BF30" s="18">
        <f t="shared" si="35"/>
        <v>0</v>
      </c>
      <c r="BG30" s="18">
        <f t="shared" si="40"/>
        <v>0</v>
      </c>
      <c r="BH30" s="18">
        <f t="shared" si="14"/>
        <v>0</v>
      </c>
      <c r="BI30" s="20"/>
      <c r="BJ30" s="18">
        <f t="shared" si="15"/>
        <v>1119.8363878301479</v>
      </c>
      <c r="BK30" s="18">
        <f t="shared" si="21"/>
        <v>7894.8515019068591</v>
      </c>
    </row>
    <row r="31" spans="2:63" ht="15" x14ac:dyDescent="0.2">
      <c r="B31" s="22">
        <v>2036</v>
      </c>
      <c r="C31" s="14">
        <v>0</v>
      </c>
      <c r="D31" s="14">
        <f t="shared" si="28"/>
        <v>0</v>
      </c>
      <c r="E31" s="14">
        <f t="shared" si="29"/>
        <v>0</v>
      </c>
      <c r="G31" s="26">
        <v>18</v>
      </c>
      <c r="H31" s="26" t="str">
        <f>Mango!H31</f>
        <v>2036-2037</v>
      </c>
      <c r="I31" s="35">
        <f t="shared" si="44"/>
        <v>7.8000000000000007</v>
      </c>
      <c r="J31" s="52">
        <f t="shared" si="44"/>
        <v>7.8000000000000007</v>
      </c>
      <c r="K31" s="76"/>
      <c r="L31" s="28">
        <f t="shared" si="16"/>
        <v>24.708809841142791</v>
      </c>
      <c r="M31" s="31">
        <f t="shared" si="42"/>
        <v>24.708809841142791</v>
      </c>
      <c r="N31" s="17"/>
      <c r="O31" s="14">
        <f t="shared" si="0"/>
        <v>18</v>
      </c>
      <c r="P31" s="14" t="str">
        <f t="shared" si="1"/>
        <v>2036-2037</v>
      </c>
      <c r="Q31" s="18">
        <f t="shared" si="7"/>
        <v>0</v>
      </c>
      <c r="R31" s="18">
        <f t="shared" si="22"/>
        <v>0</v>
      </c>
      <c r="S31" s="18">
        <f t="shared" si="23"/>
        <v>0</v>
      </c>
      <c r="T31" s="18">
        <f t="shared" si="31"/>
        <v>60.221348322180837</v>
      </c>
      <c r="U31" s="18">
        <f t="shared" si="36"/>
        <v>540.42891035294292</v>
      </c>
      <c r="V31" s="18">
        <f t="shared" si="43"/>
        <v>14.205698770031802</v>
      </c>
      <c r="W31" s="20"/>
      <c r="X31" s="18">
        <f t="shared" si="2"/>
        <v>0</v>
      </c>
      <c r="Y31" s="18">
        <f t="shared" si="8"/>
        <v>0</v>
      </c>
      <c r="Z31" s="18">
        <f t="shared" si="17"/>
        <v>0</v>
      </c>
      <c r="AA31" s="18">
        <f t="shared" si="24"/>
        <v>15.055337080545209</v>
      </c>
      <c r="AB31" s="18">
        <f t="shared" si="32"/>
        <v>135.10722758823573</v>
      </c>
      <c r="AC31" s="18">
        <f t="shared" si="37"/>
        <v>3.5514246925079505</v>
      </c>
      <c r="AD31" s="20"/>
      <c r="AE31" s="18">
        <f t="shared" si="3"/>
        <v>0</v>
      </c>
      <c r="AF31" s="18">
        <f t="shared" si="3"/>
        <v>0</v>
      </c>
      <c r="AG31" s="18">
        <f t="shared" si="3"/>
        <v>0</v>
      </c>
      <c r="AH31" s="18">
        <f t="shared" si="3"/>
        <v>75.276685402726045</v>
      </c>
      <c r="AI31" s="18">
        <f t="shared" si="3"/>
        <v>675.53613794117859</v>
      </c>
      <c r="AJ31" s="18">
        <f t="shared" si="3"/>
        <v>17.757123462539752</v>
      </c>
      <c r="AK31" s="20"/>
      <c r="AL31" s="18">
        <f t="shared" si="4"/>
        <v>0</v>
      </c>
      <c r="AM31" s="18">
        <f t="shared" si="9"/>
        <v>0</v>
      </c>
      <c r="AN31" s="18">
        <f t="shared" si="18"/>
        <v>0</v>
      </c>
      <c r="AO31" s="18">
        <f t="shared" si="25"/>
        <v>129.72682117736454</v>
      </c>
      <c r="AP31" s="18">
        <f t="shared" si="33"/>
        <v>1164.1739443852978</v>
      </c>
      <c r="AQ31" s="18">
        <f t="shared" si="38"/>
        <v>30.601442767110168</v>
      </c>
      <c r="AR31" s="18">
        <f t="shared" si="10"/>
        <v>1324.5022083297727</v>
      </c>
      <c r="AS31" s="20"/>
      <c r="AT31" s="18">
        <f t="shared" si="5"/>
        <v>0</v>
      </c>
      <c r="AU31" s="18">
        <f t="shared" si="11"/>
        <v>0</v>
      </c>
      <c r="AV31" s="18">
        <f t="shared" si="19"/>
        <v>0</v>
      </c>
      <c r="AW31" s="18">
        <f t="shared" si="26"/>
        <v>0</v>
      </c>
      <c r="AX31" s="18">
        <f t="shared" si="34"/>
        <v>0</v>
      </c>
      <c r="AY31" s="18">
        <f t="shared" si="39"/>
        <v>0</v>
      </c>
      <c r="AZ31" s="18">
        <f t="shared" si="12"/>
        <v>0</v>
      </c>
      <c r="BA31" s="20"/>
      <c r="BB31" s="18">
        <f t="shared" si="6"/>
        <v>0</v>
      </c>
      <c r="BC31" s="18">
        <f t="shared" si="13"/>
        <v>0</v>
      </c>
      <c r="BD31" s="18">
        <f t="shared" si="20"/>
        <v>0</v>
      </c>
      <c r="BE31" s="18">
        <f t="shared" si="27"/>
        <v>0</v>
      </c>
      <c r="BF31" s="18">
        <f t="shared" si="35"/>
        <v>0</v>
      </c>
      <c r="BG31" s="18">
        <f t="shared" si="40"/>
        <v>0</v>
      </c>
      <c r="BH31" s="18">
        <f t="shared" si="14"/>
        <v>0</v>
      </c>
      <c r="BI31" s="20"/>
      <c r="BJ31" s="18">
        <f t="shared" si="15"/>
        <v>1324.5022083297727</v>
      </c>
      <c r="BK31" s="18">
        <f t="shared" si="21"/>
        <v>9219.3537102366317</v>
      </c>
    </row>
    <row r="32" spans="2:63" ht="15" x14ac:dyDescent="0.2">
      <c r="B32" s="22">
        <v>2037</v>
      </c>
      <c r="C32" s="14">
        <v>0</v>
      </c>
      <c r="D32" s="14">
        <f t="shared" si="28"/>
        <v>0</v>
      </c>
      <c r="E32" s="14">
        <f t="shared" si="29"/>
        <v>0</v>
      </c>
      <c r="G32" s="26">
        <v>19</v>
      </c>
      <c r="H32" s="26" t="str">
        <f>Mango!H32</f>
        <v>2037-2038</v>
      </c>
      <c r="I32" s="35">
        <f t="shared" si="44"/>
        <v>10</v>
      </c>
      <c r="J32" s="52">
        <f t="shared" si="44"/>
        <v>10</v>
      </c>
      <c r="K32" s="76"/>
      <c r="L32" s="28">
        <f t="shared" si="16"/>
        <v>48.112076650360549</v>
      </c>
      <c r="M32" s="31">
        <f t="shared" si="42"/>
        <v>23.403266809217758</v>
      </c>
      <c r="N32" s="17"/>
      <c r="O32" s="14">
        <f t="shared" si="0"/>
        <v>19</v>
      </c>
      <c r="P32" s="14" t="str">
        <f t="shared" si="1"/>
        <v>2037-2038</v>
      </c>
      <c r="Q32" s="18">
        <f t="shared" si="7"/>
        <v>0</v>
      </c>
      <c r="R32" s="18">
        <f t="shared" si="22"/>
        <v>1.4454653757068534</v>
      </c>
      <c r="S32" s="18">
        <f t="shared" si="23"/>
        <v>0</v>
      </c>
      <c r="T32" s="18">
        <f t="shared" si="31"/>
        <v>-443.76197148435358</v>
      </c>
      <c r="U32" s="18">
        <f t="shared" si="36"/>
        <v>587.79428714466655</v>
      </c>
      <c r="V32" s="18">
        <f t="shared" si="43"/>
        <v>15.596793949579881</v>
      </c>
      <c r="W32" s="20"/>
      <c r="X32" s="18">
        <f t="shared" si="2"/>
        <v>0</v>
      </c>
      <c r="Y32" s="18">
        <f t="shared" si="8"/>
        <v>0.36136634392671335</v>
      </c>
      <c r="Z32" s="18">
        <f t="shared" si="17"/>
        <v>0</v>
      </c>
      <c r="AA32" s="18">
        <f t="shared" si="24"/>
        <v>-110.9404928710884</v>
      </c>
      <c r="AB32" s="18">
        <f t="shared" si="32"/>
        <v>146.94857178616664</v>
      </c>
      <c r="AC32" s="18">
        <f t="shared" si="37"/>
        <v>3.8991984873949703</v>
      </c>
      <c r="AD32" s="20"/>
      <c r="AE32" s="18">
        <f t="shared" si="3"/>
        <v>0</v>
      </c>
      <c r="AF32" s="18">
        <f t="shared" si="3"/>
        <v>1.8068317196335668</v>
      </c>
      <c r="AG32" s="18">
        <f t="shared" si="3"/>
        <v>0</v>
      </c>
      <c r="AH32" s="18">
        <f t="shared" si="3"/>
        <v>-554.70246435544198</v>
      </c>
      <c r="AI32" s="18">
        <f t="shared" si="3"/>
        <v>734.74285893083322</v>
      </c>
      <c r="AJ32" s="18">
        <f t="shared" si="3"/>
        <v>19.495992436974852</v>
      </c>
      <c r="AK32" s="20"/>
      <c r="AL32" s="18">
        <f t="shared" si="4"/>
        <v>0</v>
      </c>
      <c r="AM32" s="18">
        <f t="shared" si="9"/>
        <v>3.1137733301685131</v>
      </c>
      <c r="AN32" s="18">
        <f t="shared" si="18"/>
        <v>0</v>
      </c>
      <c r="AO32" s="18">
        <f t="shared" si="25"/>
        <v>-955.93724690587817</v>
      </c>
      <c r="AP32" s="18">
        <f t="shared" si="33"/>
        <v>1266.2068602241357</v>
      </c>
      <c r="AQ32" s="18">
        <f t="shared" si="38"/>
        <v>33.598093633053331</v>
      </c>
      <c r="AR32" s="18">
        <f t="shared" si="10"/>
        <v>346.98148028147938</v>
      </c>
      <c r="AS32" s="20"/>
      <c r="AT32" s="18">
        <f t="shared" si="5"/>
        <v>0</v>
      </c>
      <c r="AU32" s="18">
        <f t="shared" si="11"/>
        <v>0</v>
      </c>
      <c r="AV32" s="18">
        <f t="shared" si="19"/>
        <v>0</v>
      </c>
      <c r="AW32" s="18">
        <f t="shared" si="26"/>
        <v>0</v>
      </c>
      <c r="AX32" s="18">
        <f t="shared" si="34"/>
        <v>0</v>
      </c>
      <c r="AY32" s="18">
        <f t="shared" si="39"/>
        <v>0</v>
      </c>
      <c r="AZ32" s="18">
        <f t="shared" si="12"/>
        <v>0</v>
      </c>
      <c r="BA32" s="20"/>
      <c r="BB32" s="18">
        <f t="shared" si="6"/>
        <v>0</v>
      </c>
      <c r="BC32" s="18">
        <f t="shared" si="13"/>
        <v>0</v>
      </c>
      <c r="BD32" s="18">
        <f t="shared" si="20"/>
        <v>0</v>
      </c>
      <c r="BE32" s="18">
        <f t="shared" si="27"/>
        <v>0</v>
      </c>
      <c r="BF32" s="18">
        <f t="shared" si="35"/>
        <v>0</v>
      </c>
      <c r="BG32" s="18">
        <f t="shared" si="40"/>
        <v>0</v>
      </c>
      <c r="BH32" s="18">
        <f t="shared" si="14"/>
        <v>0</v>
      </c>
      <c r="BI32" s="20"/>
      <c r="BJ32" s="18">
        <f t="shared" si="15"/>
        <v>346.98148028147938</v>
      </c>
      <c r="BK32" s="18">
        <f t="shared" si="21"/>
        <v>9566.3351905181116</v>
      </c>
    </row>
    <row r="33" spans="2:63" ht="15" x14ac:dyDescent="0.2">
      <c r="B33" s="22">
        <v>2038</v>
      </c>
      <c r="C33" s="14">
        <v>0</v>
      </c>
      <c r="D33" s="14">
        <f t="shared" si="28"/>
        <v>0</v>
      </c>
      <c r="E33" s="14">
        <f t="shared" si="29"/>
        <v>0</v>
      </c>
      <c r="G33" s="26">
        <v>20</v>
      </c>
      <c r="H33" s="26" t="str">
        <f>Mango!H33</f>
        <v>2038-2039</v>
      </c>
      <c r="I33" s="35">
        <f t="shared" si="44"/>
        <v>12</v>
      </c>
      <c r="J33" s="52">
        <f t="shared" si="44"/>
        <v>12</v>
      </c>
      <c r="K33" s="76"/>
      <c r="L33" s="28">
        <f t="shared" si="16"/>
        <v>78.454562435748016</v>
      </c>
      <c r="M33" s="31">
        <f t="shared" si="42"/>
        <v>30.342485785387467</v>
      </c>
      <c r="N33" s="17"/>
      <c r="O33" s="14">
        <f t="shared" si="0"/>
        <v>20</v>
      </c>
      <c r="P33" s="14" t="str">
        <f t="shared" si="1"/>
        <v>2038-2039</v>
      </c>
      <c r="Q33" s="18">
        <f t="shared" si="7"/>
        <v>0</v>
      </c>
      <c r="R33" s="18">
        <f t="shared" si="22"/>
        <v>1.369091108339239</v>
      </c>
      <c r="S33" s="18">
        <f t="shared" si="23"/>
        <v>0</v>
      </c>
      <c r="T33" s="18">
        <f t="shared" si="31"/>
        <v>0</v>
      </c>
      <c r="U33" s="18">
        <f t="shared" si="36"/>
        <v>-4331.3668484317895</v>
      </c>
      <c r="V33" s="18">
        <f t="shared" si="43"/>
        <v>16.963760090755166</v>
      </c>
      <c r="W33" s="20"/>
      <c r="X33" s="18">
        <f t="shared" si="2"/>
        <v>0</v>
      </c>
      <c r="Y33" s="18">
        <f t="shared" si="8"/>
        <v>0.34227277708480974</v>
      </c>
      <c r="Z33" s="18">
        <f t="shared" si="17"/>
        <v>0</v>
      </c>
      <c r="AA33" s="18">
        <f t="shared" si="24"/>
        <v>0</v>
      </c>
      <c r="AB33" s="18">
        <f t="shared" si="32"/>
        <v>-1082.8417121079474</v>
      </c>
      <c r="AC33" s="18">
        <f t="shared" si="37"/>
        <v>4.2409400226887914</v>
      </c>
      <c r="AD33" s="20"/>
      <c r="AE33" s="18">
        <f t="shared" si="3"/>
        <v>0</v>
      </c>
      <c r="AF33" s="18">
        <f t="shared" si="3"/>
        <v>1.7113638854240487</v>
      </c>
      <c r="AG33" s="18">
        <f t="shared" si="3"/>
        <v>0</v>
      </c>
      <c r="AH33" s="18">
        <f t="shared" si="3"/>
        <v>0</v>
      </c>
      <c r="AI33" s="18">
        <f t="shared" si="3"/>
        <v>-5414.2085605397369</v>
      </c>
      <c r="AJ33" s="18">
        <f t="shared" si="3"/>
        <v>21.204700113443955</v>
      </c>
      <c r="AK33" s="20"/>
      <c r="AL33" s="18">
        <f t="shared" si="4"/>
        <v>0</v>
      </c>
      <c r="AM33" s="18">
        <f t="shared" si="9"/>
        <v>2.9492504292141106</v>
      </c>
      <c r="AN33" s="18">
        <f t="shared" si="18"/>
        <v>0</v>
      </c>
      <c r="AO33" s="18">
        <f t="shared" si="25"/>
        <v>0</v>
      </c>
      <c r="AP33" s="18">
        <f t="shared" si="33"/>
        <v>-9330.4860859968121</v>
      </c>
      <c r="AQ33" s="18">
        <f t="shared" si="38"/>
        <v>36.542766528835081</v>
      </c>
      <c r="AR33" s="18">
        <f t="shared" si="10"/>
        <v>-9290.994069038763</v>
      </c>
      <c r="AS33" s="20"/>
      <c r="AT33" s="18">
        <f t="shared" si="5"/>
        <v>0</v>
      </c>
      <c r="AU33" s="18">
        <f t="shared" si="11"/>
        <v>0</v>
      </c>
      <c r="AV33" s="18">
        <f t="shared" si="19"/>
        <v>0</v>
      </c>
      <c r="AW33" s="18">
        <f t="shared" si="26"/>
        <v>0</v>
      </c>
      <c r="AX33" s="18">
        <f t="shared" si="34"/>
        <v>0</v>
      </c>
      <c r="AY33" s="18">
        <f t="shared" si="39"/>
        <v>0</v>
      </c>
      <c r="AZ33" s="18">
        <f t="shared" si="12"/>
        <v>0</v>
      </c>
      <c r="BA33" s="20"/>
      <c r="BB33" s="18">
        <f t="shared" si="6"/>
        <v>0</v>
      </c>
      <c r="BC33" s="18">
        <f t="shared" si="13"/>
        <v>0</v>
      </c>
      <c r="BD33" s="18">
        <f t="shared" si="20"/>
        <v>0</v>
      </c>
      <c r="BE33" s="18">
        <f t="shared" si="27"/>
        <v>0</v>
      </c>
      <c r="BF33" s="18">
        <f t="shared" si="35"/>
        <v>0</v>
      </c>
      <c r="BG33" s="18">
        <f t="shared" si="40"/>
        <v>0</v>
      </c>
      <c r="BH33" s="18">
        <f t="shared" si="14"/>
        <v>0</v>
      </c>
      <c r="BI33" s="20"/>
      <c r="BJ33" s="18">
        <f t="shared" si="15"/>
        <v>-9290.994069038763</v>
      </c>
      <c r="BK33" s="18">
        <f t="shared" si="21"/>
        <v>275.34112147934866</v>
      </c>
    </row>
    <row r="34" spans="2:63" ht="15" x14ac:dyDescent="0.2">
      <c r="B34" s="22">
        <v>2039</v>
      </c>
      <c r="C34" s="14">
        <v>0</v>
      </c>
      <c r="D34" s="14">
        <f t="shared" si="28"/>
        <v>0</v>
      </c>
      <c r="E34" s="14">
        <f t="shared" si="29"/>
        <v>0</v>
      </c>
      <c r="G34" s="26">
        <v>21</v>
      </c>
      <c r="H34" s="26" t="str">
        <f>Mango!H34</f>
        <v>2039-2040</v>
      </c>
      <c r="I34" s="35">
        <f t="shared" si="44"/>
        <v>13.8</v>
      </c>
      <c r="J34" s="52">
        <f t="shared" si="44"/>
        <v>13.2</v>
      </c>
      <c r="K34" s="76"/>
      <c r="L34" s="28">
        <f t="shared" si="16"/>
        <v>109.68595065121181</v>
      </c>
      <c r="M34" s="31">
        <f t="shared" si="42"/>
        <v>31.231388215463795</v>
      </c>
      <c r="N34" s="17"/>
      <c r="O34" s="14">
        <f t="shared" si="0"/>
        <v>21</v>
      </c>
      <c r="P34" s="14" t="str">
        <f t="shared" si="1"/>
        <v>2039-2040</v>
      </c>
      <c r="Q34" s="18">
        <f t="shared" si="7"/>
        <v>0</v>
      </c>
      <c r="R34" s="18">
        <f t="shared" si="22"/>
        <v>1.7750354184451669</v>
      </c>
      <c r="S34" s="18">
        <f t="shared" si="23"/>
        <v>0</v>
      </c>
      <c r="T34" s="18">
        <f t="shared" si="31"/>
        <v>15.788929488490243</v>
      </c>
      <c r="U34" s="18">
        <f t="shared" si="36"/>
        <v>0</v>
      </c>
      <c r="V34" s="18">
        <f t="shared" si="43"/>
        <v>-125.00337224911368</v>
      </c>
      <c r="W34" s="20"/>
      <c r="X34" s="18">
        <f t="shared" si="2"/>
        <v>0</v>
      </c>
      <c r="Y34" s="18">
        <f t="shared" si="8"/>
        <v>0.44375885461129172</v>
      </c>
      <c r="Z34" s="18">
        <f t="shared" si="17"/>
        <v>0</v>
      </c>
      <c r="AA34" s="18">
        <f t="shared" si="24"/>
        <v>3.9472323721225608</v>
      </c>
      <c r="AB34" s="18">
        <f t="shared" si="32"/>
        <v>0</v>
      </c>
      <c r="AC34" s="18">
        <f t="shared" si="37"/>
        <v>-31.25084306227842</v>
      </c>
      <c r="AD34" s="20"/>
      <c r="AE34" s="18">
        <f t="shared" si="3"/>
        <v>0</v>
      </c>
      <c r="AF34" s="18">
        <f t="shared" si="3"/>
        <v>2.2187942730564587</v>
      </c>
      <c r="AG34" s="18">
        <f t="shared" si="3"/>
        <v>0</v>
      </c>
      <c r="AH34" s="18">
        <f t="shared" si="3"/>
        <v>19.736161860612803</v>
      </c>
      <c r="AI34" s="18">
        <f t="shared" si="3"/>
        <v>0</v>
      </c>
      <c r="AJ34" s="18">
        <f t="shared" si="3"/>
        <v>-156.2542153113921</v>
      </c>
      <c r="AK34" s="20"/>
      <c r="AL34" s="18">
        <f t="shared" si="4"/>
        <v>0</v>
      </c>
      <c r="AM34" s="18">
        <f t="shared" si="9"/>
        <v>3.8237221305672966</v>
      </c>
      <c r="AN34" s="18">
        <f t="shared" si="18"/>
        <v>0</v>
      </c>
      <c r="AO34" s="18">
        <f t="shared" si="25"/>
        <v>34.011985606456065</v>
      </c>
      <c r="AP34" s="18">
        <f t="shared" si="33"/>
        <v>0</v>
      </c>
      <c r="AQ34" s="18">
        <f t="shared" si="38"/>
        <v>-269.27809771996573</v>
      </c>
      <c r="AR34" s="18">
        <f t="shared" si="10"/>
        <v>-231.44238998294236</v>
      </c>
      <c r="AS34" s="20"/>
      <c r="AT34" s="18">
        <f t="shared" si="5"/>
        <v>0</v>
      </c>
      <c r="AU34" s="18">
        <f t="shared" si="11"/>
        <v>0</v>
      </c>
      <c r="AV34" s="18">
        <f t="shared" si="19"/>
        <v>0</v>
      </c>
      <c r="AW34" s="18">
        <f t="shared" si="26"/>
        <v>0</v>
      </c>
      <c r="AX34" s="18">
        <f t="shared" si="34"/>
        <v>0</v>
      </c>
      <c r="AY34" s="18">
        <f t="shared" si="39"/>
        <v>0</v>
      </c>
      <c r="AZ34" s="18">
        <f t="shared" si="12"/>
        <v>0</v>
      </c>
      <c r="BA34" s="20"/>
      <c r="BB34" s="18">
        <f t="shared" si="6"/>
        <v>0</v>
      </c>
      <c r="BC34" s="18">
        <f t="shared" si="13"/>
        <v>0</v>
      </c>
      <c r="BD34" s="18">
        <f t="shared" si="20"/>
        <v>0</v>
      </c>
      <c r="BE34" s="18">
        <f t="shared" si="27"/>
        <v>0</v>
      </c>
      <c r="BF34" s="18">
        <f t="shared" si="35"/>
        <v>0</v>
      </c>
      <c r="BG34" s="18">
        <f t="shared" si="40"/>
        <v>0</v>
      </c>
      <c r="BH34" s="18">
        <f t="shared" si="14"/>
        <v>0</v>
      </c>
      <c r="BI34" s="20"/>
      <c r="BJ34" s="18">
        <f t="shared" si="15"/>
        <v>-231.44238998294236</v>
      </c>
      <c r="BK34" s="18">
        <f t="shared" si="21"/>
        <v>43.898731496406299</v>
      </c>
    </row>
    <row r="35" spans="2:63" ht="15" x14ac:dyDescent="0.2">
      <c r="B35" s="22">
        <v>2040</v>
      </c>
      <c r="C35" s="14">
        <v>0</v>
      </c>
      <c r="D35" s="14">
        <f t="shared" si="28"/>
        <v>0</v>
      </c>
      <c r="E35" s="14">
        <f t="shared" si="29"/>
        <v>0</v>
      </c>
      <c r="G35" s="26">
        <v>22</v>
      </c>
      <c r="H35" s="26" t="str">
        <f>Mango!H35</f>
        <v>2040-2041</v>
      </c>
      <c r="I35" s="35">
        <f t="shared" si="44"/>
        <v>15.600000000000001</v>
      </c>
      <c r="J35" s="52">
        <f t="shared" si="44"/>
        <v>14.35</v>
      </c>
      <c r="K35" s="76"/>
      <c r="L35" s="28">
        <f t="shared" si="16"/>
        <v>147.15888346954048</v>
      </c>
      <c r="M35" s="31">
        <f t="shared" si="42"/>
        <v>37.472932818328673</v>
      </c>
      <c r="N35" s="17"/>
      <c r="O35" s="14">
        <f t="shared" si="0"/>
        <v>22</v>
      </c>
      <c r="P35" s="14" t="str">
        <f t="shared" si="1"/>
        <v>2040-2041</v>
      </c>
      <c r="Q35" s="18">
        <f t="shared" si="7"/>
        <v>0</v>
      </c>
      <c r="R35" s="18">
        <f t="shared" si="22"/>
        <v>1.8270362106046321</v>
      </c>
      <c r="S35" s="18">
        <f t="shared" si="23"/>
        <v>0</v>
      </c>
      <c r="T35" s="18">
        <f t="shared" si="31"/>
        <v>14.954687491090148</v>
      </c>
      <c r="U35" s="18">
        <f t="shared" si="36"/>
        <v>154.10884697920758</v>
      </c>
      <c r="V35" s="18">
        <f t="shared" si="43"/>
        <v>0</v>
      </c>
      <c r="W35" s="20"/>
      <c r="X35" s="18">
        <f t="shared" si="2"/>
        <v>0</v>
      </c>
      <c r="Y35" s="18">
        <f t="shared" si="8"/>
        <v>0.45675905265115802</v>
      </c>
      <c r="Z35" s="18">
        <f t="shared" si="17"/>
        <v>0</v>
      </c>
      <c r="AA35" s="18">
        <f t="shared" si="24"/>
        <v>3.738671872772537</v>
      </c>
      <c r="AB35" s="18">
        <f t="shared" si="32"/>
        <v>38.527211744801896</v>
      </c>
      <c r="AC35" s="18">
        <f t="shared" si="37"/>
        <v>0</v>
      </c>
      <c r="AD35" s="20"/>
      <c r="AE35" s="18">
        <f t="shared" si="3"/>
        <v>0</v>
      </c>
      <c r="AF35" s="18">
        <f t="shared" si="3"/>
        <v>2.2837952632557901</v>
      </c>
      <c r="AG35" s="18">
        <f t="shared" si="3"/>
        <v>0</v>
      </c>
      <c r="AH35" s="18">
        <f t="shared" si="3"/>
        <v>18.693359363862683</v>
      </c>
      <c r="AI35" s="18">
        <f t="shared" si="3"/>
        <v>192.63605872400947</v>
      </c>
      <c r="AJ35" s="18">
        <f t="shared" si="3"/>
        <v>0</v>
      </c>
      <c r="AK35" s="20"/>
      <c r="AL35" s="18">
        <f t="shared" si="4"/>
        <v>0</v>
      </c>
      <c r="AM35" s="18">
        <f t="shared" si="9"/>
        <v>3.935740503677478</v>
      </c>
      <c r="AN35" s="18">
        <f t="shared" si="18"/>
        <v>0</v>
      </c>
      <c r="AO35" s="18">
        <f t="shared" si="25"/>
        <v>32.214889303723353</v>
      </c>
      <c r="AP35" s="18">
        <f t="shared" si="33"/>
        <v>331.97614120104294</v>
      </c>
      <c r="AQ35" s="18">
        <f t="shared" si="38"/>
        <v>0</v>
      </c>
      <c r="AR35" s="18">
        <f t="shared" si="10"/>
        <v>368.12677100844377</v>
      </c>
      <c r="AS35" s="20"/>
      <c r="AT35" s="18">
        <f t="shared" si="5"/>
        <v>0</v>
      </c>
      <c r="AU35" s="18">
        <f t="shared" si="11"/>
        <v>0</v>
      </c>
      <c r="AV35" s="18">
        <f t="shared" si="19"/>
        <v>0</v>
      </c>
      <c r="AW35" s="18">
        <f t="shared" si="26"/>
        <v>0</v>
      </c>
      <c r="AX35" s="18">
        <f t="shared" si="34"/>
        <v>0</v>
      </c>
      <c r="AY35" s="18">
        <f t="shared" si="39"/>
        <v>0</v>
      </c>
      <c r="AZ35" s="18">
        <f t="shared" si="12"/>
        <v>0</v>
      </c>
      <c r="BA35" s="20"/>
      <c r="BB35" s="18">
        <f t="shared" si="6"/>
        <v>0</v>
      </c>
      <c r="BC35" s="18">
        <f t="shared" si="13"/>
        <v>0</v>
      </c>
      <c r="BD35" s="18">
        <f t="shared" si="20"/>
        <v>0</v>
      </c>
      <c r="BE35" s="18">
        <f t="shared" si="27"/>
        <v>0</v>
      </c>
      <c r="BF35" s="18">
        <f t="shared" si="35"/>
        <v>0</v>
      </c>
      <c r="BG35" s="18">
        <f t="shared" si="40"/>
        <v>0</v>
      </c>
      <c r="BH35" s="18">
        <f t="shared" si="14"/>
        <v>0</v>
      </c>
      <c r="BI35" s="20"/>
      <c r="BJ35" s="18">
        <f t="shared" si="15"/>
        <v>368.12677100844377</v>
      </c>
      <c r="BK35" s="18">
        <f t="shared" si="21"/>
        <v>412.02550250485007</v>
      </c>
    </row>
    <row r="36" spans="2:63" ht="15" x14ac:dyDescent="0.2">
      <c r="B36" s="22">
        <v>2041</v>
      </c>
      <c r="C36" s="14">
        <v>0</v>
      </c>
      <c r="D36" s="14">
        <f t="shared" si="28"/>
        <v>0</v>
      </c>
      <c r="E36" s="14">
        <f t="shared" si="29"/>
        <v>0</v>
      </c>
      <c r="G36" s="26">
        <v>23</v>
      </c>
      <c r="H36" s="26" t="str">
        <f>Mango!H36</f>
        <v>2041-2042</v>
      </c>
      <c r="I36" s="35">
        <f t="shared" si="44"/>
        <v>17.400000000000002</v>
      </c>
      <c r="J36" s="52">
        <f t="shared" si="44"/>
        <v>15.45</v>
      </c>
      <c r="K36" s="76"/>
      <c r="L36" s="28">
        <f t="shared" si="16"/>
        <v>191.09891579059689</v>
      </c>
      <c r="M36" s="31">
        <f t="shared" si="42"/>
        <v>43.940032321056407</v>
      </c>
      <c r="N36" s="17"/>
      <c r="O36" s="14">
        <f t="shared" si="0"/>
        <v>23</v>
      </c>
      <c r="P36" s="14" t="str">
        <f t="shared" si="1"/>
        <v>2041-2042</v>
      </c>
      <c r="Q36" s="18">
        <f t="shared" si="7"/>
        <v>0</v>
      </c>
      <c r="R36" s="18">
        <f t="shared" si="22"/>
        <v>2.192166569872227</v>
      </c>
      <c r="S36" s="18">
        <f t="shared" si="23"/>
        <v>0</v>
      </c>
      <c r="T36" s="18">
        <f t="shared" si="31"/>
        <v>19.38884841686259</v>
      </c>
      <c r="U36" s="18">
        <f t="shared" si="36"/>
        <v>145.96617508909114</v>
      </c>
      <c r="V36" s="18">
        <f t="shared" si="43"/>
        <v>4.447585771405703</v>
      </c>
      <c r="W36" s="20"/>
      <c r="X36" s="18">
        <f t="shared" si="2"/>
        <v>0</v>
      </c>
      <c r="Y36" s="18">
        <f t="shared" si="8"/>
        <v>0.54804164246805676</v>
      </c>
      <c r="Z36" s="18">
        <f t="shared" si="17"/>
        <v>0</v>
      </c>
      <c r="AA36" s="18">
        <f t="shared" si="24"/>
        <v>4.8472121042156475</v>
      </c>
      <c r="AB36" s="18">
        <f t="shared" si="32"/>
        <v>36.491543772272784</v>
      </c>
      <c r="AC36" s="18">
        <f>(V36*$K$4)</f>
        <v>1.1118964428514257</v>
      </c>
      <c r="AD36" s="20"/>
      <c r="AE36" s="18">
        <f t="shared" si="3"/>
        <v>0</v>
      </c>
      <c r="AF36" s="18">
        <f t="shared" si="3"/>
        <v>2.740208212340284</v>
      </c>
      <c r="AG36" s="18">
        <f t="shared" si="3"/>
        <v>0</v>
      </c>
      <c r="AH36" s="18">
        <f t="shared" si="3"/>
        <v>24.236060521078237</v>
      </c>
      <c r="AI36" s="18">
        <f t="shared" si="3"/>
        <v>182.45771886136393</v>
      </c>
      <c r="AJ36" s="18">
        <f t="shared" si="3"/>
        <v>5.5594822142571285</v>
      </c>
      <c r="AK36" s="20"/>
      <c r="AL36" s="18">
        <f t="shared" si="4"/>
        <v>0</v>
      </c>
      <c r="AM36" s="18">
        <f t="shared" si="9"/>
        <v>4.7222921525997563</v>
      </c>
      <c r="AN36" s="18">
        <f t="shared" si="18"/>
        <v>0</v>
      </c>
      <c r="AO36" s="18">
        <f t="shared" si="25"/>
        <v>41.766810964658163</v>
      </c>
      <c r="AP36" s="18">
        <f>AI36*$K$7*$I$7</f>
        <v>314.43546883775048</v>
      </c>
      <c r="AQ36" s="18">
        <f>AJ36*$K$7*$I$7</f>
        <v>9.5808410159031183</v>
      </c>
      <c r="AR36" s="18">
        <f t="shared" si="10"/>
        <v>370.50541297091149</v>
      </c>
      <c r="AS36" s="20"/>
      <c r="AT36" s="18">
        <f t="shared" si="5"/>
        <v>0</v>
      </c>
      <c r="AU36" s="18">
        <f t="shared" si="11"/>
        <v>0</v>
      </c>
      <c r="AV36" s="18">
        <f t="shared" si="19"/>
        <v>0</v>
      </c>
      <c r="AW36" s="18">
        <f t="shared" si="26"/>
        <v>0</v>
      </c>
      <c r="AX36" s="18">
        <f t="shared" si="34"/>
        <v>0</v>
      </c>
      <c r="AY36" s="18">
        <f t="shared" si="39"/>
        <v>0</v>
      </c>
      <c r="AZ36" s="18">
        <f t="shared" si="12"/>
        <v>0</v>
      </c>
      <c r="BA36" s="20"/>
      <c r="BB36" s="18">
        <f t="shared" si="6"/>
        <v>0</v>
      </c>
      <c r="BC36" s="18">
        <f t="shared" si="13"/>
        <v>0</v>
      </c>
      <c r="BD36" s="18">
        <f t="shared" si="20"/>
        <v>0</v>
      </c>
      <c r="BE36" s="18">
        <f t="shared" si="27"/>
        <v>0</v>
      </c>
      <c r="BF36" s="18">
        <f t="shared" si="35"/>
        <v>0</v>
      </c>
      <c r="BG36" s="18">
        <f t="shared" si="40"/>
        <v>0</v>
      </c>
      <c r="BH36" s="18">
        <f t="shared" si="14"/>
        <v>0</v>
      </c>
      <c r="BI36" s="20"/>
      <c r="BJ36" s="18">
        <f t="shared" si="15"/>
        <v>370.50541297091149</v>
      </c>
      <c r="BK36" s="18">
        <f t="shared" si="21"/>
        <v>782.5309154757615</v>
      </c>
    </row>
    <row r="37" spans="2:63" ht="15" x14ac:dyDescent="0.2">
      <c r="B37" s="22">
        <v>2042</v>
      </c>
      <c r="C37" s="14">
        <v>0</v>
      </c>
      <c r="D37" s="14">
        <f t="shared" si="28"/>
        <v>0</v>
      </c>
      <c r="E37" s="14">
        <f t="shared" si="29"/>
        <v>0</v>
      </c>
      <c r="G37" s="26">
        <v>24</v>
      </c>
      <c r="H37" s="26" t="str">
        <f>Mango!H37</f>
        <v>2042-2043</v>
      </c>
      <c r="I37" s="35">
        <f t="shared" si="44"/>
        <v>19.200000000000003</v>
      </c>
      <c r="J37" s="52">
        <f t="shared" si="44"/>
        <v>16.5</v>
      </c>
      <c r="K37" s="76"/>
      <c r="L37" s="28">
        <f t="shared" si="16"/>
        <v>241.67256177548106</v>
      </c>
      <c r="M37" s="31">
        <f t="shared" si="42"/>
        <v>50.573645984884166</v>
      </c>
      <c r="N37" s="17"/>
      <c r="O37" s="14">
        <f t="shared" si="0"/>
        <v>24</v>
      </c>
      <c r="P37" s="14" t="str">
        <f t="shared" si="1"/>
        <v>2042-2043</v>
      </c>
      <c r="Q37" s="18">
        <f t="shared" si="7"/>
        <v>0</v>
      </c>
      <c r="R37" s="18">
        <f t="shared" si="22"/>
        <v>2.5704918907817995</v>
      </c>
      <c r="S37" s="18">
        <f t="shared" si="23"/>
        <v>0</v>
      </c>
      <c r="T37" s="18">
        <f t="shared" si="31"/>
        <v>19.956857069681366</v>
      </c>
      <c r="U37" s="18">
        <f t="shared" si="36"/>
        <v>189.24608384346163</v>
      </c>
      <c r="V37" s="18">
        <f t="shared" si="43"/>
        <v>4.2125880256591959</v>
      </c>
      <c r="W37" s="20"/>
      <c r="X37" s="18">
        <f t="shared" si="2"/>
        <v>0</v>
      </c>
      <c r="Y37" s="18">
        <f t="shared" si="8"/>
        <v>0.64262297269544988</v>
      </c>
      <c r="Z37" s="18">
        <f t="shared" si="17"/>
        <v>0</v>
      </c>
      <c r="AA37" s="18">
        <f t="shared" si="24"/>
        <v>4.9892142674203415</v>
      </c>
      <c r="AB37" s="18">
        <f t="shared" si="32"/>
        <v>47.311520960865408</v>
      </c>
      <c r="AC37" s="18">
        <f t="shared" ref="AC37:AC49" si="45">(V37*$K$4)</f>
        <v>1.053147006414799</v>
      </c>
      <c r="AD37" s="20"/>
      <c r="AE37" s="18">
        <f t="shared" si="3"/>
        <v>0</v>
      </c>
      <c r="AF37" s="18">
        <f t="shared" si="3"/>
        <v>3.2131148634772493</v>
      </c>
      <c r="AG37" s="18">
        <f t="shared" si="3"/>
        <v>0</v>
      </c>
      <c r="AH37" s="18">
        <f t="shared" si="3"/>
        <v>24.946071337101706</v>
      </c>
      <c r="AI37" s="18">
        <f t="shared" si="3"/>
        <v>236.55760480432704</v>
      </c>
      <c r="AJ37" s="18">
        <f t="shared" si="3"/>
        <v>5.2657350320739944</v>
      </c>
      <c r="AK37" s="20"/>
      <c r="AL37" s="18">
        <f t="shared" si="4"/>
        <v>0</v>
      </c>
      <c r="AM37" s="18">
        <f t="shared" si="9"/>
        <v>5.5372679480591254</v>
      </c>
      <c r="AN37" s="18">
        <f t="shared" si="18"/>
        <v>0</v>
      </c>
      <c r="AO37" s="18">
        <f t="shared" si="25"/>
        <v>42.990396270938604</v>
      </c>
      <c r="AP37" s="18">
        <f t="shared" ref="AP37:AP49" si="46">AI37*$K$7*$I$7</f>
        <v>407.66760561279023</v>
      </c>
      <c r="AQ37" s="18">
        <f t="shared" ref="AQ37:AQ49" si="47">AJ37*$K$7*$I$7</f>
        <v>9.0746167052741828</v>
      </c>
      <c r="AR37" s="18">
        <f t="shared" si="10"/>
        <v>465.26988653706218</v>
      </c>
      <c r="AS37" s="20"/>
      <c r="AT37" s="18">
        <f t="shared" si="5"/>
        <v>0</v>
      </c>
      <c r="AU37" s="18">
        <f t="shared" si="11"/>
        <v>0</v>
      </c>
      <c r="AV37" s="18">
        <f t="shared" si="19"/>
        <v>0</v>
      </c>
      <c r="AW37" s="18">
        <f t="shared" si="26"/>
        <v>0</v>
      </c>
      <c r="AX37" s="18">
        <f t="shared" si="34"/>
        <v>0</v>
      </c>
      <c r="AY37" s="18">
        <f t="shared" si="39"/>
        <v>0</v>
      </c>
      <c r="AZ37" s="18">
        <f t="shared" si="12"/>
        <v>0</v>
      </c>
      <c r="BA37" s="20"/>
      <c r="BB37" s="18">
        <f t="shared" si="6"/>
        <v>0</v>
      </c>
      <c r="BC37" s="18">
        <f t="shared" si="13"/>
        <v>0</v>
      </c>
      <c r="BD37" s="18">
        <f t="shared" si="20"/>
        <v>0</v>
      </c>
      <c r="BE37" s="18">
        <f t="shared" si="27"/>
        <v>0</v>
      </c>
      <c r="BF37" s="18">
        <f t="shared" si="35"/>
        <v>0</v>
      </c>
      <c r="BG37" s="18">
        <f t="shared" si="40"/>
        <v>0</v>
      </c>
      <c r="BH37" s="18">
        <f t="shared" si="14"/>
        <v>0</v>
      </c>
      <c r="BI37" s="20"/>
      <c r="BJ37" s="18">
        <f t="shared" si="15"/>
        <v>465.26988653706218</v>
      </c>
      <c r="BK37" s="18">
        <f t="shared" si="21"/>
        <v>1247.8008020128236</v>
      </c>
    </row>
    <row r="38" spans="2:63" ht="15" x14ac:dyDescent="0.2">
      <c r="B38" s="22">
        <v>2043</v>
      </c>
      <c r="C38" s="14">
        <v>0</v>
      </c>
      <c r="D38" s="14">
        <f t="shared" si="28"/>
        <v>0</v>
      </c>
      <c r="E38" s="14">
        <f t="shared" si="29"/>
        <v>0</v>
      </c>
      <c r="G38" s="26">
        <v>25</v>
      </c>
      <c r="H38" s="26" t="str">
        <f>Mango!H38</f>
        <v>2043-2044</v>
      </c>
      <c r="I38" s="35">
        <f t="shared" si="44"/>
        <v>21.000000000000004</v>
      </c>
      <c r="J38" s="52">
        <f t="shared" si="44"/>
        <v>17.5</v>
      </c>
      <c r="K38" s="76"/>
      <c r="L38" s="28">
        <f t="shared" si="16"/>
        <v>298.99106984347196</v>
      </c>
      <c r="M38" s="31">
        <f t="shared" si="42"/>
        <v>57.318508067990905</v>
      </c>
      <c r="N38" s="17"/>
      <c r="O38" s="14">
        <f t="shared" si="0"/>
        <v>25</v>
      </c>
      <c r="P38" s="14" t="str">
        <f t="shared" si="1"/>
        <v>2043-2044</v>
      </c>
      <c r="Q38" s="18">
        <f t="shared" si="7"/>
        <v>0</v>
      </c>
      <c r="R38" s="18">
        <f t="shared" si="22"/>
        <v>2.9585582901157235</v>
      </c>
      <c r="S38" s="18">
        <f t="shared" si="23"/>
        <v>0</v>
      </c>
      <c r="T38" s="18">
        <f t="shared" si="31"/>
        <v>23.945204070912023</v>
      </c>
      <c r="U38" s="18">
        <f t="shared" si="36"/>
        <v>194.79016829984769</v>
      </c>
      <c r="V38" s="18">
        <f t="shared" si="43"/>
        <v>5.4616474413697444</v>
      </c>
      <c r="W38" s="20"/>
      <c r="X38" s="18">
        <f t="shared" si="2"/>
        <v>0</v>
      </c>
      <c r="Y38" s="18">
        <f t="shared" si="8"/>
        <v>0.73963957252893087</v>
      </c>
      <c r="Z38" s="18">
        <f t="shared" si="17"/>
        <v>0</v>
      </c>
      <c r="AA38" s="18">
        <f t="shared" si="24"/>
        <v>5.9863010177280058</v>
      </c>
      <c r="AB38" s="18">
        <f t="shared" si="32"/>
        <v>48.697542074961923</v>
      </c>
      <c r="AC38" s="18">
        <f t="shared" si="45"/>
        <v>1.3654118603424361</v>
      </c>
      <c r="AD38" s="20"/>
      <c r="AE38" s="18">
        <f t="shared" si="3"/>
        <v>0</v>
      </c>
      <c r="AF38" s="18">
        <f t="shared" si="3"/>
        <v>3.6981978626446543</v>
      </c>
      <c r="AG38" s="18">
        <f t="shared" si="3"/>
        <v>0</v>
      </c>
      <c r="AH38" s="18">
        <f t="shared" si="3"/>
        <v>29.93150508864003</v>
      </c>
      <c r="AI38" s="18">
        <f t="shared" si="3"/>
        <v>243.48771037480961</v>
      </c>
      <c r="AJ38" s="18">
        <f t="shared" si="3"/>
        <v>6.8270593017121808</v>
      </c>
      <c r="AK38" s="20"/>
      <c r="AL38" s="18">
        <f t="shared" si="4"/>
        <v>0</v>
      </c>
      <c r="AM38" s="18">
        <f t="shared" si="9"/>
        <v>6.3732276499576201</v>
      </c>
      <c r="AN38" s="18">
        <f t="shared" si="18"/>
        <v>0</v>
      </c>
      <c r="AO38" s="18">
        <f t="shared" si="25"/>
        <v>51.581960436089652</v>
      </c>
      <c r="AP38" s="18">
        <f t="shared" si="46"/>
        <v>419.61048754592184</v>
      </c>
      <c r="AQ38" s="18">
        <f t="shared" si="47"/>
        <v>11.765298863283991</v>
      </c>
      <c r="AR38" s="18">
        <f t="shared" si="10"/>
        <v>489.33097449525309</v>
      </c>
      <c r="AS38" s="20"/>
      <c r="AT38" s="18">
        <f t="shared" si="5"/>
        <v>0</v>
      </c>
      <c r="AU38" s="18">
        <f t="shared" si="11"/>
        <v>0</v>
      </c>
      <c r="AV38" s="18">
        <f t="shared" si="19"/>
        <v>0</v>
      </c>
      <c r="AW38" s="18">
        <f t="shared" si="26"/>
        <v>0</v>
      </c>
      <c r="AX38" s="18">
        <f t="shared" si="34"/>
        <v>0</v>
      </c>
      <c r="AY38" s="18">
        <f t="shared" si="39"/>
        <v>0</v>
      </c>
      <c r="AZ38" s="18">
        <f t="shared" si="12"/>
        <v>0</v>
      </c>
      <c r="BA38" s="20"/>
      <c r="BB38" s="18">
        <f t="shared" si="6"/>
        <v>0</v>
      </c>
      <c r="BC38" s="18">
        <f t="shared" si="13"/>
        <v>0</v>
      </c>
      <c r="BD38" s="18">
        <f t="shared" si="20"/>
        <v>0</v>
      </c>
      <c r="BE38" s="18">
        <f t="shared" si="27"/>
        <v>0</v>
      </c>
      <c r="BF38" s="18">
        <f t="shared" si="35"/>
        <v>0</v>
      </c>
      <c r="BG38" s="18">
        <f t="shared" si="40"/>
        <v>0</v>
      </c>
      <c r="BH38" s="18">
        <f t="shared" si="14"/>
        <v>0</v>
      </c>
      <c r="BI38" s="20"/>
      <c r="BJ38" s="18">
        <f t="shared" si="15"/>
        <v>489.33097449525309</v>
      </c>
      <c r="BK38" s="18">
        <f t="shared" si="21"/>
        <v>1737.1317765080767</v>
      </c>
    </row>
    <row r="39" spans="2:63" ht="15" x14ac:dyDescent="0.2">
      <c r="B39" s="22">
        <v>2044</v>
      </c>
      <c r="C39" s="14">
        <v>0</v>
      </c>
      <c r="D39" s="14">
        <f t="shared" si="28"/>
        <v>0</v>
      </c>
      <c r="E39" s="14">
        <f t="shared" si="29"/>
        <v>0</v>
      </c>
      <c r="G39" s="26">
        <v>26</v>
      </c>
      <c r="H39" s="26" t="str">
        <f>Mango!H39</f>
        <v>2044-2045</v>
      </c>
      <c r="I39" s="35">
        <f t="shared" si="44"/>
        <v>22.800000000000004</v>
      </c>
      <c r="J39" s="52">
        <f t="shared" si="44"/>
        <v>18.45</v>
      </c>
      <c r="K39" s="76"/>
      <c r="L39" s="28">
        <f t="shared" si="16"/>
        <v>363.11347383504079</v>
      </c>
      <c r="M39" s="31">
        <f t="shared" si="42"/>
        <v>64.122403991568831</v>
      </c>
      <c r="N39" s="17"/>
      <c r="O39" s="14">
        <f t="shared" si="0"/>
        <v>26</v>
      </c>
      <c r="P39" s="14" t="str">
        <f t="shared" si="1"/>
        <v>2044-2045</v>
      </c>
      <c r="Q39" s="18">
        <f t="shared" si="7"/>
        <v>0</v>
      </c>
      <c r="R39" s="18">
        <f t="shared" si="22"/>
        <v>3.353132721977468</v>
      </c>
      <c r="S39" s="18">
        <f t="shared" si="23"/>
        <v>0</v>
      </c>
      <c r="T39" s="18">
        <f t="shared" si="31"/>
        <v>28.077680653155042</v>
      </c>
      <c r="U39" s="18">
        <f t="shared" si="36"/>
        <v>233.71868198791594</v>
      </c>
      <c r="V39" s="18">
        <f t="shared" si="43"/>
        <v>5.6216498787834839</v>
      </c>
      <c r="W39" s="20"/>
      <c r="X39" s="18">
        <f t="shared" si="2"/>
        <v>0</v>
      </c>
      <c r="Y39" s="18">
        <f t="shared" si="8"/>
        <v>0.83828318049436701</v>
      </c>
      <c r="Z39" s="18">
        <f t="shared" si="17"/>
        <v>0</v>
      </c>
      <c r="AA39" s="18">
        <f t="shared" si="24"/>
        <v>7.0194201632887605</v>
      </c>
      <c r="AB39" s="18">
        <f t="shared" si="32"/>
        <v>58.429670496978986</v>
      </c>
      <c r="AC39" s="18">
        <f t="shared" si="45"/>
        <v>1.405412469695871</v>
      </c>
      <c r="AD39" s="20"/>
      <c r="AE39" s="18">
        <f t="shared" si="3"/>
        <v>0</v>
      </c>
      <c r="AF39" s="18">
        <f t="shared" si="3"/>
        <v>4.1914159024718352</v>
      </c>
      <c r="AG39" s="18">
        <f t="shared" si="3"/>
        <v>0</v>
      </c>
      <c r="AH39" s="18">
        <f t="shared" si="3"/>
        <v>35.097100816443799</v>
      </c>
      <c r="AI39" s="18">
        <f t="shared" si="3"/>
        <v>292.14835248489493</v>
      </c>
      <c r="AJ39" s="18">
        <f t="shared" si="3"/>
        <v>7.0270623484793546</v>
      </c>
      <c r="AK39" s="20"/>
      <c r="AL39" s="18">
        <f t="shared" si="4"/>
        <v>0</v>
      </c>
      <c r="AM39" s="18">
        <f t="shared" si="9"/>
        <v>7.2232067385931282</v>
      </c>
      <c r="AN39" s="18">
        <f t="shared" si="18"/>
        <v>0</v>
      </c>
      <c r="AO39" s="18">
        <f t="shared" si="25"/>
        <v>60.484003740338139</v>
      </c>
      <c r="AP39" s="18">
        <f t="shared" si="46"/>
        <v>503.46899411563555</v>
      </c>
      <c r="AQ39" s="18">
        <f t="shared" si="47"/>
        <v>12.109970780546087</v>
      </c>
      <c r="AR39" s="18">
        <f t="shared" si="10"/>
        <v>583.28617537511286</v>
      </c>
      <c r="AS39" s="20"/>
      <c r="AT39" s="18">
        <f t="shared" si="5"/>
        <v>0</v>
      </c>
      <c r="AU39" s="18">
        <f t="shared" si="11"/>
        <v>0</v>
      </c>
      <c r="AV39" s="18">
        <f t="shared" si="19"/>
        <v>0</v>
      </c>
      <c r="AW39" s="18">
        <f t="shared" si="26"/>
        <v>0</v>
      </c>
      <c r="AX39" s="18">
        <f t="shared" si="34"/>
        <v>0</v>
      </c>
      <c r="AY39" s="18">
        <f t="shared" si="39"/>
        <v>0</v>
      </c>
      <c r="AZ39" s="18">
        <f t="shared" si="12"/>
        <v>0</v>
      </c>
      <c r="BA39" s="20"/>
      <c r="BB39" s="18">
        <f t="shared" si="6"/>
        <v>0</v>
      </c>
      <c r="BC39" s="18">
        <f t="shared" si="13"/>
        <v>0</v>
      </c>
      <c r="BD39" s="18">
        <f t="shared" si="20"/>
        <v>0</v>
      </c>
      <c r="BE39" s="18">
        <f t="shared" si="27"/>
        <v>0</v>
      </c>
      <c r="BF39" s="18">
        <f t="shared" si="35"/>
        <v>0</v>
      </c>
      <c r="BG39" s="18">
        <f t="shared" si="40"/>
        <v>0</v>
      </c>
      <c r="BH39" s="18">
        <f t="shared" si="14"/>
        <v>0</v>
      </c>
      <c r="BI39" s="20"/>
      <c r="BJ39" s="18">
        <f t="shared" si="15"/>
        <v>583.28617537511286</v>
      </c>
      <c r="BK39" s="18">
        <f t="shared" si="21"/>
        <v>2320.4179518831897</v>
      </c>
    </row>
    <row r="40" spans="2:63" ht="15" x14ac:dyDescent="0.2">
      <c r="B40" s="22">
        <v>2045</v>
      </c>
      <c r="C40" s="14">
        <v>0</v>
      </c>
      <c r="D40" s="14">
        <f t="shared" si="28"/>
        <v>0</v>
      </c>
      <c r="E40" s="14">
        <f t="shared" si="29"/>
        <v>0</v>
      </c>
      <c r="G40" s="26">
        <v>27</v>
      </c>
      <c r="H40" s="26" t="str">
        <f>Mango!H40</f>
        <v>2045-2046</v>
      </c>
      <c r="I40" s="35">
        <f t="shared" si="44"/>
        <v>24.600000000000005</v>
      </c>
      <c r="J40" s="52">
        <f t="shared" si="44"/>
        <v>19.38</v>
      </c>
      <c r="K40" s="76"/>
      <c r="L40" s="28">
        <f t="shared" si="16"/>
        <v>434.65066354859351</v>
      </c>
      <c r="M40" s="31">
        <f t="shared" si="42"/>
        <v>71.537189713552721</v>
      </c>
      <c r="N40" s="17"/>
      <c r="O40" s="14">
        <f t="shared" si="0"/>
        <v>27</v>
      </c>
      <c r="P40" s="14" t="str">
        <f t="shared" si="1"/>
        <v>2045-2046</v>
      </c>
      <c r="Q40" s="18">
        <f t="shared" si="7"/>
        <v>0</v>
      </c>
      <c r="R40" s="18">
        <f t="shared" si="22"/>
        <v>3.7511606335067769</v>
      </c>
      <c r="S40" s="18">
        <f t="shared" si="23"/>
        <v>0</v>
      </c>
      <c r="T40" s="18">
        <f t="shared" si="31"/>
        <v>32.316559784340981</v>
      </c>
      <c r="U40" s="18">
        <f t="shared" si="36"/>
        <v>274.05398158642885</v>
      </c>
      <c r="V40" s="18">
        <f t="shared" si="43"/>
        <v>6.7451279072991612</v>
      </c>
      <c r="W40" s="20"/>
      <c r="X40" s="18">
        <f t="shared" si="2"/>
        <v>0</v>
      </c>
      <c r="Y40" s="18">
        <f t="shared" si="8"/>
        <v>0.93779015837669422</v>
      </c>
      <c r="Z40" s="18">
        <f t="shared" si="17"/>
        <v>0</v>
      </c>
      <c r="AA40" s="18">
        <f t="shared" si="24"/>
        <v>8.0791399460852453</v>
      </c>
      <c r="AB40" s="18">
        <f t="shared" si="32"/>
        <v>68.513495396607212</v>
      </c>
      <c r="AC40" s="18">
        <f t="shared" si="45"/>
        <v>1.6862819768247903</v>
      </c>
      <c r="AD40" s="20"/>
      <c r="AE40" s="18">
        <f t="shared" si="3"/>
        <v>0</v>
      </c>
      <c r="AF40" s="18">
        <f t="shared" si="3"/>
        <v>4.688950791883471</v>
      </c>
      <c r="AG40" s="18">
        <f t="shared" si="3"/>
        <v>0</v>
      </c>
      <c r="AH40" s="18">
        <f t="shared" si="3"/>
        <v>40.39569973042623</v>
      </c>
      <c r="AI40" s="18">
        <f t="shared" si="3"/>
        <v>342.56747698303604</v>
      </c>
      <c r="AJ40" s="18">
        <f t="shared" si="3"/>
        <v>8.4314098841239513</v>
      </c>
      <c r="AK40" s="20"/>
      <c r="AL40" s="18">
        <f t="shared" si="4"/>
        <v>0</v>
      </c>
      <c r="AM40" s="18">
        <f t="shared" si="9"/>
        <v>8.0806251980125143</v>
      </c>
      <c r="AN40" s="18">
        <f t="shared" si="18"/>
        <v>0</v>
      </c>
      <c r="AO40" s="18">
        <f t="shared" si="25"/>
        <v>69.615255868767861</v>
      </c>
      <c r="AP40" s="18">
        <f t="shared" si="46"/>
        <v>590.35795200076541</v>
      </c>
      <c r="AQ40" s="18">
        <f t="shared" si="47"/>
        <v>14.530129700306942</v>
      </c>
      <c r="AR40" s="18">
        <f t="shared" si="10"/>
        <v>682.58396276785277</v>
      </c>
      <c r="AS40" s="20"/>
      <c r="AT40" s="18">
        <f t="shared" si="5"/>
        <v>0</v>
      </c>
      <c r="AU40" s="18">
        <f t="shared" si="11"/>
        <v>0</v>
      </c>
      <c r="AV40" s="18">
        <f t="shared" si="19"/>
        <v>0</v>
      </c>
      <c r="AW40" s="18">
        <f t="shared" si="26"/>
        <v>0</v>
      </c>
      <c r="AX40" s="18">
        <f t="shared" si="34"/>
        <v>0</v>
      </c>
      <c r="AY40" s="18">
        <f t="shared" si="39"/>
        <v>0</v>
      </c>
      <c r="AZ40" s="18">
        <f t="shared" si="12"/>
        <v>0</v>
      </c>
      <c r="BA40" s="20"/>
      <c r="BB40" s="18">
        <f t="shared" si="6"/>
        <v>0</v>
      </c>
      <c r="BC40" s="18">
        <f t="shared" si="13"/>
        <v>0</v>
      </c>
      <c r="BD40" s="18">
        <f t="shared" si="20"/>
        <v>0</v>
      </c>
      <c r="BE40" s="18">
        <f t="shared" si="27"/>
        <v>0</v>
      </c>
      <c r="BF40" s="18">
        <f t="shared" si="35"/>
        <v>0</v>
      </c>
      <c r="BG40" s="18">
        <f t="shared" si="40"/>
        <v>0</v>
      </c>
      <c r="BH40" s="18">
        <f t="shared" si="14"/>
        <v>0</v>
      </c>
      <c r="BI40" s="20"/>
      <c r="BJ40" s="18">
        <f t="shared" si="15"/>
        <v>682.58396276785277</v>
      </c>
      <c r="BK40" s="18">
        <f t="shared" si="21"/>
        <v>3003.0019146510426</v>
      </c>
    </row>
    <row r="41" spans="2:63" ht="15" x14ac:dyDescent="0.2">
      <c r="B41" s="22">
        <v>2046</v>
      </c>
      <c r="C41" s="14">
        <v>0</v>
      </c>
      <c r="D41" s="14">
        <f t="shared" si="28"/>
        <v>0</v>
      </c>
      <c r="E41" s="14">
        <f t="shared" si="29"/>
        <v>0</v>
      </c>
      <c r="G41" s="26">
        <v>28</v>
      </c>
      <c r="H41" s="26" t="str">
        <f>Mango!H41</f>
        <v>2046-2047</v>
      </c>
      <c r="I41" s="35">
        <f t="shared" si="44"/>
        <v>26.400000000000006</v>
      </c>
      <c r="J41" s="52">
        <f t="shared" si="44"/>
        <v>20.279999999999998</v>
      </c>
      <c r="K41" s="76"/>
      <c r="L41" s="28">
        <f t="shared" si="16"/>
        <v>513.57121227099242</v>
      </c>
      <c r="M41" s="31">
        <f t="shared" si="42"/>
        <v>78.920548722398905</v>
      </c>
      <c r="N41" s="17"/>
      <c r="O41" s="14">
        <f t="shared" si="0"/>
        <v>28</v>
      </c>
      <c r="P41" s="14" t="str">
        <f t="shared" si="1"/>
        <v>2046-2047</v>
      </c>
      <c r="Q41" s="18">
        <f t="shared" si="7"/>
        <v>0</v>
      </c>
      <c r="R41" s="18">
        <f t="shared" si="22"/>
        <v>4.1849255982428337</v>
      </c>
      <c r="S41" s="18">
        <f t="shared" si="23"/>
        <v>0</v>
      </c>
      <c r="T41" s="18">
        <f t="shared" si="31"/>
        <v>36.626526655446185</v>
      </c>
      <c r="U41" s="18">
        <f t="shared" si="36"/>
        <v>315.42783000772255</v>
      </c>
      <c r="V41" s="18">
        <f t="shared" si="43"/>
        <v>7.9092058177901539</v>
      </c>
      <c r="W41" s="20"/>
      <c r="X41" s="18">
        <f t="shared" si="2"/>
        <v>0</v>
      </c>
      <c r="Y41" s="18">
        <f t="shared" si="8"/>
        <v>1.0462313995607084</v>
      </c>
      <c r="Z41" s="18">
        <f t="shared" si="17"/>
        <v>0</v>
      </c>
      <c r="AA41" s="18">
        <f t="shared" si="24"/>
        <v>9.1566316638615461</v>
      </c>
      <c r="AB41" s="18">
        <f t="shared" si="32"/>
        <v>78.856957501930637</v>
      </c>
      <c r="AC41" s="18">
        <f t="shared" si="45"/>
        <v>1.9773014544475385</v>
      </c>
      <c r="AD41" s="20"/>
      <c r="AE41" s="18">
        <f t="shared" si="3"/>
        <v>0</v>
      </c>
      <c r="AF41" s="18">
        <f t="shared" si="3"/>
        <v>5.2311569978035424</v>
      </c>
      <c r="AG41" s="18">
        <f t="shared" si="3"/>
        <v>0</v>
      </c>
      <c r="AH41" s="18">
        <f t="shared" si="3"/>
        <v>45.783158319307731</v>
      </c>
      <c r="AI41" s="18">
        <f t="shared" si="3"/>
        <v>394.2847875096532</v>
      </c>
      <c r="AJ41" s="18">
        <f t="shared" si="3"/>
        <v>9.8865072722376919</v>
      </c>
      <c r="AK41" s="20"/>
      <c r="AL41" s="18">
        <f t="shared" si="4"/>
        <v>0</v>
      </c>
      <c r="AM41" s="18">
        <f t="shared" si="9"/>
        <v>9.0150272262147713</v>
      </c>
      <c r="AN41" s="18">
        <f t="shared" si="18"/>
        <v>0</v>
      </c>
      <c r="AO41" s="18">
        <f t="shared" si="25"/>
        <v>78.899642836940316</v>
      </c>
      <c r="AP41" s="18">
        <f t="shared" si="46"/>
        <v>679.48411714163558</v>
      </c>
      <c r="AQ41" s="18">
        <f t="shared" si="47"/>
        <v>17.037747532489622</v>
      </c>
      <c r="AR41" s="18">
        <f t="shared" si="10"/>
        <v>784.43653473728034</v>
      </c>
      <c r="AS41" s="20"/>
      <c r="AT41" s="18">
        <f t="shared" si="5"/>
        <v>0</v>
      </c>
      <c r="AU41" s="18">
        <f t="shared" si="11"/>
        <v>0</v>
      </c>
      <c r="AV41" s="18">
        <f t="shared" si="19"/>
        <v>0</v>
      </c>
      <c r="AW41" s="18">
        <f t="shared" si="26"/>
        <v>0</v>
      </c>
      <c r="AX41" s="18">
        <f t="shared" si="34"/>
        <v>0</v>
      </c>
      <c r="AY41" s="18">
        <f t="shared" si="39"/>
        <v>0</v>
      </c>
      <c r="AZ41" s="18">
        <f t="shared" si="12"/>
        <v>0</v>
      </c>
      <c r="BA41" s="20"/>
      <c r="BB41" s="18">
        <f t="shared" si="6"/>
        <v>0</v>
      </c>
      <c r="BC41" s="18">
        <f t="shared" si="13"/>
        <v>0</v>
      </c>
      <c r="BD41" s="18">
        <f t="shared" si="20"/>
        <v>0</v>
      </c>
      <c r="BE41" s="18">
        <f t="shared" si="27"/>
        <v>0</v>
      </c>
      <c r="BF41" s="18">
        <f t="shared" si="35"/>
        <v>0</v>
      </c>
      <c r="BG41" s="18">
        <f t="shared" si="40"/>
        <v>0</v>
      </c>
      <c r="BH41" s="18">
        <f t="shared" si="14"/>
        <v>0</v>
      </c>
      <c r="BI41" s="20"/>
      <c r="BJ41" s="18">
        <f t="shared" si="15"/>
        <v>784.43653473728034</v>
      </c>
      <c r="BK41" s="18">
        <f t="shared" si="21"/>
        <v>3787.4384493883231</v>
      </c>
    </row>
    <row r="42" spans="2:63" ht="15" x14ac:dyDescent="0.2">
      <c r="B42" s="22">
        <v>2047</v>
      </c>
      <c r="C42" s="14">
        <v>0</v>
      </c>
      <c r="D42" s="14">
        <f t="shared" si="28"/>
        <v>0</v>
      </c>
      <c r="E42" s="14">
        <f t="shared" si="29"/>
        <v>0</v>
      </c>
      <c r="G42" s="26">
        <v>29</v>
      </c>
      <c r="H42" s="26" t="str">
        <f>Mango!H42</f>
        <v>2047-2048</v>
      </c>
      <c r="I42" s="35">
        <f t="shared" si="44"/>
        <v>28.200000000000006</v>
      </c>
      <c r="J42" s="52">
        <f t="shared" si="44"/>
        <v>21.159999999999997</v>
      </c>
      <c r="K42" s="76"/>
      <c r="L42" s="28">
        <f t="shared" si="16"/>
        <v>600.22006754643621</v>
      </c>
      <c r="M42" s="31">
        <f t="shared" si="42"/>
        <v>86.648855275443793</v>
      </c>
      <c r="N42" s="17"/>
      <c r="O42" s="14">
        <f t="shared" si="0"/>
        <v>29</v>
      </c>
      <c r="P42" s="14" t="str">
        <f t="shared" si="1"/>
        <v>2047-2048</v>
      </c>
      <c r="Q42" s="18">
        <f t="shared" si="7"/>
        <v>0</v>
      </c>
      <c r="R42" s="18">
        <f t="shared" si="22"/>
        <v>4.6168521002603358</v>
      </c>
      <c r="S42" s="18">
        <f t="shared" si="23"/>
        <v>0</v>
      </c>
      <c r="T42" s="18">
        <f t="shared" si="31"/>
        <v>40.974216150612484</v>
      </c>
      <c r="U42" s="18">
        <f t="shared" si="36"/>
        <v>357.49553482005928</v>
      </c>
      <c r="V42" s="18">
        <f t="shared" si="43"/>
        <v>9.103256277279149</v>
      </c>
      <c r="W42" s="20"/>
      <c r="X42" s="18">
        <f t="shared" si="2"/>
        <v>0</v>
      </c>
      <c r="Y42" s="18">
        <f t="shared" si="8"/>
        <v>1.1542130250650839</v>
      </c>
      <c r="Z42" s="18">
        <f t="shared" si="17"/>
        <v>0</v>
      </c>
      <c r="AA42" s="18">
        <f t="shared" si="24"/>
        <v>10.243554037653121</v>
      </c>
      <c r="AB42" s="18">
        <f t="shared" si="32"/>
        <v>89.373883705014819</v>
      </c>
      <c r="AC42" s="18">
        <f t="shared" si="45"/>
        <v>2.2758140693197872</v>
      </c>
      <c r="AD42" s="20"/>
      <c r="AE42" s="18">
        <f t="shared" si="3"/>
        <v>0</v>
      </c>
      <c r="AF42" s="18">
        <f t="shared" si="3"/>
        <v>5.7710651253254195</v>
      </c>
      <c r="AG42" s="18">
        <f t="shared" si="3"/>
        <v>0</v>
      </c>
      <c r="AH42" s="18">
        <f t="shared" si="3"/>
        <v>51.217770188265604</v>
      </c>
      <c r="AI42" s="18">
        <f t="shared" si="3"/>
        <v>446.86941852507408</v>
      </c>
      <c r="AJ42" s="18">
        <f t="shared" si="3"/>
        <v>11.379070346598937</v>
      </c>
      <c r="AK42" s="20"/>
      <c r="AL42" s="18">
        <f t="shared" si="4"/>
        <v>0</v>
      </c>
      <c r="AM42" s="18">
        <f t="shared" si="9"/>
        <v>9.9454688993108054</v>
      </c>
      <c r="AN42" s="18">
        <f t="shared" si="18"/>
        <v>0</v>
      </c>
      <c r="AO42" s="18">
        <f t="shared" si="25"/>
        <v>88.265290624444376</v>
      </c>
      <c r="AP42" s="18">
        <f t="shared" si="46"/>
        <v>770.10496459154422</v>
      </c>
      <c r="AQ42" s="18">
        <f t="shared" si="47"/>
        <v>19.609931230638832</v>
      </c>
      <c r="AR42" s="18">
        <f t="shared" si="10"/>
        <v>887.92565534593825</v>
      </c>
      <c r="AS42" s="20"/>
      <c r="AT42" s="18">
        <f t="shared" si="5"/>
        <v>0</v>
      </c>
      <c r="AU42" s="18">
        <f t="shared" si="11"/>
        <v>0</v>
      </c>
      <c r="AV42" s="18">
        <f t="shared" si="19"/>
        <v>0</v>
      </c>
      <c r="AW42" s="18">
        <f t="shared" si="26"/>
        <v>0</v>
      </c>
      <c r="AX42" s="18">
        <f t="shared" si="34"/>
        <v>0</v>
      </c>
      <c r="AY42" s="18">
        <f t="shared" si="39"/>
        <v>0</v>
      </c>
      <c r="AZ42" s="18">
        <f t="shared" si="12"/>
        <v>0</v>
      </c>
      <c r="BA42" s="20"/>
      <c r="BB42" s="18">
        <f t="shared" si="6"/>
        <v>0</v>
      </c>
      <c r="BC42" s="18">
        <f t="shared" si="13"/>
        <v>0</v>
      </c>
      <c r="BD42" s="18">
        <f t="shared" si="20"/>
        <v>0</v>
      </c>
      <c r="BE42" s="18">
        <f t="shared" si="27"/>
        <v>0</v>
      </c>
      <c r="BF42" s="18">
        <f t="shared" si="35"/>
        <v>0</v>
      </c>
      <c r="BG42" s="18">
        <f t="shared" si="40"/>
        <v>0</v>
      </c>
      <c r="BH42" s="18">
        <f t="shared" si="14"/>
        <v>0</v>
      </c>
      <c r="BI42" s="20"/>
      <c r="BJ42" s="18">
        <f t="shared" si="15"/>
        <v>887.92565534593825</v>
      </c>
      <c r="BK42" s="18">
        <f t="shared" si="21"/>
        <v>4675.3641047342617</v>
      </c>
    </row>
    <row r="43" spans="2:63" ht="15" x14ac:dyDescent="0.2">
      <c r="B43" s="22">
        <v>2048</v>
      </c>
      <c r="C43" s="14">
        <v>0</v>
      </c>
      <c r="D43" s="14">
        <f>C43*10%</f>
        <v>0</v>
      </c>
      <c r="E43" s="14">
        <f>C43-D43</f>
        <v>0</v>
      </c>
      <c r="G43" s="26">
        <f>Guava!G43</f>
        <v>30</v>
      </c>
      <c r="H43" s="28" t="str">
        <f>Guava!H43</f>
        <v>2048-2049</v>
      </c>
      <c r="I43" s="35">
        <f t="shared" si="44"/>
        <v>30.000000000000007</v>
      </c>
      <c r="J43" s="52">
        <f t="shared" si="44"/>
        <v>22.009999999999998</v>
      </c>
      <c r="K43" s="77"/>
      <c r="L43" s="28">
        <f t="shared" si="16"/>
        <v>694.46317916174269</v>
      </c>
      <c r="M43" s="31">
        <f t="shared" si="42"/>
        <v>94.243111615306475</v>
      </c>
      <c r="N43" s="17"/>
      <c r="O43" s="14">
        <f t="shared" si="0"/>
        <v>30</v>
      </c>
      <c r="P43" s="14" t="str">
        <f t="shared" si="1"/>
        <v>2048-2049</v>
      </c>
      <c r="Q43" s="18">
        <f t="shared" si="7"/>
        <v>0</v>
      </c>
      <c r="R43" s="18">
        <f t="shared" si="22"/>
        <v>5.0689580336134625</v>
      </c>
      <c r="S43" s="18">
        <f t="shared" si="23"/>
        <v>0</v>
      </c>
      <c r="T43" s="18">
        <f t="shared" si="31"/>
        <v>45.712264226960187</v>
      </c>
      <c r="U43" s="18">
        <f t="shared" si="36"/>
        <v>399.9314336954148</v>
      </c>
      <c r="V43" s="18">
        <f t="shared" si="43"/>
        <v>10.317331452238362</v>
      </c>
      <c r="W43" s="20"/>
      <c r="X43" s="18">
        <f t="shared" si="2"/>
        <v>0</v>
      </c>
      <c r="Y43" s="18">
        <f t="shared" si="8"/>
        <v>1.2672395084033656</v>
      </c>
      <c r="Z43" s="18">
        <f t="shared" si="17"/>
        <v>0</v>
      </c>
      <c r="AA43" s="18">
        <f t="shared" si="24"/>
        <v>11.428066056740047</v>
      </c>
      <c r="AB43" s="18">
        <f t="shared" si="32"/>
        <v>99.982858423853699</v>
      </c>
      <c r="AC43" s="18">
        <f t="shared" si="45"/>
        <v>2.5793328630595904</v>
      </c>
      <c r="AD43" s="20"/>
      <c r="AE43" s="18">
        <f t="shared" si="3"/>
        <v>0</v>
      </c>
      <c r="AF43" s="18">
        <f t="shared" si="3"/>
        <v>6.3361975420168282</v>
      </c>
      <c r="AG43" s="18">
        <f t="shared" si="3"/>
        <v>0</v>
      </c>
      <c r="AH43" s="18">
        <f t="shared" si="3"/>
        <v>57.140330283700237</v>
      </c>
      <c r="AI43" s="18">
        <f t="shared" si="3"/>
        <v>499.91429211926851</v>
      </c>
      <c r="AJ43" s="18">
        <f t="shared" si="3"/>
        <v>12.896664315297953</v>
      </c>
      <c r="AK43" s="20"/>
      <c r="AL43" s="18">
        <f t="shared" si="4"/>
        <v>0</v>
      </c>
      <c r="AM43" s="18">
        <f t="shared" si="9"/>
        <v>10.919380430742333</v>
      </c>
      <c r="AN43" s="18">
        <f t="shared" si="18"/>
        <v>0</v>
      </c>
      <c r="AO43" s="18">
        <f t="shared" si="25"/>
        <v>98.471835855576728</v>
      </c>
      <c r="AP43" s="18">
        <f t="shared" si="46"/>
        <v>861.51896341887266</v>
      </c>
      <c r="AQ43" s="18">
        <f t="shared" si="47"/>
        <v>22.225251503363467</v>
      </c>
      <c r="AR43" s="18">
        <f t="shared" si="10"/>
        <v>993.13543120855513</v>
      </c>
      <c r="AS43" s="20"/>
      <c r="AT43" s="18">
        <f t="shared" si="5"/>
        <v>0</v>
      </c>
      <c r="AU43" s="18">
        <f t="shared" si="11"/>
        <v>0</v>
      </c>
      <c r="AV43" s="18">
        <f t="shared" si="19"/>
        <v>0</v>
      </c>
      <c r="AW43" s="18">
        <f t="shared" si="26"/>
        <v>0</v>
      </c>
      <c r="AX43" s="18">
        <f t="shared" si="34"/>
        <v>0</v>
      </c>
      <c r="AY43" s="18">
        <f t="shared" si="39"/>
        <v>0</v>
      </c>
      <c r="AZ43" s="18">
        <f t="shared" si="12"/>
        <v>0</v>
      </c>
      <c r="BA43" s="20"/>
      <c r="BB43" s="18">
        <f t="shared" si="6"/>
        <v>0</v>
      </c>
      <c r="BC43" s="18">
        <f t="shared" si="13"/>
        <v>0</v>
      </c>
      <c r="BD43" s="18">
        <f t="shared" si="20"/>
        <v>0</v>
      </c>
      <c r="BE43" s="18">
        <f t="shared" si="27"/>
        <v>0</v>
      </c>
      <c r="BF43" s="18">
        <f t="shared" si="35"/>
        <v>0</v>
      </c>
      <c r="BG43" s="18">
        <f t="shared" si="40"/>
        <v>0</v>
      </c>
      <c r="BH43" s="18">
        <f t="shared" si="14"/>
        <v>0</v>
      </c>
      <c r="BI43" s="20"/>
      <c r="BJ43" s="18">
        <f t="shared" si="15"/>
        <v>993.13543120855513</v>
      </c>
      <c r="BK43" s="18">
        <f t="shared" si="21"/>
        <v>5668.4995359428167</v>
      </c>
    </row>
    <row r="44" spans="2:63" ht="15" x14ac:dyDescent="0.15">
      <c r="G44" s="26">
        <f>Guava!G44</f>
        <v>31</v>
      </c>
      <c r="H44" s="28" t="str">
        <f>Guava!H44</f>
        <v>2049-2050</v>
      </c>
      <c r="I44" s="31">
        <v>0</v>
      </c>
      <c r="J44" s="31">
        <v>0</v>
      </c>
      <c r="K44" s="77"/>
      <c r="L44" s="31">
        <v>0</v>
      </c>
      <c r="M44" s="31">
        <v>0</v>
      </c>
      <c r="O44" s="14">
        <f t="shared" si="0"/>
        <v>31</v>
      </c>
      <c r="P44" s="14" t="str">
        <f t="shared" si="1"/>
        <v>2049-2050</v>
      </c>
      <c r="Q44" s="18">
        <f t="shared" si="7"/>
        <v>0</v>
      </c>
      <c r="R44" s="18">
        <f t="shared" si="22"/>
        <v>5.5132220294954291</v>
      </c>
      <c r="S44" s="18">
        <f t="shared" si="23"/>
        <v>0</v>
      </c>
      <c r="T44" s="18">
        <f t="shared" si="31"/>
        <v>50.430230633612901</v>
      </c>
      <c r="U44" s="18">
        <f t="shared" si="36"/>
        <v>446.17745224342832</v>
      </c>
      <c r="V44" s="18">
        <f t="shared" si="43"/>
        <v>11.542032718482389</v>
      </c>
      <c r="X44" s="18">
        <f t="shared" si="2"/>
        <v>0</v>
      </c>
      <c r="Y44" s="18">
        <f t="shared" si="8"/>
        <v>1.3783055073738573</v>
      </c>
      <c r="Z44" s="18">
        <f t="shared" si="17"/>
        <v>0</v>
      </c>
      <c r="AA44" s="18">
        <f t="shared" si="24"/>
        <v>12.607557658403225</v>
      </c>
      <c r="AB44" s="18">
        <f t="shared" si="32"/>
        <v>111.54436306085708</v>
      </c>
      <c r="AC44" s="18">
        <f t="shared" si="45"/>
        <v>2.8855081796205972</v>
      </c>
      <c r="AE44" s="18">
        <f t="shared" ref="AE44:AJ49" si="48">X44+Q44</f>
        <v>0</v>
      </c>
      <c r="AF44" s="18">
        <f t="shared" si="48"/>
        <v>6.8915275368692868</v>
      </c>
      <c r="AG44" s="18">
        <f t="shared" si="48"/>
        <v>0</v>
      </c>
      <c r="AH44" s="18">
        <f t="shared" si="48"/>
        <v>63.037788292016124</v>
      </c>
      <c r="AI44" s="18">
        <f t="shared" si="48"/>
        <v>557.72181530428543</v>
      </c>
      <c r="AJ44" s="18">
        <f t="shared" si="48"/>
        <v>14.427540898102986</v>
      </c>
      <c r="AL44" s="18">
        <f t="shared" si="4"/>
        <v>0</v>
      </c>
      <c r="AM44" s="18">
        <f t="shared" si="9"/>
        <v>11.876399121871403</v>
      </c>
      <c r="AN44" s="18">
        <f t="shared" si="18"/>
        <v>0</v>
      </c>
      <c r="AO44" s="18">
        <f t="shared" si="25"/>
        <v>108.63512182324111</v>
      </c>
      <c r="AP44" s="18">
        <f t="shared" si="46"/>
        <v>961.14059504105182</v>
      </c>
      <c r="AQ44" s="18">
        <f t="shared" si="47"/>
        <v>24.863462147730811</v>
      </c>
      <c r="AR44" s="18">
        <f t="shared" ref="AR44:AR49" si="49">SUM(AL44:AQ44)</f>
        <v>1106.5155781338951</v>
      </c>
      <c r="AT44" s="18">
        <f t="shared" si="5"/>
        <v>0</v>
      </c>
      <c r="AU44" s="18">
        <f t="shared" si="11"/>
        <v>0</v>
      </c>
      <c r="AV44" s="18">
        <f t="shared" si="19"/>
        <v>0</v>
      </c>
      <c r="AW44" s="18">
        <f t="shared" si="26"/>
        <v>0</v>
      </c>
      <c r="AX44" s="18">
        <f t="shared" si="34"/>
        <v>0</v>
      </c>
      <c r="AY44" s="18">
        <f t="shared" si="39"/>
        <v>0</v>
      </c>
      <c r="AZ44" s="18">
        <f t="shared" si="12"/>
        <v>0</v>
      </c>
      <c r="BB44" s="18">
        <f t="shared" si="6"/>
        <v>0</v>
      </c>
      <c r="BC44" s="18">
        <f t="shared" si="13"/>
        <v>0</v>
      </c>
      <c r="BD44" s="18">
        <f t="shared" si="20"/>
        <v>0</v>
      </c>
      <c r="BE44" s="18">
        <f t="shared" si="27"/>
        <v>0</v>
      </c>
      <c r="BF44" s="18">
        <f t="shared" si="35"/>
        <v>0</v>
      </c>
      <c r="BG44" s="18">
        <f t="shared" si="40"/>
        <v>0</v>
      </c>
      <c r="BH44" s="18">
        <f t="shared" si="14"/>
        <v>0</v>
      </c>
      <c r="BJ44" s="18">
        <f t="shared" si="15"/>
        <v>1106.5155781338951</v>
      </c>
      <c r="BK44" s="18">
        <f t="shared" si="21"/>
        <v>6775.0151140767121</v>
      </c>
    </row>
    <row r="45" spans="2:63" ht="15" x14ac:dyDescent="0.15">
      <c r="G45" s="26">
        <f>Guava!G45</f>
        <v>32</v>
      </c>
      <c r="H45" s="28" t="str">
        <f>Guava!H45</f>
        <v>2050-2051</v>
      </c>
      <c r="I45" s="31">
        <v>0</v>
      </c>
      <c r="J45" s="31">
        <v>0</v>
      </c>
      <c r="K45" s="77"/>
      <c r="L45" s="31">
        <f t="shared" ref="L45:L49" si="50">K45-K44</f>
        <v>0</v>
      </c>
      <c r="M45" s="31">
        <f t="shared" si="42"/>
        <v>0</v>
      </c>
      <c r="O45" s="14">
        <f t="shared" si="0"/>
        <v>32</v>
      </c>
      <c r="P45" s="14" t="str">
        <f t="shared" si="1"/>
        <v>2050-2051</v>
      </c>
      <c r="Q45" s="18">
        <f t="shared" si="7"/>
        <v>0</v>
      </c>
      <c r="R45" s="18">
        <f t="shared" si="22"/>
        <v>0</v>
      </c>
      <c r="S45" s="18">
        <f t="shared" si="23"/>
        <v>0</v>
      </c>
      <c r="T45" s="18">
        <f t="shared" si="31"/>
        <v>55.368618521008585</v>
      </c>
      <c r="U45" s="18">
        <f t="shared" si="36"/>
        <v>492.22746238160198</v>
      </c>
      <c r="V45" s="18">
        <f t="shared" si="43"/>
        <v>12.876694148439491</v>
      </c>
      <c r="X45" s="18">
        <f t="shared" si="2"/>
        <v>0</v>
      </c>
      <c r="Y45" s="18">
        <f t="shared" si="8"/>
        <v>0</v>
      </c>
      <c r="Z45" s="18">
        <f t="shared" si="17"/>
        <v>0</v>
      </c>
      <c r="AA45" s="18">
        <f t="shared" si="24"/>
        <v>13.842154630252146</v>
      </c>
      <c r="AB45" s="18">
        <f t="shared" si="32"/>
        <v>123.0568655954005</v>
      </c>
      <c r="AC45" s="18">
        <f t="shared" si="45"/>
        <v>3.2191735371098726</v>
      </c>
      <c r="AE45" s="18">
        <f t="shared" si="48"/>
        <v>0</v>
      </c>
      <c r="AF45" s="18">
        <f t="shared" si="48"/>
        <v>0</v>
      </c>
      <c r="AG45" s="18">
        <f t="shared" si="48"/>
        <v>0</v>
      </c>
      <c r="AH45" s="18">
        <f t="shared" si="48"/>
        <v>69.210773151260724</v>
      </c>
      <c r="AI45" s="18">
        <f t="shared" si="48"/>
        <v>615.28432797700248</v>
      </c>
      <c r="AJ45" s="18">
        <f t="shared" si="48"/>
        <v>16.095867685549365</v>
      </c>
      <c r="AL45" s="18">
        <f t="shared" si="4"/>
        <v>0</v>
      </c>
      <c r="AM45" s="18">
        <f t="shared" si="9"/>
        <v>0</v>
      </c>
      <c r="AN45" s="18">
        <f t="shared" si="18"/>
        <v>0</v>
      </c>
      <c r="AO45" s="18">
        <f t="shared" si="25"/>
        <v>119.2732323973393</v>
      </c>
      <c r="AP45" s="18">
        <f t="shared" si="46"/>
        <v>1060.3399918803675</v>
      </c>
      <c r="AQ45" s="18">
        <f t="shared" si="47"/>
        <v>27.73854531143007</v>
      </c>
      <c r="AR45" s="18">
        <f t="shared" si="49"/>
        <v>1207.3517695891369</v>
      </c>
      <c r="AT45" s="18">
        <f t="shared" si="5"/>
        <v>0</v>
      </c>
      <c r="AU45" s="18">
        <f t="shared" si="11"/>
        <v>0</v>
      </c>
      <c r="AV45" s="18">
        <f t="shared" si="19"/>
        <v>0</v>
      </c>
      <c r="AW45" s="18">
        <f t="shared" si="26"/>
        <v>0</v>
      </c>
      <c r="AX45" s="18">
        <f t="shared" si="34"/>
        <v>0</v>
      </c>
      <c r="AY45" s="18">
        <f t="shared" si="39"/>
        <v>0</v>
      </c>
      <c r="AZ45" s="18">
        <f t="shared" si="12"/>
        <v>0</v>
      </c>
      <c r="BB45" s="18">
        <f t="shared" si="6"/>
        <v>0</v>
      </c>
      <c r="BC45" s="18">
        <f t="shared" si="13"/>
        <v>0</v>
      </c>
      <c r="BD45" s="18">
        <f t="shared" si="20"/>
        <v>0</v>
      </c>
      <c r="BE45" s="18">
        <f t="shared" si="27"/>
        <v>0</v>
      </c>
      <c r="BF45" s="18">
        <f t="shared" si="35"/>
        <v>0</v>
      </c>
      <c r="BG45" s="18">
        <f t="shared" si="40"/>
        <v>0</v>
      </c>
      <c r="BH45" s="18">
        <f t="shared" si="14"/>
        <v>0</v>
      </c>
      <c r="BJ45" s="18">
        <f t="shared" si="15"/>
        <v>1207.3517695891369</v>
      </c>
      <c r="BK45" s="18">
        <f t="shared" si="21"/>
        <v>7982.3668836658489</v>
      </c>
    </row>
    <row r="46" spans="2:63" ht="15" x14ac:dyDescent="0.15">
      <c r="G46" s="26">
        <f>Guava!G46</f>
        <v>33</v>
      </c>
      <c r="H46" s="28" t="str">
        <f>Guava!H46</f>
        <v>2051-2052</v>
      </c>
      <c r="I46" s="31">
        <v>0</v>
      </c>
      <c r="J46" s="31">
        <v>0</v>
      </c>
      <c r="K46" s="77"/>
      <c r="L46" s="31">
        <f t="shared" si="50"/>
        <v>0</v>
      </c>
      <c r="M46" s="31">
        <f t="shared" si="42"/>
        <v>0</v>
      </c>
      <c r="O46" s="14">
        <f t="shared" si="0"/>
        <v>33</v>
      </c>
      <c r="P46" s="14" t="str">
        <f t="shared" si="1"/>
        <v>2051-2052</v>
      </c>
      <c r="Q46" s="18">
        <f t="shared" si="7"/>
        <v>0</v>
      </c>
      <c r="R46" s="18">
        <f t="shared" si="22"/>
        <v>0</v>
      </c>
      <c r="S46" s="18">
        <f t="shared" si="23"/>
        <v>0</v>
      </c>
      <c r="T46" s="18">
        <f t="shared" si="31"/>
        <v>60.221348322180837</v>
      </c>
      <c r="U46" s="18">
        <f t="shared" si="36"/>
        <v>540.42891035294292</v>
      </c>
      <c r="V46" s="18">
        <f t="shared" si="43"/>
        <v>14.205698770031802</v>
      </c>
      <c r="X46" s="18">
        <f t="shared" si="2"/>
        <v>0</v>
      </c>
      <c r="Y46" s="18">
        <f t="shared" si="8"/>
        <v>0</v>
      </c>
      <c r="Z46" s="18">
        <f t="shared" si="17"/>
        <v>0</v>
      </c>
      <c r="AA46" s="18">
        <f t="shared" si="24"/>
        <v>15.055337080545209</v>
      </c>
      <c r="AB46" s="18">
        <f t="shared" si="32"/>
        <v>135.10722758823573</v>
      </c>
      <c r="AC46" s="18">
        <f t="shared" si="45"/>
        <v>3.5514246925079505</v>
      </c>
      <c r="AE46" s="18">
        <f t="shared" si="48"/>
        <v>0</v>
      </c>
      <c r="AF46" s="18">
        <f t="shared" si="48"/>
        <v>0</v>
      </c>
      <c r="AG46" s="18">
        <f t="shared" si="48"/>
        <v>0</v>
      </c>
      <c r="AH46" s="18">
        <f t="shared" si="48"/>
        <v>75.276685402726045</v>
      </c>
      <c r="AI46" s="18">
        <f t="shared" si="48"/>
        <v>675.53613794117859</v>
      </c>
      <c r="AJ46" s="18">
        <f t="shared" si="48"/>
        <v>17.757123462539752</v>
      </c>
      <c r="AL46" s="18">
        <f t="shared" si="4"/>
        <v>0</v>
      </c>
      <c r="AM46" s="18">
        <f t="shared" si="9"/>
        <v>0</v>
      </c>
      <c r="AN46" s="18">
        <f t="shared" si="18"/>
        <v>0</v>
      </c>
      <c r="AO46" s="18">
        <f t="shared" si="25"/>
        <v>129.72682117736454</v>
      </c>
      <c r="AP46" s="18">
        <f t="shared" si="46"/>
        <v>1164.1739443852978</v>
      </c>
      <c r="AQ46" s="18">
        <f t="shared" si="47"/>
        <v>30.601442767110168</v>
      </c>
      <c r="AR46" s="18">
        <f t="shared" si="49"/>
        <v>1324.5022083297727</v>
      </c>
      <c r="AT46" s="18">
        <f t="shared" si="5"/>
        <v>0</v>
      </c>
      <c r="AU46" s="18">
        <f t="shared" si="11"/>
        <v>0</v>
      </c>
      <c r="AV46" s="18">
        <f t="shared" si="19"/>
        <v>0</v>
      </c>
      <c r="AW46" s="18">
        <f t="shared" si="26"/>
        <v>0</v>
      </c>
      <c r="AX46" s="18">
        <f t="shared" si="34"/>
        <v>0</v>
      </c>
      <c r="AY46" s="18">
        <f t="shared" si="39"/>
        <v>0</v>
      </c>
      <c r="AZ46" s="18">
        <f t="shared" si="12"/>
        <v>0</v>
      </c>
      <c r="BB46" s="18">
        <f t="shared" si="6"/>
        <v>0</v>
      </c>
      <c r="BC46" s="18">
        <f t="shared" si="13"/>
        <v>0</v>
      </c>
      <c r="BD46" s="18">
        <f t="shared" si="20"/>
        <v>0</v>
      </c>
      <c r="BE46" s="18">
        <f t="shared" si="27"/>
        <v>0</v>
      </c>
      <c r="BF46" s="18">
        <f t="shared" si="35"/>
        <v>0</v>
      </c>
      <c r="BG46" s="18">
        <f t="shared" si="40"/>
        <v>0</v>
      </c>
      <c r="BH46" s="18">
        <f t="shared" si="14"/>
        <v>0</v>
      </c>
      <c r="BJ46" s="18">
        <f t="shared" si="15"/>
        <v>1324.5022083297727</v>
      </c>
      <c r="BK46" s="18">
        <f t="shared" si="21"/>
        <v>9306.8690919956207</v>
      </c>
    </row>
    <row r="47" spans="2:63" ht="15" x14ac:dyDescent="0.15">
      <c r="G47" s="26">
        <f>Guava!G47</f>
        <v>34</v>
      </c>
      <c r="H47" s="28" t="str">
        <f>Guava!H47</f>
        <v>2052-2053</v>
      </c>
      <c r="I47" s="31">
        <v>0</v>
      </c>
      <c r="J47" s="31">
        <v>0</v>
      </c>
      <c r="K47" s="77"/>
      <c r="L47" s="31">
        <f t="shared" si="50"/>
        <v>0</v>
      </c>
      <c r="M47" s="31">
        <f t="shared" si="42"/>
        <v>0</v>
      </c>
      <c r="O47" s="14">
        <f t="shared" si="0"/>
        <v>34</v>
      </c>
      <c r="P47" s="14" t="str">
        <f t="shared" si="1"/>
        <v>2052-2053</v>
      </c>
      <c r="Q47" s="18">
        <f t="shared" si="7"/>
        <v>0</v>
      </c>
      <c r="R47" s="18">
        <f t="shared" si="22"/>
        <v>0</v>
      </c>
      <c r="S47" s="18">
        <f t="shared" si="23"/>
        <v>0</v>
      </c>
      <c r="T47" s="18">
        <f t="shared" si="31"/>
        <v>0</v>
      </c>
      <c r="U47" s="18">
        <f t="shared" si="36"/>
        <v>587.79428714466655</v>
      </c>
      <c r="V47" s="18">
        <f t="shared" si="43"/>
        <v>15.596793949579881</v>
      </c>
      <c r="X47" s="18">
        <f t="shared" si="2"/>
        <v>0</v>
      </c>
      <c r="Y47" s="18">
        <f t="shared" si="8"/>
        <v>0</v>
      </c>
      <c r="Z47" s="18">
        <f t="shared" si="17"/>
        <v>0</v>
      </c>
      <c r="AA47" s="18">
        <f t="shared" si="24"/>
        <v>0</v>
      </c>
      <c r="AB47" s="18">
        <f t="shared" si="32"/>
        <v>146.94857178616664</v>
      </c>
      <c r="AC47" s="18">
        <f t="shared" si="45"/>
        <v>3.8991984873949703</v>
      </c>
      <c r="AE47" s="18">
        <f t="shared" si="48"/>
        <v>0</v>
      </c>
      <c r="AF47" s="18">
        <f t="shared" si="48"/>
        <v>0</v>
      </c>
      <c r="AG47" s="18">
        <f t="shared" si="48"/>
        <v>0</v>
      </c>
      <c r="AH47" s="18">
        <f t="shared" si="48"/>
        <v>0</v>
      </c>
      <c r="AI47" s="18">
        <f t="shared" si="48"/>
        <v>734.74285893083322</v>
      </c>
      <c r="AJ47" s="18">
        <f t="shared" si="48"/>
        <v>19.495992436974852</v>
      </c>
      <c r="AL47" s="18">
        <f t="shared" si="4"/>
        <v>0</v>
      </c>
      <c r="AM47" s="18">
        <f t="shared" si="9"/>
        <v>0</v>
      </c>
      <c r="AN47" s="18">
        <f t="shared" si="18"/>
        <v>0</v>
      </c>
      <c r="AO47" s="18">
        <f t="shared" si="25"/>
        <v>0</v>
      </c>
      <c r="AP47" s="18">
        <f t="shared" si="46"/>
        <v>1266.2068602241357</v>
      </c>
      <c r="AQ47" s="18">
        <f t="shared" si="47"/>
        <v>33.598093633053331</v>
      </c>
      <c r="AR47" s="18">
        <f t="shared" si="49"/>
        <v>1299.804953857189</v>
      </c>
      <c r="AT47" s="18">
        <f t="shared" si="5"/>
        <v>0</v>
      </c>
      <c r="AU47" s="18">
        <f t="shared" si="11"/>
        <v>0</v>
      </c>
      <c r="AV47" s="18">
        <f t="shared" si="19"/>
        <v>0</v>
      </c>
      <c r="AW47" s="18">
        <f t="shared" si="26"/>
        <v>0</v>
      </c>
      <c r="AX47" s="18">
        <f t="shared" si="34"/>
        <v>0</v>
      </c>
      <c r="AY47" s="18">
        <f t="shared" si="39"/>
        <v>0</v>
      </c>
      <c r="AZ47" s="18">
        <f t="shared" si="12"/>
        <v>0</v>
      </c>
      <c r="BB47" s="18">
        <f t="shared" si="6"/>
        <v>0</v>
      </c>
      <c r="BC47" s="18">
        <f t="shared" si="13"/>
        <v>0</v>
      </c>
      <c r="BD47" s="18">
        <f t="shared" si="20"/>
        <v>0</v>
      </c>
      <c r="BE47" s="18">
        <f t="shared" si="27"/>
        <v>0</v>
      </c>
      <c r="BF47" s="18">
        <f t="shared" si="35"/>
        <v>0</v>
      </c>
      <c r="BG47" s="18">
        <f t="shared" si="40"/>
        <v>0</v>
      </c>
      <c r="BH47" s="18">
        <f t="shared" si="14"/>
        <v>0</v>
      </c>
      <c r="BJ47" s="18">
        <f t="shared" si="15"/>
        <v>1299.804953857189</v>
      </c>
      <c r="BK47" s="18">
        <f t="shared" si="21"/>
        <v>10606.674045852809</v>
      </c>
    </row>
    <row r="48" spans="2:63" ht="15" x14ac:dyDescent="0.15">
      <c r="G48" s="26">
        <f>Guava!G48</f>
        <v>35</v>
      </c>
      <c r="H48" s="28" t="str">
        <f>Guava!H48</f>
        <v>2053-2054</v>
      </c>
      <c r="I48" s="31">
        <v>0</v>
      </c>
      <c r="J48" s="31">
        <v>0</v>
      </c>
      <c r="K48" s="77"/>
      <c r="L48" s="31">
        <f t="shared" si="50"/>
        <v>0</v>
      </c>
      <c r="M48" s="31">
        <f t="shared" si="42"/>
        <v>0</v>
      </c>
      <c r="O48" s="14">
        <f t="shared" si="0"/>
        <v>35</v>
      </c>
      <c r="P48" s="14" t="str">
        <f t="shared" si="1"/>
        <v>2053-2054</v>
      </c>
      <c r="Q48" s="18">
        <f t="shared" si="7"/>
        <v>0</v>
      </c>
      <c r="R48" s="18">
        <f t="shared" si="22"/>
        <v>0</v>
      </c>
      <c r="S48" s="18">
        <f t="shared" si="23"/>
        <v>0</v>
      </c>
      <c r="T48" s="18">
        <f t="shared" si="31"/>
        <v>0</v>
      </c>
      <c r="U48" s="18">
        <f t="shared" si="36"/>
        <v>0</v>
      </c>
      <c r="V48" s="18">
        <f t="shared" si="43"/>
        <v>16.963760090755166</v>
      </c>
      <c r="X48" s="18">
        <f t="shared" si="2"/>
        <v>0</v>
      </c>
      <c r="Y48" s="18">
        <f t="shared" si="8"/>
        <v>0</v>
      </c>
      <c r="Z48" s="18">
        <f t="shared" si="17"/>
        <v>0</v>
      </c>
      <c r="AA48" s="18">
        <f t="shared" si="24"/>
        <v>0</v>
      </c>
      <c r="AB48" s="18">
        <f t="shared" si="32"/>
        <v>0</v>
      </c>
      <c r="AC48" s="18">
        <f t="shared" si="45"/>
        <v>4.2409400226887914</v>
      </c>
      <c r="AE48" s="18">
        <f t="shared" si="48"/>
        <v>0</v>
      </c>
      <c r="AF48" s="18">
        <f t="shared" si="48"/>
        <v>0</v>
      </c>
      <c r="AG48" s="18">
        <f t="shared" si="48"/>
        <v>0</v>
      </c>
      <c r="AH48" s="18">
        <f t="shared" si="48"/>
        <v>0</v>
      </c>
      <c r="AI48" s="18">
        <f t="shared" si="48"/>
        <v>0</v>
      </c>
      <c r="AJ48" s="18">
        <f t="shared" si="48"/>
        <v>21.204700113443955</v>
      </c>
      <c r="AL48" s="18">
        <f t="shared" si="4"/>
        <v>0</v>
      </c>
      <c r="AM48" s="18">
        <f t="shared" si="9"/>
        <v>0</v>
      </c>
      <c r="AN48" s="18">
        <f t="shared" si="18"/>
        <v>0</v>
      </c>
      <c r="AO48" s="18">
        <f t="shared" si="25"/>
        <v>0</v>
      </c>
      <c r="AP48" s="18">
        <f t="shared" si="46"/>
        <v>0</v>
      </c>
      <c r="AQ48" s="18">
        <f t="shared" si="47"/>
        <v>36.542766528835081</v>
      </c>
      <c r="AR48" s="18">
        <f t="shared" si="49"/>
        <v>36.542766528835081</v>
      </c>
      <c r="AT48" s="18">
        <f t="shared" si="5"/>
        <v>0</v>
      </c>
      <c r="AU48" s="18">
        <f t="shared" si="11"/>
        <v>0</v>
      </c>
      <c r="AV48" s="18">
        <f t="shared" si="19"/>
        <v>0</v>
      </c>
      <c r="AW48" s="18">
        <f t="shared" si="26"/>
        <v>0</v>
      </c>
      <c r="AX48" s="18">
        <f t="shared" si="34"/>
        <v>0</v>
      </c>
      <c r="AY48" s="18">
        <f t="shared" si="39"/>
        <v>0</v>
      </c>
      <c r="AZ48" s="18">
        <f t="shared" si="12"/>
        <v>0</v>
      </c>
      <c r="BB48" s="18">
        <f t="shared" si="6"/>
        <v>0</v>
      </c>
      <c r="BC48" s="18">
        <f t="shared" si="13"/>
        <v>0</v>
      </c>
      <c r="BD48" s="18">
        <f t="shared" si="20"/>
        <v>0</v>
      </c>
      <c r="BE48" s="18">
        <f t="shared" si="27"/>
        <v>0</v>
      </c>
      <c r="BF48" s="18">
        <f t="shared" si="35"/>
        <v>0</v>
      </c>
      <c r="BG48" s="18">
        <f t="shared" si="40"/>
        <v>0</v>
      </c>
      <c r="BH48" s="18">
        <f t="shared" si="14"/>
        <v>0</v>
      </c>
      <c r="BJ48" s="18">
        <f t="shared" si="15"/>
        <v>36.542766528835081</v>
      </c>
      <c r="BK48" s="18">
        <f t="shared" si="21"/>
        <v>10643.216812381645</v>
      </c>
    </row>
    <row r="49" spans="7:63" ht="15" x14ac:dyDescent="0.15">
      <c r="G49" s="26">
        <f>Guava!G49</f>
        <v>36</v>
      </c>
      <c r="H49" s="28" t="str">
        <f>Guava!H49</f>
        <v>2054-2055</v>
      </c>
      <c r="I49" s="31">
        <v>0</v>
      </c>
      <c r="J49" s="31">
        <v>0</v>
      </c>
      <c r="K49" s="77"/>
      <c r="L49" s="31">
        <f t="shared" si="50"/>
        <v>0</v>
      </c>
      <c r="M49" s="31">
        <f t="shared" si="42"/>
        <v>0</v>
      </c>
      <c r="O49" s="14">
        <f t="shared" si="0"/>
        <v>36</v>
      </c>
      <c r="P49" s="14" t="str">
        <f t="shared" si="1"/>
        <v>2054-2055</v>
      </c>
      <c r="Q49" s="18">
        <f t="shared" si="7"/>
        <v>0</v>
      </c>
      <c r="R49" s="18">
        <f t="shared" si="22"/>
        <v>0</v>
      </c>
      <c r="S49" s="18">
        <f t="shared" si="23"/>
        <v>0</v>
      </c>
      <c r="T49" s="18">
        <f t="shared" si="31"/>
        <v>0</v>
      </c>
      <c r="U49" s="18">
        <f t="shared" si="36"/>
        <v>0</v>
      </c>
      <c r="V49" s="18">
        <f t="shared" si="43"/>
        <v>0</v>
      </c>
      <c r="X49" s="18">
        <f t="shared" si="2"/>
        <v>0</v>
      </c>
      <c r="Y49" s="18">
        <f t="shared" si="8"/>
        <v>0</v>
      </c>
      <c r="Z49" s="18">
        <f t="shared" si="17"/>
        <v>0</v>
      </c>
      <c r="AA49" s="18">
        <f t="shared" si="24"/>
        <v>0</v>
      </c>
      <c r="AB49" s="18">
        <f t="shared" si="32"/>
        <v>0</v>
      </c>
      <c r="AC49" s="18">
        <f t="shared" si="45"/>
        <v>0</v>
      </c>
      <c r="AE49" s="18">
        <f t="shared" si="48"/>
        <v>0</v>
      </c>
      <c r="AF49" s="18">
        <f t="shared" si="48"/>
        <v>0</v>
      </c>
      <c r="AG49" s="18">
        <f t="shared" si="48"/>
        <v>0</v>
      </c>
      <c r="AH49" s="18">
        <f t="shared" si="48"/>
        <v>0</v>
      </c>
      <c r="AI49" s="18">
        <f t="shared" si="48"/>
        <v>0</v>
      </c>
      <c r="AJ49" s="18">
        <f t="shared" si="48"/>
        <v>0</v>
      </c>
      <c r="AL49" s="18">
        <f t="shared" si="4"/>
        <v>0</v>
      </c>
      <c r="AM49" s="18">
        <f t="shared" si="9"/>
        <v>0</v>
      </c>
      <c r="AN49" s="18">
        <f t="shared" si="18"/>
        <v>0</v>
      </c>
      <c r="AO49" s="18">
        <f t="shared" si="25"/>
        <v>0</v>
      </c>
      <c r="AP49" s="18">
        <f t="shared" si="46"/>
        <v>0</v>
      </c>
      <c r="AQ49" s="18">
        <f t="shared" si="47"/>
        <v>0</v>
      </c>
      <c r="AR49" s="18">
        <f t="shared" si="49"/>
        <v>0</v>
      </c>
      <c r="AT49" s="18">
        <f t="shared" si="5"/>
        <v>0</v>
      </c>
      <c r="AU49" s="18">
        <f t="shared" si="11"/>
        <v>0</v>
      </c>
      <c r="AV49" s="18">
        <f t="shared" si="19"/>
        <v>0</v>
      </c>
      <c r="AW49" s="18">
        <f t="shared" si="26"/>
        <v>0</v>
      </c>
      <c r="AX49" s="18">
        <f t="shared" si="34"/>
        <v>0</v>
      </c>
      <c r="AY49" s="18">
        <f t="shared" si="39"/>
        <v>0</v>
      </c>
      <c r="AZ49" s="18">
        <f t="shared" si="12"/>
        <v>0</v>
      </c>
      <c r="BB49" s="18">
        <f t="shared" si="6"/>
        <v>0</v>
      </c>
      <c r="BC49" s="18">
        <f t="shared" si="13"/>
        <v>0</v>
      </c>
      <c r="BD49" s="18">
        <f t="shared" si="20"/>
        <v>0</v>
      </c>
      <c r="BE49" s="18">
        <f t="shared" si="27"/>
        <v>0</v>
      </c>
      <c r="BF49" s="18">
        <f t="shared" si="35"/>
        <v>0</v>
      </c>
      <c r="BG49" s="18">
        <f t="shared" si="40"/>
        <v>0</v>
      </c>
      <c r="BH49" s="18">
        <f t="shared" si="14"/>
        <v>0</v>
      </c>
      <c r="BJ49" s="18">
        <f t="shared" si="15"/>
        <v>0</v>
      </c>
      <c r="BK49" s="18">
        <f t="shared" si="21"/>
        <v>10643.216812381645</v>
      </c>
    </row>
  </sheetData>
  <mergeCells count="59">
    <mergeCell ref="AE12:AE13"/>
    <mergeCell ref="K14:K28"/>
    <mergeCell ref="H3:K3"/>
    <mergeCell ref="G10:M10"/>
    <mergeCell ref="G11:G13"/>
    <mergeCell ref="H11:H13"/>
    <mergeCell ref="I11:I13"/>
    <mergeCell ref="K11:K13"/>
    <mergeCell ref="L11:L13"/>
    <mergeCell ref="M11:M13"/>
    <mergeCell ref="J11:J13"/>
    <mergeCell ref="AV12:AV13"/>
    <mergeCell ref="AE11:AJ11"/>
    <mergeCell ref="AL11:AR11"/>
    <mergeCell ref="Q12:Q13"/>
    <mergeCell ref="R12:R13"/>
    <mergeCell ref="S12:S13"/>
    <mergeCell ref="T12:T13"/>
    <mergeCell ref="AP12:AP13"/>
    <mergeCell ref="AQ12:AQ13"/>
    <mergeCell ref="AR12:AR13"/>
    <mergeCell ref="AI12:AI13"/>
    <mergeCell ref="AJ12:AJ13"/>
    <mergeCell ref="AL12:AL13"/>
    <mergeCell ref="AM12:AM13"/>
    <mergeCell ref="AB12:AB13"/>
    <mergeCell ref="AC12:AC13"/>
    <mergeCell ref="AO12:AO13"/>
    <mergeCell ref="BC12:BC13"/>
    <mergeCell ref="BK11:BK13"/>
    <mergeCell ref="AW12:AW13"/>
    <mergeCell ref="AX12:AX13"/>
    <mergeCell ref="AY12:AY13"/>
    <mergeCell ref="BB12:BB13"/>
    <mergeCell ref="AT11:AY11"/>
    <mergeCell ref="AZ11:AZ13"/>
    <mergeCell ref="BB11:BG11"/>
    <mergeCell ref="BH11:BH13"/>
    <mergeCell ref="BJ11:BJ13"/>
    <mergeCell ref="BG12:BG13"/>
    <mergeCell ref="AT12:AT13"/>
    <mergeCell ref="AU12:AU13"/>
    <mergeCell ref="BF12:BF13"/>
    <mergeCell ref="BD12:BD13"/>
    <mergeCell ref="BE12:BE13"/>
    <mergeCell ref="AA12:AA13"/>
    <mergeCell ref="O11:O13"/>
    <mergeCell ref="U12:U13"/>
    <mergeCell ref="V12:V13"/>
    <mergeCell ref="X12:X13"/>
    <mergeCell ref="Y12:Y13"/>
    <mergeCell ref="Z12:Z13"/>
    <mergeCell ref="P11:P13"/>
    <mergeCell ref="Q11:V11"/>
    <mergeCell ref="X11:AC11"/>
    <mergeCell ref="AF12:AF13"/>
    <mergeCell ref="AG12:AG13"/>
    <mergeCell ref="AH12:AH13"/>
    <mergeCell ref="AN12:AN13"/>
  </mergeCells>
  <hyperlinks>
    <hyperlink ref="K14" r:id="rId1" xr:uid="{5A02F793-66D4-4026-9B76-EB49E8F0F6B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F7D67-A18D-45E5-97FD-8AFE79853E34}">
  <dimension ref="B3:BJ43"/>
  <sheetViews>
    <sheetView topLeftCell="AV6" workbookViewId="0">
      <selection activeCell="I14" sqref="I14"/>
    </sheetView>
  </sheetViews>
  <sheetFormatPr baseColWidth="10" defaultColWidth="9.1640625" defaultRowHeight="13" x14ac:dyDescent="0.15"/>
  <cols>
    <col min="1" max="1" width="9.1640625" style="3"/>
    <col min="2" max="2" width="9.1640625" style="2"/>
    <col min="3" max="3" width="16.33203125" style="3" customWidth="1"/>
    <col min="4" max="4" width="10.6640625" style="3" customWidth="1"/>
    <col min="5" max="5" width="20.6640625" style="3" customWidth="1"/>
    <col min="6" max="6" width="9.1640625" style="3"/>
    <col min="7" max="7" width="24.5" style="3" customWidth="1"/>
    <col min="8" max="8" width="19.6640625" style="3" customWidth="1"/>
    <col min="9" max="10" width="19" style="3" customWidth="1"/>
    <col min="11" max="11" width="23.6640625" style="3" customWidth="1"/>
    <col min="12" max="12" width="10.6640625" style="3" customWidth="1"/>
    <col min="13" max="13" width="30.5" style="3" customWidth="1"/>
    <col min="14" max="14" width="5.1640625" style="3" bestFit="1" customWidth="1"/>
    <col min="15" max="15" width="14.1640625" style="3" customWidth="1"/>
    <col min="16" max="16" width="16.83203125" style="3" customWidth="1"/>
    <col min="17" max="17" width="13.33203125" style="3" customWidth="1"/>
    <col min="18" max="21" width="9.33203125" style="3" customWidth="1"/>
    <col min="22" max="22" width="9.1640625" style="3"/>
    <col min="23" max="23" width="12.5" style="3" customWidth="1"/>
    <col min="24" max="24" width="13.5" style="3" customWidth="1"/>
    <col min="25" max="28" width="17.33203125" style="3" customWidth="1"/>
    <col min="29" max="29" width="9.1640625" style="3"/>
    <col min="30" max="30" width="11.6640625" style="3" bestFit="1" customWidth="1"/>
    <col min="31" max="31" width="10.5" style="3" bestFit="1" customWidth="1"/>
    <col min="32" max="32" width="11.6640625" style="3" bestFit="1" customWidth="1"/>
    <col min="33" max="35" width="11.6640625" style="3" customWidth="1"/>
    <col min="36" max="36" width="9.1640625" style="3"/>
    <col min="37" max="37" width="11" style="3" bestFit="1" customWidth="1"/>
    <col min="38" max="38" width="10.6640625" style="3" bestFit="1" customWidth="1"/>
    <col min="39" max="39" width="11" style="3" bestFit="1" customWidth="1"/>
    <col min="40" max="42" width="11" style="3" customWidth="1"/>
    <col min="43" max="43" width="17" style="3" customWidth="1"/>
    <col min="44" max="46" width="9.1640625" style="3"/>
    <col min="47" max="50" width="12.6640625" style="3" customWidth="1"/>
    <col min="51" max="51" width="18" style="4" customWidth="1"/>
    <col min="52" max="54" width="9.1640625" style="3"/>
    <col min="55" max="58" width="18.33203125" style="3" customWidth="1"/>
    <col min="59" max="59" width="12.5" style="4" customWidth="1"/>
    <col min="60" max="60" width="9.1640625" style="3"/>
    <col min="61" max="61" width="14.5" style="3" customWidth="1"/>
    <col min="62" max="62" width="14.1640625" style="3" customWidth="1"/>
    <col min="63" max="16384" width="9.1640625" style="3"/>
  </cols>
  <sheetData>
    <row r="3" spans="2:62" ht="15" customHeight="1" x14ac:dyDescent="0.15">
      <c r="H3" s="248" t="s">
        <v>78</v>
      </c>
      <c r="I3" s="249"/>
      <c r="J3" s="249"/>
      <c r="K3" s="250"/>
    </row>
    <row r="4" spans="2:62" x14ac:dyDescent="0.15">
      <c r="H4" s="74" t="s">
        <v>79</v>
      </c>
      <c r="I4" s="6" t="str">
        <f>Overview!C8</f>
        <v>Tamarind</v>
      </c>
      <c r="J4" s="74" t="s">
        <v>80</v>
      </c>
      <c r="K4" s="7">
        <f>Overview!G8</f>
        <v>0.25</v>
      </c>
    </row>
    <row r="5" spans="2:62" x14ac:dyDescent="0.15">
      <c r="H5" s="74" t="s">
        <v>81</v>
      </c>
      <c r="I5" s="6" t="str">
        <f>Overview!D8</f>
        <v>Tamarindus Indica</v>
      </c>
      <c r="J5" s="74" t="s">
        <v>7</v>
      </c>
      <c r="K5" s="8">
        <f>Overview!I8</f>
        <v>0</v>
      </c>
    </row>
    <row r="6" spans="2:62" x14ac:dyDescent="0.15">
      <c r="H6" s="74" t="s">
        <v>82</v>
      </c>
      <c r="I6" s="7" t="str">
        <f>Overview!E8</f>
        <v>Y=exp (-1.996 + 2.32 ln DBH)</v>
      </c>
      <c r="J6" s="74" t="s">
        <v>8</v>
      </c>
      <c r="K6" s="8">
        <f>Overview!J8</f>
        <v>0</v>
      </c>
    </row>
    <row r="7" spans="2:62" ht="18" x14ac:dyDescent="0.25">
      <c r="H7" s="74" t="s">
        <v>55</v>
      </c>
      <c r="I7" s="7">
        <f>Overview!H8</f>
        <v>0.47</v>
      </c>
      <c r="J7" s="64" t="s">
        <v>83</v>
      </c>
      <c r="K7" s="23">
        <f>Overview!K8</f>
        <v>3.6666666666666665</v>
      </c>
    </row>
    <row r="10" spans="2:62" ht="15.75" customHeight="1" x14ac:dyDescent="0.15">
      <c r="G10" s="243" t="s">
        <v>147</v>
      </c>
      <c r="H10" s="243"/>
      <c r="I10" s="243"/>
      <c r="J10" s="243"/>
      <c r="K10" s="243"/>
      <c r="L10" s="243"/>
      <c r="N10" s="9"/>
    </row>
    <row r="11" spans="2:62" ht="15.75" customHeight="1" x14ac:dyDescent="0.15">
      <c r="G11" s="251" t="s">
        <v>85</v>
      </c>
      <c r="H11" s="251" t="s">
        <v>13</v>
      </c>
      <c r="I11" s="251" t="s">
        <v>143</v>
      </c>
      <c r="J11" s="251" t="s">
        <v>4</v>
      </c>
      <c r="K11" s="252" t="s">
        <v>141</v>
      </c>
      <c r="L11" s="252" t="s">
        <v>142</v>
      </c>
      <c r="N11" s="243" t="s">
        <v>85</v>
      </c>
      <c r="O11" s="243" t="s">
        <v>13</v>
      </c>
      <c r="P11" s="237" t="s">
        <v>89</v>
      </c>
      <c r="Q11" s="237"/>
      <c r="R11" s="237"/>
      <c r="S11" s="237"/>
      <c r="T11" s="237"/>
      <c r="U11" s="237"/>
      <c r="W11" s="237" t="s">
        <v>90</v>
      </c>
      <c r="X11" s="237"/>
      <c r="Y11" s="237"/>
      <c r="Z11" s="237"/>
      <c r="AA11" s="237"/>
      <c r="AB11" s="237"/>
      <c r="AD11" s="237" t="s">
        <v>91</v>
      </c>
      <c r="AE11" s="237"/>
      <c r="AF11" s="237"/>
      <c r="AG11" s="237"/>
      <c r="AH11" s="237"/>
      <c r="AI11" s="237"/>
      <c r="AK11" s="237" t="s">
        <v>92</v>
      </c>
      <c r="AL11" s="237"/>
      <c r="AM11" s="237"/>
      <c r="AN11" s="237"/>
      <c r="AO11" s="237"/>
      <c r="AP11" s="237"/>
      <c r="AQ11" s="237"/>
      <c r="AS11" s="240" t="s">
        <v>93</v>
      </c>
      <c r="AT11" s="241"/>
      <c r="AU11" s="241"/>
      <c r="AV11" s="241"/>
      <c r="AW11" s="241"/>
      <c r="AX11" s="242"/>
      <c r="AY11" s="237" t="s">
        <v>94</v>
      </c>
      <c r="BA11" s="240" t="s">
        <v>95</v>
      </c>
      <c r="BB11" s="241"/>
      <c r="BC11" s="241"/>
      <c r="BD11" s="241"/>
      <c r="BE11" s="241"/>
      <c r="BF11" s="242"/>
      <c r="BG11" s="237" t="s">
        <v>96</v>
      </c>
      <c r="BI11" s="237" t="s">
        <v>97</v>
      </c>
      <c r="BJ11" s="239" t="s">
        <v>98</v>
      </c>
    </row>
    <row r="12" spans="2:62" ht="15.75" customHeight="1" x14ac:dyDescent="0.15">
      <c r="G12" s="251"/>
      <c r="H12" s="251"/>
      <c r="I12" s="251"/>
      <c r="J12" s="251"/>
      <c r="K12" s="252"/>
      <c r="L12" s="252"/>
      <c r="N12" s="243"/>
      <c r="O12" s="243"/>
      <c r="P12" s="236">
        <v>2019</v>
      </c>
      <c r="Q12" s="236">
        <v>2020</v>
      </c>
      <c r="R12" s="236">
        <v>2021</v>
      </c>
      <c r="S12" s="236">
        <v>2022</v>
      </c>
      <c r="T12" s="236">
        <v>2023</v>
      </c>
      <c r="U12" s="236">
        <v>2024</v>
      </c>
      <c r="W12" s="236">
        <f>P12</f>
        <v>2019</v>
      </c>
      <c r="X12" s="236">
        <f>Q12</f>
        <v>2020</v>
      </c>
      <c r="Y12" s="236">
        <f>R12</f>
        <v>2021</v>
      </c>
      <c r="Z12" s="236">
        <v>2022</v>
      </c>
      <c r="AA12" s="236">
        <v>2023</v>
      </c>
      <c r="AB12" s="236">
        <v>2024</v>
      </c>
      <c r="AD12" s="236">
        <f>W12</f>
        <v>2019</v>
      </c>
      <c r="AE12" s="236">
        <f>X12</f>
        <v>2020</v>
      </c>
      <c r="AF12" s="236">
        <f>Y12</f>
        <v>2021</v>
      </c>
      <c r="AG12" s="236">
        <v>2022</v>
      </c>
      <c r="AH12" s="236">
        <v>2023</v>
      </c>
      <c r="AI12" s="236">
        <v>2024</v>
      </c>
      <c r="AK12" s="236">
        <f>AD12</f>
        <v>2019</v>
      </c>
      <c r="AL12" s="236">
        <f>AE12</f>
        <v>2020</v>
      </c>
      <c r="AM12" s="236">
        <f>AF12</f>
        <v>2021</v>
      </c>
      <c r="AN12" s="236">
        <v>2022</v>
      </c>
      <c r="AO12" s="236">
        <v>2023</v>
      </c>
      <c r="AP12" s="236">
        <v>2024</v>
      </c>
      <c r="AQ12" s="238" t="s">
        <v>99</v>
      </c>
      <c r="AS12" s="236">
        <f>AK12</f>
        <v>2019</v>
      </c>
      <c r="AT12" s="236">
        <f>AL12</f>
        <v>2020</v>
      </c>
      <c r="AU12" s="236">
        <f>AM12</f>
        <v>2021</v>
      </c>
      <c r="AV12" s="236">
        <v>2022</v>
      </c>
      <c r="AW12" s="236">
        <v>2023</v>
      </c>
      <c r="AX12" s="236">
        <v>2024</v>
      </c>
      <c r="AY12" s="237"/>
      <c r="BA12" s="236">
        <f>AS12</f>
        <v>2019</v>
      </c>
      <c r="BB12" s="236">
        <f>AT12</f>
        <v>2020</v>
      </c>
      <c r="BC12" s="236">
        <f>AU12</f>
        <v>2021</v>
      </c>
      <c r="BD12" s="236">
        <v>2022</v>
      </c>
      <c r="BE12" s="236">
        <v>2023</v>
      </c>
      <c r="BF12" s="236">
        <v>2024</v>
      </c>
      <c r="BG12" s="237"/>
      <c r="BI12" s="237"/>
      <c r="BJ12" s="239"/>
    </row>
    <row r="13" spans="2:62" ht="33" customHeight="1" x14ac:dyDescent="0.15">
      <c r="B13" s="10" t="s">
        <v>100</v>
      </c>
      <c r="C13" s="11" t="s">
        <v>101</v>
      </c>
      <c r="D13" s="10" t="s">
        <v>102</v>
      </c>
      <c r="E13" s="10" t="s">
        <v>103</v>
      </c>
      <c r="G13" s="251"/>
      <c r="H13" s="251"/>
      <c r="I13" s="251"/>
      <c r="J13" s="251"/>
      <c r="K13" s="252"/>
      <c r="L13" s="252"/>
      <c r="N13" s="243"/>
      <c r="O13" s="243"/>
      <c r="P13" s="236"/>
      <c r="Q13" s="236"/>
      <c r="R13" s="236"/>
      <c r="S13" s="236"/>
      <c r="T13" s="236"/>
      <c r="U13" s="236"/>
      <c r="W13" s="236"/>
      <c r="X13" s="236"/>
      <c r="Y13" s="236"/>
      <c r="Z13" s="236"/>
      <c r="AA13" s="236"/>
      <c r="AB13" s="236"/>
      <c r="AD13" s="236"/>
      <c r="AE13" s="236"/>
      <c r="AF13" s="236"/>
      <c r="AG13" s="236"/>
      <c r="AH13" s="236"/>
      <c r="AI13" s="236"/>
      <c r="AK13" s="236"/>
      <c r="AL13" s="236"/>
      <c r="AM13" s="236"/>
      <c r="AN13" s="236"/>
      <c r="AO13" s="236"/>
      <c r="AP13" s="236"/>
      <c r="AQ13" s="238"/>
      <c r="AS13" s="236"/>
      <c r="AT13" s="236"/>
      <c r="AU13" s="236"/>
      <c r="AV13" s="236"/>
      <c r="AW13" s="236"/>
      <c r="AX13" s="236"/>
      <c r="AY13" s="237"/>
      <c r="BA13" s="236"/>
      <c r="BB13" s="236"/>
      <c r="BC13" s="236"/>
      <c r="BD13" s="236"/>
      <c r="BE13" s="236"/>
      <c r="BF13" s="236"/>
      <c r="BG13" s="237"/>
      <c r="BI13" s="237"/>
      <c r="BJ13" s="239"/>
    </row>
    <row r="14" spans="2:62" ht="14.25" customHeight="1" x14ac:dyDescent="0.2">
      <c r="B14" s="22">
        <v>2019</v>
      </c>
      <c r="C14" s="12">
        <f>Overview!U28</f>
        <v>60</v>
      </c>
      <c r="D14" s="13">
        <f>C14*10%</f>
        <v>6</v>
      </c>
      <c r="E14" s="13">
        <f>C14-D14</f>
        <v>54</v>
      </c>
      <c r="G14" s="26">
        <v>1</v>
      </c>
      <c r="H14" s="26" t="str">
        <f>Mango!H14</f>
        <v>2019-2020</v>
      </c>
      <c r="I14" s="41">
        <v>1.1499999999999999</v>
      </c>
      <c r="J14" s="263" t="s">
        <v>148</v>
      </c>
      <c r="K14" s="28">
        <f t="shared" ref="K14:K43" si="0">EXP(-1.996 + 2.32*LN(I14))</f>
        <v>0.18791749033423041</v>
      </c>
      <c r="L14" s="28"/>
      <c r="M14" s="17"/>
      <c r="N14" s="14">
        <f t="shared" ref="N14:N43" si="1">G14</f>
        <v>1</v>
      </c>
      <c r="O14" s="14" t="str">
        <f t="shared" ref="O14:O43" si="2">H14</f>
        <v>2019-2020</v>
      </c>
      <c r="P14" s="18">
        <f>(L14*$E$14)/1000</f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20"/>
      <c r="W14" s="18">
        <f t="shared" ref="W14:W43" si="3">(P14*$K$4)</f>
        <v>0</v>
      </c>
      <c r="X14" s="25">
        <v>0</v>
      </c>
      <c r="Y14" s="19">
        <v>0</v>
      </c>
      <c r="Z14" s="19">
        <v>0</v>
      </c>
      <c r="AA14" s="19">
        <v>0</v>
      </c>
      <c r="AB14" s="19">
        <v>0</v>
      </c>
      <c r="AC14" s="20"/>
      <c r="AD14" s="18">
        <f t="shared" ref="AD14:AI43" si="4">W14+P14</f>
        <v>0</v>
      </c>
      <c r="AE14" s="25">
        <v>0</v>
      </c>
      <c r="AF14" s="19">
        <v>0</v>
      </c>
      <c r="AG14" s="19">
        <v>0</v>
      </c>
      <c r="AH14" s="19">
        <v>0</v>
      </c>
      <c r="AI14" s="19">
        <v>0</v>
      </c>
      <c r="AJ14" s="20"/>
      <c r="AK14" s="18">
        <f t="shared" ref="AK14:AK43" si="5">AD14*$K$7*$I$7</f>
        <v>0</v>
      </c>
      <c r="AL14" s="25">
        <v>0</v>
      </c>
      <c r="AM14" s="19">
        <v>0</v>
      </c>
      <c r="AN14" s="19">
        <v>0</v>
      </c>
      <c r="AO14" s="19">
        <v>0</v>
      </c>
      <c r="AP14" s="19">
        <v>0</v>
      </c>
      <c r="AQ14" s="18">
        <f>SUM(AK14:AP14)</f>
        <v>0</v>
      </c>
      <c r="AR14" s="20"/>
      <c r="AS14" s="18">
        <f t="shared" ref="AS14:AS43" si="6">AK14*$K$5</f>
        <v>0</v>
      </c>
      <c r="AT14" s="25">
        <v>0</v>
      </c>
      <c r="AU14" s="19">
        <v>0</v>
      </c>
      <c r="AV14" s="19">
        <v>0</v>
      </c>
      <c r="AW14" s="19">
        <v>0</v>
      </c>
      <c r="AX14" s="19">
        <v>0</v>
      </c>
      <c r="AY14" s="18">
        <f>SUM(AS14:AX14)</f>
        <v>0</v>
      </c>
      <c r="AZ14" s="20"/>
      <c r="BA14" s="18">
        <f t="shared" ref="BA14:BA43" si="7">AK14*$K$6</f>
        <v>0</v>
      </c>
      <c r="BB14" s="25">
        <v>0</v>
      </c>
      <c r="BC14" s="19">
        <v>0</v>
      </c>
      <c r="BD14" s="19">
        <v>0</v>
      </c>
      <c r="BE14" s="19">
        <v>0</v>
      </c>
      <c r="BF14" s="19">
        <v>0</v>
      </c>
      <c r="BG14" s="18">
        <f>SUM(BA14:BF14)</f>
        <v>0</v>
      </c>
      <c r="BH14" s="20"/>
      <c r="BI14" s="18">
        <f>BG14+AY14+AQ14</f>
        <v>0</v>
      </c>
      <c r="BJ14" s="18">
        <f>BI14</f>
        <v>0</v>
      </c>
    </row>
    <row r="15" spans="2:62" ht="15" x14ac:dyDescent="0.2">
      <c r="B15" s="22">
        <v>2020</v>
      </c>
      <c r="C15" s="12">
        <f>Overview!U29</f>
        <v>0</v>
      </c>
      <c r="D15" s="13">
        <f>C15*10%</f>
        <v>0</v>
      </c>
      <c r="E15" s="13">
        <f>C15-D15</f>
        <v>0</v>
      </c>
      <c r="G15" s="26">
        <v>2</v>
      </c>
      <c r="H15" s="26" t="str">
        <f>Mango!H15</f>
        <v>2020-2021</v>
      </c>
      <c r="I15" s="41">
        <f>I14+$I$14</f>
        <v>2.2999999999999998</v>
      </c>
      <c r="J15" s="264"/>
      <c r="K15" s="28">
        <f t="shared" si="0"/>
        <v>0.93833257542857262</v>
      </c>
      <c r="L15" s="28">
        <f>K15-K14</f>
        <v>0.75041508509434218</v>
      </c>
      <c r="M15" s="17"/>
      <c r="N15" s="14">
        <f t="shared" si="1"/>
        <v>2</v>
      </c>
      <c r="O15" s="14" t="str">
        <f t="shared" si="2"/>
        <v>2020-2021</v>
      </c>
      <c r="P15" s="18">
        <f>(L15*$E$14)/1000</f>
        <v>4.0522414595094473E-2</v>
      </c>
      <c r="Q15" s="18">
        <f>(L14*$E$15)/1000</f>
        <v>0</v>
      </c>
      <c r="R15" s="19">
        <v>0</v>
      </c>
      <c r="S15" s="19">
        <v>0</v>
      </c>
      <c r="T15" s="19">
        <v>0</v>
      </c>
      <c r="U15" s="19">
        <v>0</v>
      </c>
      <c r="V15" s="20"/>
      <c r="W15" s="18">
        <f t="shared" si="3"/>
        <v>1.0130603648773618E-2</v>
      </c>
      <c r="X15" s="18">
        <f t="shared" ref="X15:X43" si="8">(Q15*$K$4)</f>
        <v>0</v>
      </c>
      <c r="Y15" s="19">
        <f>(Q14*$E$15)/1000</f>
        <v>0</v>
      </c>
      <c r="Z15" s="19">
        <v>0</v>
      </c>
      <c r="AA15" s="19">
        <v>0</v>
      </c>
      <c r="AB15" s="19">
        <v>0</v>
      </c>
      <c r="AC15" s="20"/>
      <c r="AD15" s="18">
        <f t="shared" si="4"/>
        <v>5.0653018243868093E-2</v>
      </c>
      <c r="AE15" s="18">
        <f t="shared" si="4"/>
        <v>0</v>
      </c>
      <c r="AF15" s="19">
        <v>0</v>
      </c>
      <c r="AG15" s="19">
        <v>0</v>
      </c>
      <c r="AH15" s="19">
        <v>0</v>
      </c>
      <c r="AI15" s="19">
        <v>0</v>
      </c>
      <c r="AJ15" s="20"/>
      <c r="AK15" s="18">
        <f t="shared" si="5"/>
        <v>8.7292034773599342E-2</v>
      </c>
      <c r="AL15" s="18">
        <f t="shared" ref="AL15:AL43" si="9">AE15*$K$7*$I$7</f>
        <v>0</v>
      </c>
      <c r="AM15" s="19">
        <v>0</v>
      </c>
      <c r="AN15" s="19">
        <v>0</v>
      </c>
      <c r="AO15" s="19">
        <v>0</v>
      </c>
      <c r="AP15" s="19">
        <v>0</v>
      </c>
      <c r="AQ15" s="18">
        <f t="shared" ref="AQ15:AQ43" si="10">SUM(AK15:AP15)</f>
        <v>8.7292034773599342E-2</v>
      </c>
      <c r="AR15" s="20"/>
      <c r="AS15" s="18">
        <f t="shared" si="6"/>
        <v>0</v>
      </c>
      <c r="AT15" s="18">
        <f t="shared" ref="AT15:AT43" si="11">AL15*$K$5</f>
        <v>0</v>
      </c>
      <c r="AU15" s="19">
        <v>0</v>
      </c>
      <c r="AV15" s="19">
        <v>0</v>
      </c>
      <c r="AW15" s="19">
        <v>0</v>
      </c>
      <c r="AX15" s="19">
        <v>0</v>
      </c>
      <c r="AY15" s="18">
        <f t="shared" ref="AY15:AY43" si="12">SUM(AS15:AX15)</f>
        <v>0</v>
      </c>
      <c r="AZ15" s="20"/>
      <c r="BA15" s="18">
        <f t="shared" si="7"/>
        <v>0</v>
      </c>
      <c r="BB15" s="18">
        <f t="shared" ref="BB15:BB43" si="13">AL15*$K$6</f>
        <v>0</v>
      </c>
      <c r="BC15" s="19">
        <v>0</v>
      </c>
      <c r="BD15" s="19">
        <v>0</v>
      </c>
      <c r="BE15" s="19">
        <v>0</v>
      </c>
      <c r="BF15" s="19">
        <v>0</v>
      </c>
      <c r="BG15" s="18">
        <f t="shared" ref="BG15:BG43" si="14">SUM(BA15:BF15)</f>
        <v>0</v>
      </c>
      <c r="BH15" s="20"/>
      <c r="BI15" s="18">
        <f t="shared" ref="BI15:BI43" si="15">BG15+AY15+AQ15</f>
        <v>8.7292034773599342E-2</v>
      </c>
      <c r="BJ15" s="18">
        <f>BI15+BJ14</f>
        <v>8.7292034773599342E-2</v>
      </c>
    </row>
    <row r="16" spans="2:62" ht="15" x14ac:dyDescent="0.2">
      <c r="B16" s="22">
        <v>2021</v>
      </c>
      <c r="C16" s="12">
        <f>Overview!U30</f>
        <v>0</v>
      </c>
      <c r="D16" s="13">
        <f>C16*10%</f>
        <v>0</v>
      </c>
      <c r="E16" s="13">
        <f>C16-D16</f>
        <v>0</v>
      </c>
      <c r="G16" s="26">
        <v>3</v>
      </c>
      <c r="H16" s="26" t="str">
        <f>Mango!H16</f>
        <v>2021-2022</v>
      </c>
      <c r="I16" s="41">
        <v>3.1</v>
      </c>
      <c r="J16" s="264"/>
      <c r="K16" s="28">
        <f t="shared" si="0"/>
        <v>1.8754580044983939</v>
      </c>
      <c r="L16" s="28">
        <f>K16-K15</f>
        <v>0.93712542906982133</v>
      </c>
      <c r="M16" s="17"/>
      <c r="N16" s="14">
        <f t="shared" si="1"/>
        <v>3</v>
      </c>
      <c r="O16" s="14" t="str">
        <f t="shared" si="2"/>
        <v>2021-2022</v>
      </c>
      <c r="P16" s="18">
        <f t="shared" ref="P16:P43" si="16">(L16*$E$14)/1000</f>
        <v>5.0604773169770356E-2</v>
      </c>
      <c r="Q16" s="18">
        <f t="shared" ref="Q16:Q43" si="17">(L15*$E$15)/1000</f>
        <v>0</v>
      </c>
      <c r="R16" s="18">
        <f>(L14*$E$16)/1000</f>
        <v>0</v>
      </c>
      <c r="S16" s="19">
        <v>0</v>
      </c>
      <c r="T16" s="19">
        <v>0</v>
      </c>
      <c r="U16" s="19">
        <v>0</v>
      </c>
      <c r="V16" s="20"/>
      <c r="W16" s="18">
        <f t="shared" si="3"/>
        <v>1.2651193292442589E-2</v>
      </c>
      <c r="X16" s="18">
        <f t="shared" si="8"/>
        <v>0</v>
      </c>
      <c r="Y16" s="18">
        <f t="shared" ref="Y16:Y43" si="18">(R16*$K$4)</f>
        <v>0</v>
      </c>
      <c r="Z16" s="19">
        <v>0</v>
      </c>
      <c r="AA16" s="19">
        <v>0</v>
      </c>
      <c r="AB16" s="19">
        <v>0</v>
      </c>
      <c r="AC16" s="20"/>
      <c r="AD16" s="18">
        <f t="shared" si="4"/>
        <v>6.3255966462212945E-2</v>
      </c>
      <c r="AE16" s="18">
        <f t="shared" si="4"/>
        <v>0</v>
      </c>
      <c r="AF16" s="18">
        <f t="shared" si="4"/>
        <v>0</v>
      </c>
      <c r="AG16" s="19">
        <v>0</v>
      </c>
      <c r="AH16" s="19">
        <v>0</v>
      </c>
      <c r="AI16" s="19">
        <v>0</v>
      </c>
      <c r="AJ16" s="20"/>
      <c r="AK16" s="18">
        <f t="shared" si="5"/>
        <v>0.10901111553654697</v>
      </c>
      <c r="AL16" s="18">
        <f t="shared" si="9"/>
        <v>0</v>
      </c>
      <c r="AM16" s="18">
        <f t="shared" ref="AM16:AM43" si="19">AF16*$K$7*$I$7</f>
        <v>0</v>
      </c>
      <c r="AN16" s="19">
        <v>0</v>
      </c>
      <c r="AO16" s="19">
        <v>0</v>
      </c>
      <c r="AP16" s="19">
        <v>0</v>
      </c>
      <c r="AQ16" s="18">
        <f t="shared" si="10"/>
        <v>0.10901111553654697</v>
      </c>
      <c r="AR16" s="20"/>
      <c r="AS16" s="18">
        <f t="shared" si="6"/>
        <v>0</v>
      </c>
      <c r="AT16" s="18">
        <f t="shared" si="11"/>
        <v>0</v>
      </c>
      <c r="AU16" s="18">
        <f t="shared" ref="AU16:AU43" si="20">AM16*$K$5</f>
        <v>0</v>
      </c>
      <c r="AV16" s="19">
        <v>0</v>
      </c>
      <c r="AW16" s="19">
        <v>0</v>
      </c>
      <c r="AX16" s="19">
        <v>0</v>
      </c>
      <c r="AY16" s="18">
        <f t="shared" si="12"/>
        <v>0</v>
      </c>
      <c r="AZ16" s="20"/>
      <c r="BA16" s="18">
        <f t="shared" si="7"/>
        <v>0</v>
      </c>
      <c r="BB16" s="18">
        <f t="shared" si="13"/>
        <v>0</v>
      </c>
      <c r="BC16" s="18">
        <f t="shared" ref="BC16:BC43" si="21">AM16*$K$6</f>
        <v>0</v>
      </c>
      <c r="BD16" s="19">
        <v>0</v>
      </c>
      <c r="BE16" s="19">
        <v>0</v>
      </c>
      <c r="BF16" s="19">
        <v>0</v>
      </c>
      <c r="BG16" s="18">
        <f t="shared" si="14"/>
        <v>0</v>
      </c>
      <c r="BH16" s="20"/>
      <c r="BI16" s="18">
        <f t="shared" si="15"/>
        <v>0.10901111553654697</v>
      </c>
      <c r="BJ16" s="18">
        <f t="shared" ref="BJ16:BJ43" si="22">BI16+BJ15</f>
        <v>0.19630315031014631</v>
      </c>
    </row>
    <row r="17" spans="2:62" ht="15" x14ac:dyDescent="0.2">
      <c r="B17" s="22">
        <v>2022</v>
      </c>
      <c r="C17" s="12">
        <f>Overview!U31</f>
        <v>10</v>
      </c>
      <c r="D17" s="13">
        <f>C17*10%</f>
        <v>1</v>
      </c>
      <c r="E17" s="13">
        <f>C17-D17</f>
        <v>9</v>
      </c>
      <c r="G17" s="26">
        <v>4</v>
      </c>
      <c r="H17" s="26" t="str">
        <f>Mango!H17</f>
        <v>2022-2023</v>
      </c>
      <c r="I17" s="41">
        <v>6.35</v>
      </c>
      <c r="J17" s="264"/>
      <c r="K17" s="28">
        <f t="shared" si="0"/>
        <v>9.8988161178938192</v>
      </c>
      <c r="L17" s="28">
        <f>K17-K16</f>
        <v>8.0233581133954246</v>
      </c>
      <c r="M17" s="17"/>
      <c r="N17" s="14">
        <f t="shared" si="1"/>
        <v>4</v>
      </c>
      <c r="O17" s="14" t="str">
        <f t="shared" si="2"/>
        <v>2022-2023</v>
      </c>
      <c r="P17" s="18">
        <f>(L17*$E$14)/1000</f>
        <v>0.43326133812335293</v>
      </c>
      <c r="Q17" s="18">
        <f t="shared" si="17"/>
        <v>0</v>
      </c>
      <c r="R17" s="18">
        <f t="shared" ref="R17:R43" si="23">(L15*$E$16)/1000</f>
        <v>0</v>
      </c>
      <c r="S17" s="18">
        <f>(L14*$E$17)/1000</f>
        <v>0</v>
      </c>
      <c r="T17" s="19">
        <v>0</v>
      </c>
      <c r="U17" s="19">
        <v>0</v>
      </c>
      <c r="V17" s="20"/>
      <c r="W17" s="18">
        <f t="shared" si="3"/>
        <v>0.10831533453083823</v>
      </c>
      <c r="X17" s="18">
        <f t="shared" si="8"/>
        <v>0</v>
      </c>
      <c r="Y17" s="18">
        <f t="shared" si="18"/>
        <v>0</v>
      </c>
      <c r="Z17" s="18">
        <f t="shared" ref="Z17:Z43" si="24">(S17*$K$4)</f>
        <v>0</v>
      </c>
      <c r="AA17" s="19">
        <v>0</v>
      </c>
      <c r="AB17" s="19">
        <v>0</v>
      </c>
      <c r="AC17" s="20"/>
      <c r="AD17" s="18">
        <f t="shared" si="4"/>
        <v>0.54157667265419118</v>
      </c>
      <c r="AE17" s="18">
        <f t="shared" si="4"/>
        <v>0</v>
      </c>
      <c r="AF17" s="18">
        <f t="shared" si="4"/>
        <v>0</v>
      </c>
      <c r="AG17" s="18">
        <f>Z17+S17</f>
        <v>0</v>
      </c>
      <c r="AH17" s="19">
        <v>0</v>
      </c>
      <c r="AI17" s="19">
        <v>0</v>
      </c>
      <c r="AJ17" s="20"/>
      <c r="AK17" s="18">
        <f t="shared" si="5"/>
        <v>0.93331713254072268</v>
      </c>
      <c r="AL17" s="18">
        <f t="shared" si="9"/>
        <v>0</v>
      </c>
      <c r="AM17" s="18">
        <f t="shared" si="19"/>
        <v>0</v>
      </c>
      <c r="AN17" s="18">
        <f t="shared" ref="AN17:AN43" si="25">AG17*$K$7*$I$7</f>
        <v>0</v>
      </c>
      <c r="AO17" s="19">
        <v>0</v>
      </c>
      <c r="AP17" s="19">
        <v>0</v>
      </c>
      <c r="AQ17" s="18">
        <f t="shared" si="10"/>
        <v>0.93331713254072268</v>
      </c>
      <c r="AR17" s="20"/>
      <c r="AS17" s="18">
        <f t="shared" si="6"/>
        <v>0</v>
      </c>
      <c r="AT17" s="18">
        <f t="shared" si="11"/>
        <v>0</v>
      </c>
      <c r="AU17" s="18">
        <f t="shared" si="20"/>
        <v>0</v>
      </c>
      <c r="AV17" s="18">
        <f t="shared" ref="AV17:AV43" si="26">AN17*$K$5</f>
        <v>0</v>
      </c>
      <c r="AW17" s="19">
        <v>0</v>
      </c>
      <c r="AX17" s="19">
        <v>0</v>
      </c>
      <c r="AY17" s="18">
        <f t="shared" si="12"/>
        <v>0</v>
      </c>
      <c r="AZ17" s="20"/>
      <c r="BA17" s="18">
        <f t="shared" si="7"/>
        <v>0</v>
      </c>
      <c r="BB17" s="18">
        <f t="shared" si="13"/>
        <v>0</v>
      </c>
      <c r="BC17" s="18">
        <f t="shared" si="21"/>
        <v>0</v>
      </c>
      <c r="BD17" s="18">
        <f t="shared" ref="BD17:BD43" si="27">AN17*$K$6</f>
        <v>0</v>
      </c>
      <c r="BE17" s="19">
        <v>0</v>
      </c>
      <c r="BF17" s="19">
        <v>0</v>
      </c>
      <c r="BG17" s="18">
        <f t="shared" si="14"/>
        <v>0</v>
      </c>
      <c r="BH17" s="20"/>
      <c r="BI17" s="18">
        <f t="shared" si="15"/>
        <v>0.93331713254072268</v>
      </c>
      <c r="BJ17" s="18">
        <f t="shared" si="22"/>
        <v>1.129620282850869</v>
      </c>
    </row>
    <row r="18" spans="2:62" ht="15" x14ac:dyDescent="0.2">
      <c r="B18" s="22">
        <v>2023</v>
      </c>
      <c r="C18" s="12">
        <f>Overview!U32</f>
        <v>0</v>
      </c>
      <c r="D18" s="14">
        <f t="shared" ref="D18:D42" si="28">C18*10%</f>
        <v>0</v>
      </c>
      <c r="E18" s="14">
        <f t="shared" ref="E18:E42" si="29">C18-D18</f>
        <v>0</v>
      </c>
      <c r="G18" s="26">
        <v>5</v>
      </c>
      <c r="H18" s="26" t="str">
        <f>Mango!H18</f>
        <v>2023-2024</v>
      </c>
      <c r="I18" s="41">
        <v>10.55</v>
      </c>
      <c r="J18" s="264"/>
      <c r="K18" s="28">
        <f t="shared" si="0"/>
        <v>32.143555996279183</v>
      </c>
      <c r="L18" s="28">
        <f t="shared" ref="L18:L43" si="30">K18-K17</f>
        <v>22.244739878385364</v>
      </c>
      <c r="M18" s="17"/>
      <c r="N18" s="14">
        <f t="shared" si="1"/>
        <v>5</v>
      </c>
      <c r="O18" s="14" t="str">
        <f t="shared" si="2"/>
        <v>2023-2024</v>
      </c>
      <c r="P18" s="18">
        <f t="shared" si="16"/>
        <v>1.2012159534328095</v>
      </c>
      <c r="Q18" s="18">
        <f t="shared" si="17"/>
        <v>0</v>
      </c>
      <c r="R18" s="18">
        <f t="shared" si="23"/>
        <v>0</v>
      </c>
      <c r="S18" s="18">
        <f t="shared" ref="S18:S43" si="31">(L15*$E$17)/1000</f>
        <v>6.7537357658490798E-3</v>
      </c>
      <c r="T18" s="18">
        <f>(L14*$E$18)/1000</f>
        <v>0</v>
      </c>
      <c r="U18" s="19">
        <v>0</v>
      </c>
      <c r="V18" s="20"/>
      <c r="W18" s="18">
        <f t="shared" si="3"/>
        <v>0.30030398835820238</v>
      </c>
      <c r="X18" s="18">
        <f t="shared" si="8"/>
        <v>0</v>
      </c>
      <c r="Y18" s="18">
        <f t="shared" si="18"/>
        <v>0</v>
      </c>
      <c r="Z18" s="18">
        <f t="shared" si="24"/>
        <v>1.6884339414622699E-3</v>
      </c>
      <c r="AA18" s="18">
        <f t="shared" ref="AA18:AA43" si="32">(T18*$K$4)</f>
        <v>0</v>
      </c>
      <c r="AB18" s="19">
        <v>0</v>
      </c>
      <c r="AC18" s="20"/>
      <c r="AD18" s="18">
        <f t="shared" si="4"/>
        <v>1.5015199417910119</v>
      </c>
      <c r="AE18" s="18">
        <f t="shared" si="4"/>
        <v>0</v>
      </c>
      <c r="AF18" s="18">
        <f t="shared" si="4"/>
        <v>0</v>
      </c>
      <c r="AG18" s="18">
        <f>Z18+S18</f>
        <v>8.4421697073113495E-3</v>
      </c>
      <c r="AH18" s="18">
        <f>AA18+T18</f>
        <v>0</v>
      </c>
      <c r="AI18" s="19">
        <v>0</v>
      </c>
      <c r="AJ18" s="20"/>
      <c r="AK18" s="18">
        <f t="shared" si="5"/>
        <v>2.5876193663531768</v>
      </c>
      <c r="AL18" s="18">
        <f t="shared" si="9"/>
        <v>0</v>
      </c>
      <c r="AM18" s="18">
        <f t="shared" si="19"/>
        <v>0</v>
      </c>
      <c r="AN18" s="18">
        <f t="shared" si="25"/>
        <v>1.4548672462266559E-2</v>
      </c>
      <c r="AO18" s="18">
        <f t="shared" ref="AO18:AO43" si="33">AH18*$K$7*$I$7</f>
        <v>0</v>
      </c>
      <c r="AP18" s="19">
        <v>0</v>
      </c>
      <c r="AQ18" s="18">
        <f t="shared" si="10"/>
        <v>2.6021680388154436</v>
      </c>
      <c r="AR18" s="20"/>
      <c r="AS18" s="18">
        <f t="shared" si="6"/>
        <v>0</v>
      </c>
      <c r="AT18" s="18">
        <f t="shared" si="11"/>
        <v>0</v>
      </c>
      <c r="AU18" s="18">
        <f t="shared" si="20"/>
        <v>0</v>
      </c>
      <c r="AV18" s="18">
        <f t="shared" si="26"/>
        <v>0</v>
      </c>
      <c r="AW18" s="18">
        <f t="shared" ref="AW18:AW43" si="34">AO18*$K$5</f>
        <v>0</v>
      </c>
      <c r="AX18" s="19">
        <v>0</v>
      </c>
      <c r="AY18" s="18">
        <f t="shared" si="12"/>
        <v>0</v>
      </c>
      <c r="AZ18" s="20"/>
      <c r="BA18" s="18">
        <f t="shared" si="7"/>
        <v>0</v>
      </c>
      <c r="BB18" s="18">
        <f t="shared" si="13"/>
        <v>0</v>
      </c>
      <c r="BC18" s="18">
        <f t="shared" si="21"/>
        <v>0</v>
      </c>
      <c r="BD18" s="18">
        <f t="shared" si="27"/>
        <v>0</v>
      </c>
      <c r="BE18" s="18">
        <f t="shared" ref="BE18:BE43" si="35">AO18*$K$6</f>
        <v>0</v>
      </c>
      <c r="BF18" s="19">
        <v>0</v>
      </c>
      <c r="BG18" s="18">
        <f t="shared" si="14"/>
        <v>0</v>
      </c>
      <c r="BH18" s="20"/>
      <c r="BI18" s="18">
        <f t="shared" si="15"/>
        <v>2.6021680388154436</v>
      </c>
      <c r="BJ18" s="18">
        <f t="shared" si="22"/>
        <v>3.7317883216663126</v>
      </c>
    </row>
    <row r="19" spans="2:62" ht="15" x14ac:dyDescent="0.2">
      <c r="B19" s="22">
        <v>2024</v>
      </c>
      <c r="C19" s="12">
        <f>Overview!U33</f>
        <v>0</v>
      </c>
      <c r="D19" s="14">
        <f t="shared" si="28"/>
        <v>0</v>
      </c>
      <c r="E19" s="14">
        <f t="shared" si="29"/>
        <v>0</v>
      </c>
      <c r="G19" s="26">
        <v>6</v>
      </c>
      <c r="H19" s="26" t="str">
        <f>Mango!H19</f>
        <v>2024-2025</v>
      </c>
      <c r="I19" s="41">
        <v>12.11</v>
      </c>
      <c r="J19" s="264"/>
      <c r="K19" s="28">
        <f t="shared" si="0"/>
        <v>44.263181475687929</v>
      </c>
      <c r="L19" s="28">
        <f t="shared" si="30"/>
        <v>12.119625479408747</v>
      </c>
      <c r="M19" s="17"/>
      <c r="N19" s="14">
        <f t="shared" si="1"/>
        <v>6</v>
      </c>
      <c r="O19" s="14" t="str">
        <f t="shared" si="2"/>
        <v>2024-2025</v>
      </c>
      <c r="P19" s="18">
        <f t="shared" si="16"/>
        <v>0.65445977588807225</v>
      </c>
      <c r="Q19" s="18">
        <f t="shared" si="17"/>
        <v>0</v>
      </c>
      <c r="R19" s="18">
        <f t="shared" si="23"/>
        <v>0</v>
      </c>
      <c r="S19" s="18">
        <f t="shared" si="31"/>
        <v>8.434128861628391E-3</v>
      </c>
      <c r="T19" s="18">
        <f t="shared" ref="T19:T43" si="36">(L15*$E$18)/1000</f>
        <v>0</v>
      </c>
      <c r="U19" s="18">
        <f>(L14*$E$19)/1000</f>
        <v>0</v>
      </c>
      <c r="V19" s="20"/>
      <c r="W19" s="18">
        <f t="shared" si="3"/>
        <v>0.16361494397201806</v>
      </c>
      <c r="X19" s="18">
        <f t="shared" si="8"/>
        <v>0</v>
      </c>
      <c r="Y19" s="18">
        <f t="shared" si="18"/>
        <v>0</v>
      </c>
      <c r="Z19" s="18">
        <f t="shared" si="24"/>
        <v>2.1085322154070977E-3</v>
      </c>
      <c r="AA19" s="18">
        <f t="shared" si="32"/>
        <v>0</v>
      </c>
      <c r="AB19" s="18">
        <f t="shared" ref="AB19:AB43" si="37">(U19*$K$4)</f>
        <v>0</v>
      </c>
      <c r="AC19" s="20"/>
      <c r="AD19" s="18">
        <f t="shared" si="4"/>
        <v>0.81807471986009028</v>
      </c>
      <c r="AE19" s="18">
        <f t="shared" si="4"/>
        <v>0</v>
      </c>
      <c r="AF19" s="18">
        <f t="shared" si="4"/>
        <v>0</v>
      </c>
      <c r="AG19" s="18">
        <f t="shared" si="4"/>
        <v>1.0542661077035489E-2</v>
      </c>
      <c r="AH19" s="18">
        <f t="shared" si="4"/>
        <v>0</v>
      </c>
      <c r="AI19" s="18">
        <f t="shared" si="4"/>
        <v>0</v>
      </c>
      <c r="AJ19" s="20"/>
      <c r="AK19" s="18">
        <f t="shared" si="5"/>
        <v>1.4098154338922222</v>
      </c>
      <c r="AL19" s="18">
        <f t="shared" si="9"/>
        <v>0</v>
      </c>
      <c r="AM19" s="18">
        <f t="shared" si="19"/>
        <v>0</v>
      </c>
      <c r="AN19" s="18">
        <f t="shared" si="25"/>
        <v>1.8168519256091156E-2</v>
      </c>
      <c r="AO19" s="18">
        <f t="shared" si="33"/>
        <v>0</v>
      </c>
      <c r="AP19" s="18">
        <f t="shared" ref="AP19:AP43" si="38">AI19*$K$7*$I$7</f>
        <v>0</v>
      </c>
      <c r="AQ19" s="18">
        <f t="shared" si="10"/>
        <v>1.4279839531483134</v>
      </c>
      <c r="AR19" s="20"/>
      <c r="AS19" s="18">
        <f t="shared" si="6"/>
        <v>0</v>
      </c>
      <c r="AT19" s="18">
        <f t="shared" si="11"/>
        <v>0</v>
      </c>
      <c r="AU19" s="18">
        <f t="shared" si="20"/>
        <v>0</v>
      </c>
      <c r="AV19" s="18">
        <f t="shared" si="26"/>
        <v>0</v>
      </c>
      <c r="AW19" s="18">
        <f t="shared" si="34"/>
        <v>0</v>
      </c>
      <c r="AX19" s="18">
        <f t="shared" ref="AX19:AX43" si="39">AP19*$K$5</f>
        <v>0</v>
      </c>
      <c r="AY19" s="18">
        <f t="shared" si="12"/>
        <v>0</v>
      </c>
      <c r="AZ19" s="20"/>
      <c r="BA19" s="18">
        <f t="shared" si="7"/>
        <v>0</v>
      </c>
      <c r="BB19" s="18">
        <f t="shared" si="13"/>
        <v>0</v>
      </c>
      <c r="BC19" s="18">
        <f t="shared" si="21"/>
        <v>0</v>
      </c>
      <c r="BD19" s="18">
        <f t="shared" si="27"/>
        <v>0</v>
      </c>
      <c r="BE19" s="18">
        <f t="shared" si="35"/>
        <v>0</v>
      </c>
      <c r="BF19" s="18">
        <f t="shared" ref="BF19:BF43" si="40">AP19*$K$6</f>
        <v>0</v>
      </c>
      <c r="BG19" s="18">
        <f t="shared" si="14"/>
        <v>0</v>
      </c>
      <c r="BH19" s="20"/>
      <c r="BI19" s="18">
        <f t="shared" si="15"/>
        <v>1.4279839531483134</v>
      </c>
      <c r="BJ19" s="18">
        <f t="shared" si="22"/>
        <v>5.1597722748146264</v>
      </c>
    </row>
    <row r="20" spans="2:62" ht="15" x14ac:dyDescent="0.2">
      <c r="B20" s="22">
        <v>2025</v>
      </c>
      <c r="C20" s="14">
        <v>0</v>
      </c>
      <c r="D20" s="14">
        <f t="shared" si="28"/>
        <v>0</v>
      </c>
      <c r="E20" s="14">
        <f t="shared" si="29"/>
        <v>0</v>
      </c>
      <c r="G20" s="26">
        <v>7</v>
      </c>
      <c r="H20" s="26" t="str">
        <f>Mango!H20</f>
        <v>2025-2026</v>
      </c>
      <c r="I20" s="41">
        <v>14.7</v>
      </c>
      <c r="J20" s="264"/>
      <c r="K20" s="28">
        <f t="shared" si="0"/>
        <v>69.394400899776159</v>
      </c>
      <c r="L20" s="28">
        <f t="shared" si="30"/>
        <v>25.131219424088229</v>
      </c>
      <c r="M20" s="17"/>
      <c r="N20" s="14">
        <f t="shared" si="1"/>
        <v>7</v>
      </c>
      <c r="O20" s="14" t="str">
        <f t="shared" si="2"/>
        <v>2025-2026</v>
      </c>
      <c r="P20" s="18">
        <f t="shared" si="16"/>
        <v>1.3570858489007644</v>
      </c>
      <c r="Q20" s="18">
        <f t="shared" si="17"/>
        <v>0</v>
      </c>
      <c r="R20" s="18">
        <f t="shared" si="23"/>
        <v>0</v>
      </c>
      <c r="S20" s="18">
        <f t="shared" si="31"/>
        <v>7.2210223020558822E-2</v>
      </c>
      <c r="T20" s="18">
        <f t="shared" si="36"/>
        <v>0</v>
      </c>
      <c r="U20" s="18">
        <f t="shared" ref="U20:U43" si="41">(L15*$E$19)/1000</f>
        <v>0</v>
      </c>
      <c r="V20" s="20"/>
      <c r="W20" s="18">
        <f t="shared" si="3"/>
        <v>0.33927146222519111</v>
      </c>
      <c r="X20" s="18">
        <f t="shared" si="8"/>
        <v>0</v>
      </c>
      <c r="Y20" s="18">
        <f t="shared" si="18"/>
        <v>0</v>
      </c>
      <c r="Z20" s="18">
        <f t="shared" si="24"/>
        <v>1.8052555755139706E-2</v>
      </c>
      <c r="AA20" s="18">
        <f t="shared" si="32"/>
        <v>0</v>
      </c>
      <c r="AB20" s="18">
        <f t="shared" si="37"/>
        <v>0</v>
      </c>
      <c r="AC20" s="20"/>
      <c r="AD20" s="18">
        <f t="shared" si="4"/>
        <v>1.6963573111259556</v>
      </c>
      <c r="AE20" s="18">
        <f t="shared" si="4"/>
        <v>0</v>
      </c>
      <c r="AF20" s="18">
        <f t="shared" si="4"/>
        <v>0</v>
      </c>
      <c r="AG20" s="18">
        <f t="shared" si="4"/>
        <v>9.0262778775698521E-2</v>
      </c>
      <c r="AH20" s="18">
        <f t="shared" si="4"/>
        <v>0</v>
      </c>
      <c r="AI20" s="18">
        <f t="shared" si="4"/>
        <v>0</v>
      </c>
      <c r="AJ20" s="20"/>
      <c r="AK20" s="18">
        <f t="shared" si="5"/>
        <v>2.9233890995070633</v>
      </c>
      <c r="AL20" s="18">
        <f t="shared" si="9"/>
        <v>0</v>
      </c>
      <c r="AM20" s="18">
        <f t="shared" si="19"/>
        <v>0</v>
      </c>
      <c r="AN20" s="18">
        <f t="shared" si="25"/>
        <v>0.15555285542345379</v>
      </c>
      <c r="AO20" s="18">
        <f t="shared" si="33"/>
        <v>0</v>
      </c>
      <c r="AP20" s="18">
        <f t="shared" si="38"/>
        <v>0</v>
      </c>
      <c r="AQ20" s="18">
        <f t="shared" si="10"/>
        <v>3.0789419549305173</v>
      </c>
      <c r="AR20" s="20"/>
      <c r="AS20" s="18">
        <f t="shared" si="6"/>
        <v>0</v>
      </c>
      <c r="AT20" s="18">
        <f t="shared" si="11"/>
        <v>0</v>
      </c>
      <c r="AU20" s="18">
        <f t="shared" si="20"/>
        <v>0</v>
      </c>
      <c r="AV20" s="18">
        <f t="shared" si="26"/>
        <v>0</v>
      </c>
      <c r="AW20" s="18">
        <f t="shared" si="34"/>
        <v>0</v>
      </c>
      <c r="AX20" s="18">
        <f t="shared" si="39"/>
        <v>0</v>
      </c>
      <c r="AY20" s="18">
        <f t="shared" si="12"/>
        <v>0</v>
      </c>
      <c r="AZ20" s="20"/>
      <c r="BA20" s="18">
        <f t="shared" si="7"/>
        <v>0</v>
      </c>
      <c r="BB20" s="18">
        <f t="shared" si="13"/>
        <v>0</v>
      </c>
      <c r="BC20" s="18">
        <f t="shared" si="21"/>
        <v>0</v>
      </c>
      <c r="BD20" s="18">
        <f t="shared" si="27"/>
        <v>0</v>
      </c>
      <c r="BE20" s="18">
        <f t="shared" si="35"/>
        <v>0</v>
      </c>
      <c r="BF20" s="18">
        <f t="shared" si="40"/>
        <v>0</v>
      </c>
      <c r="BG20" s="18">
        <f t="shared" si="14"/>
        <v>0</v>
      </c>
      <c r="BH20" s="20"/>
      <c r="BI20" s="18">
        <f t="shared" si="15"/>
        <v>3.0789419549305173</v>
      </c>
      <c r="BJ20" s="18">
        <f t="shared" si="22"/>
        <v>8.2387142297451437</v>
      </c>
    </row>
    <row r="21" spans="2:62" ht="15" x14ac:dyDescent="0.2">
      <c r="B21" s="22">
        <v>2026</v>
      </c>
      <c r="C21" s="14">
        <v>0</v>
      </c>
      <c r="D21" s="14">
        <f t="shared" si="28"/>
        <v>0</v>
      </c>
      <c r="E21" s="14">
        <f t="shared" si="29"/>
        <v>0</v>
      </c>
      <c r="G21" s="26">
        <v>8</v>
      </c>
      <c r="H21" s="26" t="str">
        <f>Mango!H21</f>
        <v>2026-2027</v>
      </c>
      <c r="I21" s="41">
        <v>17.260000000000002</v>
      </c>
      <c r="J21" s="264"/>
      <c r="K21" s="28">
        <f t="shared" si="0"/>
        <v>100.71237789794492</v>
      </c>
      <c r="L21" s="28">
        <f t="shared" si="30"/>
        <v>31.31797699816876</v>
      </c>
      <c r="M21" s="17"/>
      <c r="N21" s="14">
        <f t="shared" si="1"/>
        <v>8</v>
      </c>
      <c r="O21" s="14" t="str">
        <f t="shared" si="2"/>
        <v>2026-2027</v>
      </c>
      <c r="P21" s="18">
        <f t="shared" si="16"/>
        <v>1.691170757901113</v>
      </c>
      <c r="Q21" s="18">
        <f t="shared" si="17"/>
        <v>0</v>
      </c>
      <c r="R21" s="18">
        <f t="shared" si="23"/>
        <v>0</v>
      </c>
      <c r="S21" s="18">
        <f t="shared" si="31"/>
        <v>0.20020265890546826</v>
      </c>
      <c r="T21" s="18">
        <f t="shared" si="36"/>
        <v>0</v>
      </c>
      <c r="U21" s="18">
        <f t="shared" si="41"/>
        <v>0</v>
      </c>
      <c r="V21" s="20"/>
      <c r="W21" s="18">
        <f t="shared" si="3"/>
        <v>0.42279268947527826</v>
      </c>
      <c r="X21" s="18">
        <f t="shared" si="8"/>
        <v>0</v>
      </c>
      <c r="Y21" s="18">
        <f t="shared" si="18"/>
        <v>0</v>
      </c>
      <c r="Z21" s="18">
        <f t="shared" si="24"/>
        <v>5.0050664726367065E-2</v>
      </c>
      <c r="AA21" s="18">
        <f t="shared" si="32"/>
        <v>0</v>
      </c>
      <c r="AB21" s="18">
        <f t="shared" si="37"/>
        <v>0</v>
      </c>
      <c r="AC21" s="20"/>
      <c r="AD21" s="18">
        <f t="shared" si="4"/>
        <v>2.1139634473763911</v>
      </c>
      <c r="AE21" s="18">
        <f t="shared" si="4"/>
        <v>0</v>
      </c>
      <c r="AF21" s="18">
        <f t="shared" si="4"/>
        <v>0</v>
      </c>
      <c r="AG21" s="18">
        <f t="shared" si="4"/>
        <v>0.25025332363183533</v>
      </c>
      <c r="AH21" s="18">
        <f t="shared" si="4"/>
        <v>0</v>
      </c>
      <c r="AI21" s="18">
        <f t="shared" si="4"/>
        <v>0</v>
      </c>
      <c r="AJ21" s="20"/>
      <c r="AK21" s="18">
        <f t="shared" si="5"/>
        <v>3.6430636743119806</v>
      </c>
      <c r="AL21" s="18">
        <f t="shared" si="9"/>
        <v>0</v>
      </c>
      <c r="AM21" s="18">
        <f t="shared" si="19"/>
        <v>0</v>
      </c>
      <c r="AN21" s="18">
        <f t="shared" si="25"/>
        <v>0.43126989439219615</v>
      </c>
      <c r="AO21" s="18">
        <f t="shared" si="33"/>
        <v>0</v>
      </c>
      <c r="AP21" s="18">
        <f t="shared" si="38"/>
        <v>0</v>
      </c>
      <c r="AQ21" s="18">
        <f t="shared" si="10"/>
        <v>4.0743335687041764</v>
      </c>
      <c r="AR21" s="20"/>
      <c r="AS21" s="18">
        <f t="shared" si="6"/>
        <v>0</v>
      </c>
      <c r="AT21" s="18">
        <f t="shared" si="11"/>
        <v>0</v>
      </c>
      <c r="AU21" s="18">
        <f t="shared" si="20"/>
        <v>0</v>
      </c>
      <c r="AV21" s="18">
        <f t="shared" si="26"/>
        <v>0</v>
      </c>
      <c r="AW21" s="18">
        <f t="shared" si="34"/>
        <v>0</v>
      </c>
      <c r="AX21" s="18">
        <f t="shared" si="39"/>
        <v>0</v>
      </c>
      <c r="AY21" s="18">
        <f t="shared" si="12"/>
        <v>0</v>
      </c>
      <c r="AZ21" s="20"/>
      <c r="BA21" s="18">
        <f t="shared" si="7"/>
        <v>0</v>
      </c>
      <c r="BB21" s="18">
        <f t="shared" si="13"/>
        <v>0</v>
      </c>
      <c r="BC21" s="18">
        <f t="shared" si="21"/>
        <v>0</v>
      </c>
      <c r="BD21" s="18">
        <f t="shared" si="27"/>
        <v>0</v>
      </c>
      <c r="BE21" s="18">
        <f t="shared" si="35"/>
        <v>0</v>
      </c>
      <c r="BF21" s="18">
        <f t="shared" si="40"/>
        <v>0</v>
      </c>
      <c r="BG21" s="18">
        <f t="shared" si="14"/>
        <v>0</v>
      </c>
      <c r="BH21" s="20"/>
      <c r="BI21" s="18">
        <f t="shared" si="15"/>
        <v>4.0743335687041764</v>
      </c>
      <c r="BJ21" s="18">
        <f t="shared" si="22"/>
        <v>12.31304779844932</v>
      </c>
    </row>
    <row r="22" spans="2:62" ht="15" x14ac:dyDescent="0.2">
      <c r="B22" s="22">
        <v>2027</v>
      </c>
      <c r="C22" s="14">
        <v>0</v>
      </c>
      <c r="D22" s="14">
        <f t="shared" si="28"/>
        <v>0</v>
      </c>
      <c r="E22" s="14">
        <f t="shared" si="29"/>
        <v>0</v>
      </c>
      <c r="G22" s="26">
        <v>9</v>
      </c>
      <c r="H22" s="26" t="str">
        <f>Mango!H22</f>
        <v>2027-2028</v>
      </c>
      <c r="I22" s="41">
        <v>20.059999999999999</v>
      </c>
      <c r="J22" s="264"/>
      <c r="K22" s="28">
        <f t="shared" si="0"/>
        <v>142.7433775446284</v>
      </c>
      <c r="L22" s="28">
        <f t="shared" si="30"/>
        <v>42.030999646683483</v>
      </c>
      <c r="M22" s="17"/>
      <c r="N22" s="14">
        <f t="shared" si="1"/>
        <v>9</v>
      </c>
      <c r="O22" s="14" t="str">
        <f t="shared" si="2"/>
        <v>2027-2028</v>
      </c>
      <c r="P22" s="18">
        <f t="shared" si="16"/>
        <v>2.2696739809209081</v>
      </c>
      <c r="Q22" s="18">
        <f t="shared" si="17"/>
        <v>0</v>
      </c>
      <c r="R22" s="18">
        <f t="shared" si="23"/>
        <v>0</v>
      </c>
      <c r="S22" s="18">
        <f t="shared" si="31"/>
        <v>0.10907662931467871</v>
      </c>
      <c r="T22" s="18">
        <f t="shared" si="36"/>
        <v>0</v>
      </c>
      <c r="U22" s="18">
        <f t="shared" si="41"/>
        <v>0</v>
      </c>
      <c r="V22" s="20"/>
      <c r="W22" s="18">
        <f t="shared" si="3"/>
        <v>0.56741849523022703</v>
      </c>
      <c r="X22" s="18">
        <f t="shared" si="8"/>
        <v>0</v>
      </c>
      <c r="Y22" s="18">
        <f t="shared" si="18"/>
        <v>0</v>
      </c>
      <c r="Z22" s="18">
        <f t="shared" si="24"/>
        <v>2.7269157328669677E-2</v>
      </c>
      <c r="AA22" s="18">
        <f t="shared" si="32"/>
        <v>0</v>
      </c>
      <c r="AB22" s="18">
        <f t="shared" si="37"/>
        <v>0</v>
      </c>
      <c r="AC22" s="20"/>
      <c r="AD22" s="18">
        <f t="shared" si="4"/>
        <v>2.8370924761511351</v>
      </c>
      <c r="AE22" s="18">
        <f t="shared" si="4"/>
        <v>0</v>
      </c>
      <c r="AF22" s="18">
        <f t="shared" si="4"/>
        <v>0</v>
      </c>
      <c r="AG22" s="18">
        <f t="shared" si="4"/>
        <v>0.1363457866433484</v>
      </c>
      <c r="AH22" s="18">
        <f t="shared" si="4"/>
        <v>0</v>
      </c>
      <c r="AI22" s="18">
        <f t="shared" si="4"/>
        <v>0</v>
      </c>
      <c r="AJ22" s="20"/>
      <c r="AK22" s="18">
        <f t="shared" si="5"/>
        <v>4.8892560339004563</v>
      </c>
      <c r="AL22" s="18">
        <f t="shared" si="9"/>
        <v>0</v>
      </c>
      <c r="AM22" s="18">
        <f t="shared" si="19"/>
        <v>0</v>
      </c>
      <c r="AN22" s="18">
        <f t="shared" si="25"/>
        <v>0.23496923898203706</v>
      </c>
      <c r="AO22" s="18">
        <f t="shared" si="33"/>
        <v>0</v>
      </c>
      <c r="AP22" s="18">
        <f t="shared" si="38"/>
        <v>0</v>
      </c>
      <c r="AQ22" s="18">
        <f t="shared" si="10"/>
        <v>5.1242252728824935</v>
      </c>
      <c r="AR22" s="20"/>
      <c r="AS22" s="18">
        <f t="shared" si="6"/>
        <v>0</v>
      </c>
      <c r="AT22" s="18">
        <f t="shared" si="11"/>
        <v>0</v>
      </c>
      <c r="AU22" s="18">
        <f t="shared" si="20"/>
        <v>0</v>
      </c>
      <c r="AV22" s="18">
        <f t="shared" si="26"/>
        <v>0</v>
      </c>
      <c r="AW22" s="18">
        <f t="shared" si="34"/>
        <v>0</v>
      </c>
      <c r="AX22" s="18">
        <f t="shared" si="39"/>
        <v>0</v>
      </c>
      <c r="AY22" s="18">
        <f t="shared" si="12"/>
        <v>0</v>
      </c>
      <c r="AZ22" s="20"/>
      <c r="BA22" s="18">
        <f t="shared" si="7"/>
        <v>0</v>
      </c>
      <c r="BB22" s="18">
        <f t="shared" si="13"/>
        <v>0</v>
      </c>
      <c r="BC22" s="18">
        <f t="shared" si="21"/>
        <v>0</v>
      </c>
      <c r="BD22" s="18">
        <f t="shared" si="27"/>
        <v>0</v>
      </c>
      <c r="BE22" s="18">
        <f t="shared" si="35"/>
        <v>0</v>
      </c>
      <c r="BF22" s="18">
        <f t="shared" si="40"/>
        <v>0</v>
      </c>
      <c r="BG22" s="18">
        <f t="shared" si="14"/>
        <v>0</v>
      </c>
      <c r="BH22" s="20"/>
      <c r="BI22" s="18">
        <f t="shared" si="15"/>
        <v>5.1242252728824935</v>
      </c>
      <c r="BJ22" s="18">
        <f t="shared" si="22"/>
        <v>17.437273071331813</v>
      </c>
    </row>
    <row r="23" spans="2:62" ht="15" x14ac:dyDescent="0.2">
      <c r="B23" s="22">
        <v>2028</v>
      </c>
      <c r="C23" s="14">
        <v>0</v>
      </c>
      <c r="D23" s="14">
        <f t="shared" si="28"/>
        <v>0</v>
      </c>
      <c r="E23" s="14">
        <f t="shared" si="29"/>
        <v>0</v>
      </c>
      <c r="G23" s="26">
        <v>10</v>
      </c>
      <c r="H23" s="26" t="str">
        <f>Mango!H23</f>
        <v>2028-2029</v>
      </c>
      <c r="I23" s="41">
        <v>20.13</v>
      </c>
      <c r="J23" s="264"/>
      <c r="K23" s="28">
        <f t="shared" si="0"/>
        <v>143.90164940544437</v>
      </c>
      <c r="L23" s="28">
        <f t="shared" si="30"/>
        <v>1.1582718608159723</v>
      </c>
      <c r="M23" s="17"/>
      <c r="N23" s="14">
        <f t="shared" si="1"/>
        <v>10</v>
      </c>
      <c r="O23" s="14" t="str">
        <f t="shared" si="2"/>
        <v>2028-2029</v>
      </c>
      <c r="P23" s="18">
        <f t="shared" si="16"/>
        <v>6.2546680484062506E-2</v>
      </c>
      <c r="Q23" s="18">
        <f t="shared" si="17"/>
        <v>0</v>
      </c>
      <c r="R23" s="18">
        <f t="shared" si="23"/>
        <v>0</v>
      </c>
      <c r="S23" s="18">
        <f t="shared" si="31"/>
        <v>0.22618097481679406</v>
      </c>
      <c r="T23" s="18">
        <f t="shared" si="36"/>
        <v>0</v>
      </c>
      <c r="U23" s="18">
        <f t="shared" si="41"/>
        <v>0</v>
      </c>
      <c r="V23" s="20"/>
      <c r="W23" s="18">
        <f t="shared" si="3"/>
        <v>1.5636670121015626E-2</v>
      </c>
      <c r="X23" s="18">
        <f t="shared" si="8"/>
        <v>0</v>
      </c>
      <c r="Y23" s="18">
        <f t="shared" si="18"/>
        <v>0</v>
      </c>
      <c r="Z23" s="18">
        <f t="shared" si="24"/>
        <v>5.6545243704198514E-2</v>
      </c>
      <c r="AA23" s="18">
        <f t="shared" si="32"/>
        <v>0</v>
      </c>
      <c r="AB23" s="18">
        <f t="shared" si="37"/>
        <v>0</v>
      </c>
      <c r="AC23" s="20"/>
      <c r="AD23" s="18">
        <f t="shared" si="4"/>
        <v>7.8183350605078139E-2</v>
      </c>
      <c r="AE23" s="18">
        <f t="shared" si="4"/>
        <v>0</v>
      </c>
      <c r="AF23" s="18">
        <f t="shared" si="4"/>
        <v>0</v>
      </c>
      <c r="AG23" s="18">
        <f t="shared" si="4"/>
        <v>0.28272621852099256</v>
      </c>
      <c r="AH23" s="18">
        <f t="shared" si="4"/>
        <v>0</v>
      </c>
      <c r="AI23" s="18">
        <f t="shared" si="4"/>
        <v>0</v>
      </c>
      <c r="AJ23" s="20"/>
      <c r="AK23" s="18">
        <f t="shared" si="5"/>
        <v>0.13473597420941799</v>
      </c>
      <c r="AL23" s="18">
        <f t="shared" si="9"/>
        <v>0</v>
      </c>
      <c r="AM23" s="18">
        <f t="shared" si="19"/>
        <v>0</v>
      </c>
      <c r="AN23" s="18">
        <f t="shared" si="25"/>
        <v>0.48723151658451047</v>
      </c>
      <c r="AO23" s="18">
        <f t="shared" si="33"/>
        <v>0</v>
      </c>
      <c r="AP23" s="18">
        <f t="shared" si="38"/>
        <v>0</v>
      </c>
      <c r="AQ23" s="18">
        <f t="shared" si="10"/>
        <v>0.62196749079392843</v>
      </c>
      <c r="AR23" s="20"/>
      <c r="AS23" s="18">
        <f t="shared" si="6"/>
        <v>0</v>
      </c>
      <c r="AT23" s="18">
        <f t="shared" si="11"/>
        <v>0</v>
      </c>
      <c r="AU23" s="18">
        <f t="shared" si="20"/>
        <v>0</v>
      </c>
      <c r="AV23" s="18">
        <f t="shared" si="26"/>
        <v>0</v>
      </c>
      <c r="AW23" s="18">
        <f t="shared" si="34"/>
        <v>0</v>
      </c>
      <c r="AX23" s="18">
        <f t="shared" si="39"/>
        <v>0</v>
      </c>
      <c r="AY23" s="18">
        <f t="shared" si="12"/>
        <v>0</v>
      </c>
      <c r="AZ23" s="20"/>
      <c r="BA23" s="18">
        <f t="shared" si="7"/>
        <v>0</v>
      </c>
      <c r="BB23" s="18">
        <f t="shared" si="13"/>
        <v>0</v>
      </c>
      <c r="BC23" s="18">
        <f t="shared" si="21"/>
        <v>0</v>
      </c>
      <c r="BD23" s="18">
        <f t="shared" si="27"/>
        <v>0</v>
      </c>
      <c r="BE23" s="18">
        <f t="shared" si="35"/>
        <v>0</v>
      </c>
      <c r="BF23" s="18">
        <f t="shared" si="40"/>
        <v>0</v>
      </c>
      <c r="BG23" s="18">
        <f t="shared" si="14"/>
        <v>0</v>
      </c>
      <c r="BH23" s="20"/>
      <c r="BI23" s="18">
        <f t="shared" si="15"/>
        <v>0.62196749079392843</v>
      </c>
      <c r="BJ23" s="18">
        <f t="shared" si="22"/>
        <v>18.059240562125741</v>
      </c>
    </row>
    <row r="24" spans="2:62" ht="15" x14ac:dyDescent="0.2">
      <c r="B24" s="22">
        <v>2029</v>
      </c>
      <c r="C24" s="14">
        <v>0</v>
      </c>
      <c r="D24" s="14">
        <f t="shared" si="28"/>
        <v>0</v>
      </c>
      <c r="E24" s="14">
        <f t="shared" si="29"/>
        <v>0</v>
      </c>
      <c r="G24" s="26">
        <v>11</v>
      </c>
      <c r="H24" s="26" t="str">
        <f>Mango!H24</f>
        <v>2029-2030</v>
      </c>
      <c r="I24" s="41">
        <v>21.65</v>
      </c>
      <c r="J24" s="265"/>
      <c r="K24" s="28">
        <f t="shared" si="0"/>
        <v>170.37683397813421</v>
      </c>
      <c r="L24" s="28">
        <f t="shared" si="30"/>
        <v>26.475184572689841</v>
      </c>
      <c r="M24" s="17"/>
      <c r="N24" s="14">
        <f t="shared" si="1"/>
        <v>11</v>
      </c>
      <c r="O24" s="14" t="str">
        <f t="shared" si="2"/>
        <v>2029-2030</v>
      </c>
      <c r="P24" s="18">
        <f t="shared" si="16"/>
        <v>1.4296599669252514</v>
      </c>
      <c r="Q24" s="18">
        <f t="shared" si="17"/>
        <v>0</v>
      </c>
      <c r="R24" s="18">
        <f t="shared" si="23"/>
        <v>0</v>
      </c>
      <c r="S24" s="18">
        <f t="shared" si="31"/>
        <v>0.28186179298351888</v>
      </c>
      <c r="T24" s="18">
        <f t="shared" si="36"/>
        <v>0</v>
      </c>
      <c r="U24" s="18">
        <f t="shared" si="41"/>
        <v>0</v>
      </c>
      <c r="V24" s="20"/>
      <c r="W24" s="18">
        <f t="shared" si="3"/>
        <v>0.35741499173131286</v>
      </c>
      <c r="X24" s="18">
        <f t="shared" si="8"/>
        <v>0</v>
      </c>
      <c r="Y24" s="18">
        <f t="shared" si="18"/>
        <v>0</v>
      </c>
      <c r="Z24" s="18">
        <f t="shared" si="24"/>
        <v>7.0465448245879719E-2</v>
      </c>
      <c r="AA24" s="18">
        <f t="shared" si="32"/>
        <v>0</v>
      </c>
      <c r="AB24" s="18">
        <f t="shared" si="37"/>
        <v>0</v>
      </c>
      <c r="AC24" s="20"/>
      <c r="AD24" s="18">
        <f t="shared" si="4"/>
        <v>1.7870749586565644</v>
      </c>
      <c r="AE24" s="18">
        <f t="shared" si="4"/>
        <v>0</v>
      </c>
      <c r="AF24" s="18">
        <f t="shared" si="4"/>
        <v>0</v>
      </c>
      <c r="AG24" s="18">
        <f t="shared" si="4"/>
        <v>0.35232724122939862</v>
      </c>
      <c r="AH24" s="18">
        <f t="shared" si="4"/>
        <v>0</v>
      </c>
      <c r="AI24" s="18">
        <f t="shared" si="4"/>
        <v>0</v>
      </c>
      <c r="AJ24" s="20"/>
      <c r="AK24" s="18">
        <f t="shared" si="5"/>
        <v>3.0797258454181455</v>
      </c>
      <c r="AL24" s="18">
        <f t="shared" si="9"/>
        <v>0</v>
      </c>
      <c r="AM24" s="18">
        <f t="shared" si="19"/>
        <v>0</v>
      </c>
      <c r="AN24" s="18">
        <f t="shared" si="25"/>
        <v>0.60717727905199692</v>
      </c>
      <c r="AO24" s="18">
        <f t="shared" si="33"/>
        <v>0</v>
      </c>
      <c r="AP24" s="18">
        <f t="shared" si="38"/>
        <v>0</v>
      </c>
      <c r="AQ24" s="18">
        <f t="shared" si="10"/>
        <v>3.6869031244701427</v>
      </c>
      <c r="AR24" s="20"/>
      <c r="AS24" s="18">
        <f t="shared" si="6"/>
        <v>0</v>
      </c>
      <c r="AT24" s="18">
        <f t="shared" si="11"/>
        <v>0</v>
      </c>
      <c r="AU24" s="18">
        <f t="shared" si="20"/>
        <v>0</v>
      </c>
      <c r="AV24" s="18">
        <f t="shared" si="26"/>
        <v>0</v>
      </c>
      <c r="AW24" s="18">
        <f t="shared" si="34"/>
        <v>0</v>
      </c>
      <c r="AX24" s="18">
        <f t="shared" si="39"/>
        <v>0</v>
      </c>
      <c r="AY24" s="18">
        <f t="shared" si="12"/>
        <v>0</v>
      </c>
      <c r="AZ24" s="20"/>
      <c r="BA24" s="18">
        <f t="shared" si="7"/>
        <v>0</v>
      </c>
      <c r="BB24" s="18">
        <f t="shared" si="13"/>
        <v>0</v>
      </c>
      <c r="BC24" s="18">
        <f t="shared" si="21"/>
        <v>0</v>
      </c>
      <c r="BD24" s="18">
        <f t="shared" si="27"/>
        <v>0</v>
      </c>
      <c r="BE24" s="18">
        <f t="shared" si="35"/>
        <v>0</v>
      </c>
      <c r="BF24" s="18">
        <f t="shared" si="40"/>
        <v>0</v>
      </c>
      <c r="BG24" s="18">
        <f t="shared" si="14"/>
        <v>0</v>
      </c>
      <c r="BH24" s="20"/>
      <c r="BI24" s="18">
        <f t="shared" si="15"/>
        <v>3.6869031244701427</v>
      </c>
      <c r="BJ24" s="18">
        <f t="shared" si="22"/>
        <v>21.746143686595882</v>
      </c>
    </row>
    <row r="25" spans="2:62" ht="15" x14ac:dyDescent="0.2">
      <c r="B25" s="22">
        <v>2030</v>
      </c>
      <c r="C25" s="14">
        <v>0</v>
      </c>
      <c r="D25" s="14">
        <f t="shared" si="28"/>
        <v>0</v>
      </c>
      <c r="E25" s="14">
        <f t="shared" si="29"/>
        <v>0</v>
      </c>
      <c r="G25" s="26">
        <v>12</v>
      </c>
      <c r="H25" s="26" t="str">
        <f>Mango!H25</f>
        <v>2030-2031</v>
      </c>
      <c r="I25" s="41">
        <v>22.203333333333301</v>
      </c>
      <c r="J25" s="30"/>
      <c r="K25" s="28">
        <f t="shared" si="0"/>
        <v>180.6501760981642</v>
      </c>
      <c r="L25" s="28">
        <f t="shared" si="30"/>
        <v>10.27334212002998</v>
      </c>
      <c r="M25" s="17"/>
      <c r="N25" s="14">
        <f t="shared" si="1"/>
        <v>12</v>
      </c>
      <c r="O25" s="14" t="str">
        <f t="shared" si="2"/>
        <v>2030-2031</v>
      </c>
      <c r="P25" s="18">
        <f t="shared" si="16"/>
        <v>0.55476047448161903</v>
      </c>
      <c r="Q25" s="18">
        <f t="shared" si="17"/>
        <v>0</v>
      </c>
      <c r="R25" s="18">
        <f t="shared" si="23"/>
        <v>0</v>
      </c>
      <c r="S25" s="18">
        <f t="shared" si="31"/>
        <v>0.37827899682015137</v>
      </c>
      <c r="T25" s="18">
        <f t="shared" si="36"/>
        <v>0</v>
      </c>
      <c r="U25" s="18">
        <f t="shared" si="41"/>
        <v>0</v>
      </c>
      <c r="V25" s="20"/>
      <c r="W25" s="18">
        <f t="shared" si="3"/>
        <v>0.13869011862040476</v>
      </c>
      <c r="X25" s="18">
        <f t="shared" si="8"/>
        <v>0</v>
      </c>
      <c r="Y25" s="18">
        <f t="shared" si="18"/>
        <v>0</v>
      </c>
      <c r="Z25" s="18">
        <f t="shared" si="24"/>
        <v>9.4569749205037842E-2</v>
      </c>
      <c r="AA25" s="18">
        <f t="shared" si="32"/>
        <v>0</v>
      </c>
      <c r="AB25" s="18">
        <f t="shared" si="37"/>
        <v>0</v>
      </c>
      <c r="AC25" s="20"/>
      <c r="AD25" s="18">
        <f t="shared" si="4"/>
        <v>0.69345059310202384</v>
      </c>
      <c r="AE25" s="18">
        <f t="shared" si="4"/>
        <v>0</v>
      </c>
      <c r="AF25" s="18">
        <f t="shared" si="4"/>
        <v>0</v>
      </c>
      <c r="AG25" s="18">
        <f t="shared" si="4"/>
        <v>0.47284874602518923</v>
      </c>
      <c r="AH25" s="18">
        <f t="shared" si="4"/>
        <v>0</v>
      </c>
      <c r="AI25" s="18">
        <f t="shared" si="4"/>
        <v>0</v>
      </c>
      <c r="AJ25" s="20"/>
      <c r="AK25" s="18">
        <f t="shared" si="5"/>
        <v>1.1950465221124875</v>
      </c>
      <c r="AL25" s="18">
        <f t="shared" si="9"/>
        <v>0</v>
      </c>
      <c r="AM25" s="18">
        <f t="shared" si="19"/>
        <v>0</v>
      </c>
      <c r="AN25" s="18">
        <f t="shared" si="25"/>
        <v>0.81487600565007601</v>
      </c>
      <c r="AO25" s="18">
        <f t="shared" si="33"/>
        <v>0</v>
      </c>
      <c r="AP25" s="18">
        <f t="shared" si="38"/>
        <v>0</v>
      </c>
      <c r="AQ25" s="18">
        <f t="shared" si="10"/>
        <v>2.0099225277625634</v>
      </c>
      <c r="AR25" s="20"/>
      <c r="AS25" s="18">
        <f t="shared" si="6"/>
        <v>0</v>
      </c>
      <c r="AT25" s="18">
        <f t="shared" si="11"/>
        <v>0</v>
      </c>
      <c r="AU25" s="18">
        <f t="shared" si="20"/>
        <v>0</v>
      </c>
      <c r="AV25" s="18">
        <f t="shared" si="26"/>
        <v>0</v>
      </c>
      <c r="AW25" s="18">
        <f t="shared" si="34"/>
        <v>0</v>
      </c>
      <c r="AX25" s="18">
        <f t="shared" si="39"/>
        <v>0</v>
      </c>
      <c r="AY25" s="18">
        <f t="shared" si="12"/>
        <v>0</v>
      </c>
      <c r="AZ25" s="20"/>
      <c r="BA25" s="18">
        <f t="shared" si="7"/>
        <v>0</v>
      </c>
      <c r="BB25" s="18">
        <f t="shared" si="13"/>
        <v>0</v>
      </c>
      <c r="BC25" s="18">
        <f t="shared" si="21"/>
        <v>0</v>
      </c>
      <c r="BD25" s="18">
        <f t="shared" si="27"/>
        <v>0</v>
      </c>
      <c r="BE25" s="18">
        <f t="shared" si="35"/>
        <v>0</v>
      </c>
      <c r="BF25" s="18">
        <f t="shared" si="40"/>
        <v>0</v>
      </c>
      <c r="BG25" s="18">
        <f t="shared" si="14"/>
        <v>0</v>
      </c>
      <c r="BH25" s="20"/>
      <c r="BI25" s="18">
        <f t="shared" si="15"/>
        <v>2.0099225277625634</v>
      </c>
      <c r="BJ25" s="18">
        <f t="shared" si="22"/>
        <v>23.756066214358444</v>
      </c>
    </row>
    <row r="26" spans="2:62" ht="15" x14ac:dyDescent="0.2">
      <c r="B26" s="22">
        <v>2031</v>
      </c>
      <c r="C26" s="14">
        <v>0</v>
      </c>
      <c r="D26" s="14">
        <f t="shared" si="28"/>
        <v>0</v>
      </c>
      <c r="E26" s="14">
        <f t="shared" si="29"/>
        <v>0</v>
      </c>
      <c r="G26" s="26">
        <v>13</v>
      </c>
      <c r="H26" s="26" t="str">
        <f>Mango!H26</f>
        <v>2031-2032</v>
      </c>
      <c r="I26" s="41">
        <v>22.998333333333299</v>
      </c>
      <c r="J26" s="30"/>
      <c r="K26" s="28">
        <f t="shared" si="0"/>
        <v>196.01250513846648</v>
      </c>
      <c r="L26" s="28">
        <f t="shared" si="30"/>
        <v>15.362329040302285</v>
      </c>
      <c r="M26" s="17"/>
      <c r="N26" s="14">
        <f t="shared" si="1"/>
        <v>13</v>
      </c>
      <c r="O26" s="14" t="str">
        <f t="shared" si="2"/>
        <v>2031-2032</v>
      </c>
      <c r="P26" s="18">
        <f t="shared" si="16"/>
        <v>0.82956576817632344</v>
      </c>
      <c r="Q26" s="18">
        <f t="shared" si="17"/>
        <v>0</v>
      </c>
      <c r="R26" s="18">
        <f t="shared" si="23"/>
        <v>0</v>
      </c>
      <c r="S26" s="18">
        <f t="shared" si="31"/>
        <v>1.0424446747343752E-2</v>
      </c>
      <c r="T26" s="18">
        <f t="shared" si="36"/>
        <v>0</v>
      </c>
      <c r="U26" s="18">
        <f t="shared" si="41"/>
        <v>0</v>
      </c>
      <c r="V26" s="20"/>
      <c r="W26" s="18">
        <f t="shared" si="3"/>
        <v>0.20739144204408086</v>
      </c>
      <c r="X26" s="18">
        <f t="shared" si="8"/>
        <v>0</v>
      </c>
      <c r="Y26" s="18">
        <f t="shared" si="18"/>
        <v>0</v>
      </c>
      <c r="Z26" s="18">
        <f t="shared" si="24"/>
        <v>2.6061116868359379E-3</v>
      </c>
      <c r="AA26" s="18">
        <f t="shared" si="32"/>
        <v>0</v>
      </c>
      <c r="AB26" s="18">
        <f t="shared" si="37"/>
        <v>0</v>
      </c>
      <c r="AC26" s="20"/>
      <c r="AD26" s="18">
        <f t="shared" si="4"/>
        <v>1.0369572102204043</v>
      </c>
      <c r="AE26" s="18">
        <f t="shared" si="4"/>
        <v>0</v>
      </c>
      <c r="AF26" s="18">
        <f t="shared" si="4"/>
        <v>0</v>
      </c>
      <c r="AG26" s="18">
        <f t="shared" si="4"/>
        <v>1.303055843417969E-2</v>
      </c>
      <c r="AH26" s="18">
        <f t="shared" si="4"/>
        <v>0</v>
      </c>
      <c r="AI26" s="18">
        <f t="shared" si="4"/>
        <v>0</v>
      </c>
      <c r="AJ26" s="20"/>
      <c r="AK26" s="18">
        <f t="shared" si="5"/>
        <v>1.7870229256131633</v>
      </c>
      <c r="AL26" s="18">
        <f t="shared" si="9"/>
        <v>0</v>
      </c>
      <c r="AM26" s="18">
        <f t="shared" si="19"/>
        <v>0</v>
      </c>
      <c r="AN26" s="18">
        <f t="shared" si="25"/>
        <v>2.2455995701569663E-2</v>
      </c>
      <c r="AO26" s="18">
        <f t="shared" si="33"/>
        <v>0</v>
      </c>
      <c r="AP26" s="18">
        <f t="shared" si="38"/>
        <v>0</v>
      </c>
      <c r="AQ26" s="18">
        <f t="shared" si="10"/>
        <v>1.8094789213147331</v>
      </c>
      <c r="AR26" s="20"/>
      <c r="AS26" s="18">
        <f t="shared" si="6"/>
        <v>0</v>
      </c>
      <c r="AT26" s="18">
        <f t="shared" si="11"/>
        <v>0</v>
      </c>
      <c r="AU26" s="18">
        <f t="shared" si="20"/>
        <v>0</v>
      </c>
      <c r="AV26" s="18">
        <f t="shared" si="26"/>
        <v>0</v>
      </c>
      <c r="AW26" s="18">
        <f t="shared" si="34"/>
        <v>0</v>
      </c>
      <c r="AX26" s="18">
        <f t="shared" si="39"/>
        <v>0</v>
      </c>
      <c r="AY26" s="18">
        <f t="shared" si="12"/>
        <v>0</v>
      </c>
      <c r="AZ26" s="20"/>
      <c r="BA26" s="18">
        <f t="shared" si="7"/>
        <v>0</v>
      </c>
      <c r="BB26" s="18">
        <f t="shared" si="13"/>
        <v>0</v>
      </c>
      <c r="BC26" s="18">
        <f t="shared" si="21"/>
        <v>0</v>
      </c>
      <c r="BD26" s="18">
        <f t="shared" si="27"/>
        <v>0</v>
      </c>
      <c r="BE26" s="18">
        <f t="shared" si="35"/>
        <v>0</v>
      </c>
      <c r="BF26" s="18">
        <f t="shared" si="40"/>
        <v>0</v>
      </c>
      <c r="BG26" s="18">
        <f t="shared" si="14"/>
        <v>0</v>
      </c>
      <c r="BH26" s="20"/>
      <c r="BI26" s="18">
        <f t="shared" si="15"/>
        <v>1.8094789213147331</v>
      </c>
      <c r="BJ26" s="18">
        <f t="shared" si="22"/>
        <v>25.565545135673176</v>
      </c>
    </row>
    <row r="27" spans="2:62" ht="15" x14ac:dyDescent="0.2">
      <c r="B27" s="22">
        <v>2032</v>
      </c>
      <c r="C27" s="14">
        <v>0</v>
      </c>
      <c r="D27" s="14">
        <f t="shared" si="28"/>
        <v>0</v>
      </c>
      <c r="E27" s="14">
        <f t="shared" si="29"/>
        <v>0</v>
      </c>
      <c r="G27" s="26">
        <v>14</v>
      </c>
      <c r="H27" s="26" t="str">
        <f>Mango!H27</f>
        <v>2032-2033</v>
      </c>
      <c r="I27" s="41">
        <v>23.793333333333301</v>
      </c>
      <c r="J27" s="30"/>
      <c r="K27" s="28">
        <f t="shared" si="0"/>
        <v>212.09209616085539</v>
      </c>
      <c r="L27" s="28">
        <f t="shared" si="30"/>
        <v>16.079591022388911</v>
      </c>
      <c r="M27" s="17"/>
      <c r="N27" s="14">
        <f t="shared" si="1"/>
        <v>14</v>
      </c>
      <c r="O27" s="14" t="str">
        <f t="shared" si="2"/>
        <v>2032-2033</v>
      </c>
      <c r="P27" s="18">
        <f t="shared" si="16"/>
        <v>0.86829791520900124</v>
      </c>
      <c r="Q27" s="18">
        <f t="shared" si="17"/>
        <v>0</v>
      </c>
      <c r="R27" s="18">
        <f t="shared" si="23"/>
        <v>0</v>
      </c>
      <c r="S27" s="18">
        <f t="shared" si="31"/>
        <v>0.23827666115420856</v>
      </c>
      <c r="T27" s="18">
        <f t="shared" si="36"/>
        <v>0</v>
      </c>
      <c r="U27" s="18">
        <f t="shared" si="41"/>
        <v>0</v>
      </c>
      <c r="V27" s="20"/>
      <c r="W27" s="18">
        <f t="shared" si="3"/>
        <v>0.21707447880225031</v>
      </c>
      <c r="X27" s="18">
        <f t="shared" si="8"/>
        <v>0</v>
      </c>
      <c r="Y27" s="18">
        <f t="shared" si="18"/>
        <v>0</v>
      </c>
      <c r="Z27" s="18">
        <f t="shared" si="24"/>
        <v>5.9569165288552141E-2</v>
      </c>
      <c r="AA27" s="18">
        <f t="shared" si="32"/>
        <v>0</v>
      </c>
      <c r="AB27" s="18">
        <f t="shared" si="37"/>
        <v>0</v>
      </c>
      <c r="AC27" s="20"/>
      <c r="AD27" s="18">
        <f t="shared" si="4"/>
        <v>1.0853723940112516</v>
      </c>
      <c r="AE27" s="18">
        <f t="shared" si="4"/>
        <v>0</v>
      </c>
      <c r="AF27" s="18">
        <f t="shared" si="4"/>
        <v>0</v>
      </c>
      <c r="AG27" s="18">
        <f t="shared" si="4"/>
        <v>0.2978458264427607</v>
      </c>
      <c r="AH27" s="18">
        <f t="shared" si="4"/>
        <v>0</v>
      </c>
      <c r="AI27" s="18">
        <f t="shared" si="4"/>
        <v>0</v>
      </c>
      <c r="AJ27" s="20"/>
      <c r="AK27" s="18">
        <f t="shared" si="5"/>
        <v>1.8704584256793901</v>
      </c>
      <c r="AL27" s="18">
        <f t="shared" si="9"/>
        <v>0</v>
      </c>
      <c r="AM27" s="18">
        <f t="shared" si="19"/>
        <v>0</v>
      </c>
      <c r="AN27" s="18">
        <f t="shared" si="25"/>
        <v>0.51328764090302414</v>
      </c>
      <c r="AO27" s="18">
        <f t="shared" si="33"/>
        <v>0</v>
      </c>
      <c r="AP27" s="18">
        <f t="shared" si="38"/>
        <v>0</v>
      </c>
      <c r="AQ27" s="18">
        <f t="shared" si="10"/>
        <v>2.3837460665824142</v>
      </c>
      <c r="AR27" s="20"/>
      <c r="AS27" s="18">
        <f t="shared" si="6"/>
        <v>0</v>
      </c>
      <c r="AT27" s="18">
        <f t="shared" si="11"/>
        <v>0</v>
      </c>
      <c r="AU27" s="18">
        <f t="shared" si="20"/>
        <v>0</v>
      </c>
      <c r="AV27" s="18">
        <f t="shared" si="26"/>
        <v>0</v>
      </c>
      <c r="AW27" s="18">
        <f t="shared" si="34"/>
        <v>0</v>
      </c>
      <c r="AX27" s="18">
        <f t="shared" si="39"/>
        <v>0</v>
      </c>
      <c r="AY27" s="18">
        <f t="shared" si="12"/>
        <v>0</v>
      </c>
      <c r="AZ27" s="20"/>
      <c r="BA27" s="18">
        <f t="shared" si="7"/>
        <v>0</v>
      </c>
      <c r="BB27" s="18">
        <f t="shared" si="13"/>
        <v>0</v>
      </c>
      <c r="BC27" s="18">
        <f t="shared" si="21"/>
        <v>0</v>
      </c>
      <c r="BD27" s="18">
        <f t="shared" si="27"/>
        <v>0</v>
      </c>
      <c r="BE27" s="18">
        <f t="shared" si="35"/>
        <v>0</v>
      </c>
      <c r="BF27" s="18">
        <f t="shared" si="40"/>
        <v>0</v>
      </c>
      <c r="BG27" s="18">
        <f t="shared" si="14"/>
        <v>0</v>
      </c>
      <c r="BH27" s="20"/>
      <c r="BI27" s="18">
        <f t="shared" si="15"/>
        <v>2.3837460665824142</v>
      </c>
      <c r="BJ27" s="18">
        <f t="shared" si="22"/>
        <v>27.949291202255591</v>
      </c>
    </row>
    <row r="28" spans="2:62" ht="15" x14ac:dyDescent="0.2">
      <c r="B28" s="22">
        <v>2033</v>
      </c>
      <c r="C28" s="14">
        <v>0</v>
      </c>
      <c r="D28" s="14">
        <f t="shared" si="28"/>
        <v>0</v>
      </c>
      <c r="E28" s="14">
        <f t="shared" si="29"/>
        <v>0</v>
      </c>
      <c r="G28" s="34">
        <v>15</v>
      </c>
      <c r="H28" s="34" t="str">
        <f>Mango!H28</f>
        <v>2033-2034</v>
      </c>
      <c r="I28" s="41">
        <v>24.588333333333299</v>
      </c>
      <c r="J28" s="30"/>
      <c r="K28" s="28">
        <f t="shared" si="0"/>
        <v>228.89679282874999</v>
      </c>
      <c r="L28" s="31">
        <f>K28-K27</f>
        <v>16.804696667894603</v>
      </c>
      <c r="M28" s="17"/>
      <c r="N28" s="14">
        <f t="shared" si="1"/>
        <v>15</v>
      </c>
      <c r="O28" s="14" t="str">
        <f t="shared" si="2"/>
        <v>2033-2034</v>
      </c>
      <c r="P28" s="18">
        <f t="shared" si="16"/>
        <v>0.90745362006630859</v>
      </c>
      <c r="Q28" s="18">
        <f t="shared" si="17"/>
        <v>0</v>
      </c>
      <c r="R28" s="18">
        <f t="shared" si="23"/>
        <v>0</v>
      </c>
      <c r="S28" s="18">
        <f t="shared" si="31"/>
        <v>9.2460079080269819E-2</v>
      </c>
      <c r="T28" s="18">
        <f t="shared" si="36"/>
        <v>0</v>
      </c>
      <c r="U28" s="18">
        <f t="shared" si="41"/>
        <v>0</v>
      </c>
      <c r="V28" s="20"/>
      <c r="W28" s="18">
        <f t="shared" si="3"/>
        <v>0.22686340501657715</v>
      </c>
      <c r="X28" s="18">
        <f t="shared" si="8"/>
        <v>0</v>
      </c>
      <c r="Y28" s="18">
        <f t="shared" si="18"/>
        <v>0</v>
      </c>
      <c r="Z28" s="18">
        <f t="shared" si="24"/>
        <v>2.3115019770067455E-2</v>
      </c>
      <c r="AA28" s="18">
        <f t="shared" si="32"/>
        <v>0</v>
      </c>
      <c r="AB28" s="18">
        <f t="shared" si="37"/>
        <v>0</v>
      </c>
      <c r="AC28" s="20"/>
      <c r="AD28" s="18">
        <f t="shared" si="4"/>
        <v>1.1343170250828858</v>
      </c>
      <c r="AE28" s="18">
        <f t="shared" si="4"/>
        <v>0</v>
      </c>
      <c r="AF28" s="18">
        <f t="shared" si="4"/>
        <v>0</v>
      </c>
      <c r="AG28" s="18">
        <f t="shared" si="4"/>
        <v>0.11557509885033727</v>
      </c>
      <c r="AH28" s="18">
        <f t="shared" si="4"/>
        <v>0</v>
      </c>
      <c r="AI28" s="18">
        <f t="shared" si="4"/>
        <v>0</v>
      </c>
      <c r="AJ28" s="20"/>
      <c r="AK28" s="18">
        <f t="shared" si="5"/>
        <v>1.9548063398928395</v>
      </c>
      <c r="AL28" s="18">
        <f t="shared" si="9"/>
        <v>0</v>
      </c>
      <c r="AM28" s="18">
        <f t="shared" si="19"/>
        <v>0</v>
      </c>
      <c r="AN28" s="18">
        <f t="shared" si="25"/>
        <v>0.19917442035208122</v>
      </c>
      <c r="AO28" s="18">
        <f t="shared" si="33"/>
        <v>0</v>
      </c>
      <c r="AP28" s="18">
        <f t="shared" si="38"/>
        <v>0</v>
      </c>
      <c r="AQ28" s="18">
        <f t="shared" si="10"/>
        <v>2.1539807602449206</v>
      </c>
      <c r="AR28" s="20"/>
      <c r="AS28" s="18">
        <f t="shared" si="6"/>
        <v>0</v>
      </c>
      <c r="AT28" s="18">
        <f t="shared" si="11"/>
        <v>0</v>
      </c>
      <c r="AU28" s="18">
        <f t="shared" si="20"/>
        <v>0</v>
      </c>
      <c r="AV28" s="18">
        <f t="shared" si="26"/>
        <v>0</v>
      </c>
      <c r="AW28" s="18">
        <f t="shared" si="34"/>
        <v>0</v>
      </c>
      <c r="AX28" s="18">
        <f t="shared" si="39"/>
        <v>0</v>
      </c>
      <c r="AY28" s="18">
        <f t="shared" si="12"/>
        <v>0</v>
      </c>
      <c r="AZ28" s="20"/>
      <c r="BA28" s="18">
        <f t="shared" si="7"/>
        <v>0</v>
      </c>
      <c r="BB28" s="18">
        <f t="shared" si="13"/>
        <v>0</v>
      </c>
      <c r="BC28" s="18">
        <f t="shared" si="21"/>
        <v>0</v>
      </c>
      <c r="BD28" s="18">
        <f t="shared" si="27"/>
        <v>0</v>
      </c>
      <c r="BE28" s="18">
        <f t="shared" si="35"/>
        <v>0</v>
      </c>
      <c r="BF28" s="18">
        <f t="shared" si="40"/>
        <v>0</v>
      </c>
      <c r="BG28" s="18">
        <f t="shared" si="14"/>
        <v>0</v>
      </c>
      <c r="BH28" s="20"/>
      <c r="BI28" s="18">
        <f t="shared" si="15"/>
        <v>2.1539807602449206</v>
      </c>
      <c r="BJ28" s="18">
        <f t="shared" si="22"/>
        <v>30.103271962500511</v>
      </c>
    </row>
    <row r="29" spans="2:62" ht="15" x14ac:dyDescent="0.2">
      <c r="B29" s="22">
        <v>2034</v>
      </c>
      <c r="C29" s="14">
        <v>0</v>
      </c>
      <c r="D29" s="14">
        <f t="shared" si="28"/>
        <v>0</v>
      </c>
      <c r="E29" s="14">
        <f t="shared" si="29"/>
        <v>0</v>
      </c>
      <c r="G29" s="34">
        <v>16</v>
      </c>
      <c r="H29" s="34" t="str">
        <f>Mango!H29</f>
        <v>2034-2035</v>
      </c>
      <c r="I29" s="41">
        <v>25.383333333333301</v>
      </c>
      <c r="J29" s="30"/>
      <c r="K29" s="28">
        <f t="shared" si="0"/>
        <v>246.4342625037261</v>
      </c>
      <c r="L29" s="28">
        <f t="shared" si="30"/>
        <v>17.537469674976109</v>
      </c>
      <c r="M29" s="17"/>
      <c r="N29" s="14">
        <f t="shared" si="1"/>
        <v>16</v>
      </c>
      <c r="O29" s="14" t="str">
        <f t="shared" si="2"/>
        <v>2034-2035</v>
      </c>
      <c r="P29" s="18">
        <f t="shared" si="16"/>
        <v>0.94702336244870977</v>
      </c>
      <c r="Q29" s="18">
        <f t="shared" si="17"/>
        <v>0</v>
      </c>
      <c r="R29" s="18">
        <f t="shared" si="23"/>
        <v>0</v>
      </c>
      <c r="S29" s="18">
        <f t="shared" si="31"/>
        <v>0.13826096136272056</v>
      </c>
      <c r="T29" s="18">
        <f t="shared" si="36"/>
        <v>0</v>
      </c>
      <c r="U29" s="18">
        <f t="shared" si="41"/>
        <v>0</v>
      </c>
      <c r="V29" s="20"/>
      <c r="W29" s="18">
        <f t="shared" si="3"/>
        <v>0.23675584061217744</v>
      </c>
      <c r="X29" s="18">
        <f t="shared" si="8"/>
        <v>0</v>
      </c>
      <c r="Y29" s="18">
        <f t="shared" si="18"/>
        <v>0</v>
      </c>
      <c r="Z29" s="18">
        <f t="shared" si="24"/>
        <v>3.4565240340680141E-2</v>
      </c>
      <c r="AA29" s="18">
        <f t="shared" si="32"/>
        <v>0</v>
      </c>
      <c r="AB29" s="18">
        <f t="shared" si="37"/>
        <v>0</v>
      </c>
      <c r="AC29" s="20"/>
      <c r="AD29" s="18">
        <f t="shared" si="4"/>
        <v>1.1837792030608871</v>
      </c>
      <c r="AE29" s="18">
        <f t="shared" si="4"/>
        <v>0</v>
      </c>
      <c r="AF29" s="18">
        <f t="shared" si="4"/>
        <v>0</v>
      </c>
      <c r="AG29" s="18">
        <f t="shared" si="4"/>
        <v>0.17282620170340071</v>
      </c>
      <c r="AH29" s="18">
        <f t="shared" si="4"/>
        <v>0</v>
      </c>
      <c r="AI29" s="18">
        <f t="shared" si="4"/>
        <v>0</v>
      </c>
      <c r="AJ29" s="20"/>
      <c r="AK29" s="18">
        <f t="shared" si="5"/>
        <v>2.0400461599415953</v>
      </c>
      <c r="AL29" s="18">
        <f t="shared" si="9"/>
        <v>0</v>
      </c>
      <c r="AM29" s="18">
        <f t="shared" si="19"/>
        <v>0</v>
      </c>
      <c r="AN29" s="18">
        <f t="shared" si="25"/>
        <v>0.29783715426886054</v>
      </c>
      <c r="AO29" s="18">
        <f t="shared" si="33"/>
        <v>0</v>
      </c>
      <c r="AP29" s="18">
        <f t="shared" si="38"/>
        <v>0</v>
      </c>
      <c r="AQ29" s="18">
        <f t="shared" si="10"/>
        <v>2.337883314210456</v>
      </c>
      <c r="AR29" s="20"/>
      <c r="AS29" s="18">
        <f t="shared" si="6"/>
        <v>0</v>
      </c>
      <c r="AT29" s="18">
        <f t="shared" si="11"/>
        <v>0</v>
      </c>
      <c r="AU29" s="18">
        <f t="shared" si="20"/>
        <v>0</v>
      </c>
      <c r="AV29" s="18">
        <f t="shared" si="26"/>
        <v>0</v>
      </c>
      <c r="AW29" s="18">
        <f t="shared" si="34"/>
        <v>0</v>
      </c>
      <c r="AX29" s="18">
        <f t="shared" si="39"/>
        <v>0</v>
      </c>
      <c r="AY29" s="18">
        <f t="shared" si="12"/>
        <v>0</v>
      </c>
      <c r="AZ29" s="20"/>
      <c r="BA29" s="18">
        <f t="shared" si="7"/>
        <v>0</v>
      </c>
      <c r="BB29" s="18">
        <f t="shared" si="13"/>
        <v>0</v>
      </c>
      <c r="BC29" s="18">
        <f t="shared" si="21"/>
        <v>0</v>
      </c>
      <c r="BD29" s="18">
        <f t="shared" si="27"/>
        <v>0</v>
      </c>
      <c r="BE29" s="18">
        <f t="shared" si="35"/>
        <v>0</v>
      </c>
      <c r="BF29" s="18">
        <f t="shared" si="40"/>
        <v>0</v>
      </c>
      <c r="BG29" s="18">
        <f t="shared" si="14"/>
        <v>0</v>
      </c>
      <c r="BH29" s="20"/>
      <c r="BI29" s="18">
        <f t="shared" si="15"/>
        <v>2.337883314210456</v>
      </c>
      <c r="BJ29" s="18">
        <f t="shared" si="22"/>
        <v>32.441155276710965</v>
      </c>
    </row>
    <row r="30" spans="2:62" ht="15" x14ac:dyDescent="0.2">
      <c r="B30" s="22">
        <v>2035</v>
      </c>
      <c r="C30" s="14">
        <v>0</v>
      </c>
      <c r="D30" s="14">
        <f t="shared" si="28"/>
        <v>0</v>
      </c>
      <c r="E30" s="14">
        <f t="shared" si="29"/>
        <v>0</v>
      </c>
      <c r="G30" s="26">
        <v>17</v>
      </c>
      <c r="H30" s="26" t="str">
        <f>Mango!H30</f>
        <v>2035-2036</v>
      </c>
      <c r="I30" s="41">
        <v>26.178333333333299</v>
      </c>
      <c r="J30" s="30"/>
      <c r="K30" s="28">
        <f t="shared" si="0"/>
        <v>264.71200572522395</v>
      </c>
      <c r="L30" s="28">
        <f t="shared" si="30"/>
        <v>18.277743221497843</v>
      </c>
      <c r="M30" s="17"/>
      <c r="N30" s="14">
        <f t="shared" si="1"/>
        <v>17</v>
      </c>
      <c r="O30" s="14" t="str">
        <f t="shared" si="2"/>
        <v>2035-2036</v>
      </c>
      <c r="P30" s="18">
        <f t="shared" si="16"/>
        <v>0.98699813396088343</v>
      </c>
      <c r="Q30" s="18">
        <f t="shared" si="17"/>
        <v>0</v>
      </c>
      <c r="R30" s="18">
        <f t="shared" si="23"/>
        <v>0</v>
      </c>
      <c r="S30" s="18">
        <f t="shared" si="31"/>
        <v>0.14471631920150019</v>
      </c>
      <c r="T30" s="18">
        <f t="shared" si="36"/>
        <v>0</v>
      </c>
      <c r="U30" s="18">
        <f t="shared" si="41"/>
        <v>0</v>
      </c>
      <c r="V30" s="20"/>
      <c r="W30" s="18">
        <f t="shared" si="3"/>
        <v>0.24674953349022086</v>
      </c>
      <c r="X30" s="18">
        <f t="shared" si="8"/>
        <v>0</v>
      </c>
      <c r="Y30" s="18">
        <f t="shared" si="18"/>
        <v>0</v>
      </c>
      <c r="Z30" s="18">
        <f t="shared" si="24"/>
        <v>3.6179079800375047E-2</v>
      </c>
      <c r="AA30" s="18">
        <f t="shared" si="32"/>
        <v>0</v>
      </c>
      <c r="AB30" s="18">
        <f t="shared" si="37"/>
        <v>0</v>
      </c>
      <c r="AC30" s="20"/>
      <c r="AD30" s="18">
        <f t="shared" si="4"/>
        <v>1.2337476674511043</v>
      </c>
      <c r="AE30" s="18">
        <f t="shared" si="4"/>
        <v>0</v>
      </c>
      <c r="AF30" s="18">
        <f t="shared" si="4"/>
        <v>0</v>
      </c>
      <c r="AG30" s="18">
        <f t="shared" si="4"/>
        <v>0.18089539900187523</v>
      </c>
      <c r="AH30" s="18">
        <f t="shared" si="4"/>
        <v>0</v>
      </c>
      <c r="AI30" s="18">
        <f t="shared" si="4"/>
        <v>0</v>
      </c>
      <c r="AJ30" s="20"/>
      <c r="AK30" s="18">
        <f t="shared" si="5"/>
        <v>2.1261584802407363</v>
      </c>
      <c r="AL30" s="18">
        <f t="shared" si="9"/>
        <v>0</v>
      </c>
      <c r="AM30" s="18">
        <f t="shared" si="19"/>
        <v>0</v>
      </c>
      <c r="AN30" s="18">
        <f t="shared" si="25"/>
        <v>0.31174307094656495</v>
      </c>
      <c r="AO30" s="18">
        <f t="shared" si="33"/>
        <v>0</v>
      </c>
      <c r="AP30" s="18">
        <f t="shared" si="38"/>
        <v>0</v>
      </c>
      <c r="AQ30" s="18">
        <f t="shared" si="10"/>
        <v>2.4379015511873012</v>
      </c>
      <c r="AR30" s="20"/>
      <c r="AS30" s="18">
        <f t="shared" si="6"/>
        <v>0</v>
      </c>
      <c r="AT30" s="18">
        <f t="shared" si="11"/>
        <v>0</v>
      </c>
      <c r="AU30" s="18">
        <f t="shared" si="20"/>
        <v>0</v>
      </c>
      <c r="AV30" s="18">
        <f t="shared" si="26"/>
        <v>0</v>
      </c>
      <c r="AW30" s="18">
        <f t="shared" si="34"/>
        <v>0</v>
      </c>
      <c r="AX30" s="18">
        <f t="shared" si="39"/>
        <v>0</v>
      </c>
      <c r="AY30" s="18">
        <f t="shared" si="12"/>
        <v>0</v>
      </c>
      <c r="AZ30" s="20"/>
      <c r="BA30" s="18">
        <f t="shared" si="7"/>
        <v>0</v>
      </c>
      <c r="BB30" s="18">
        <f t="shared" si="13"/>
        <v>0</v>
      </c>
      <c r="BC30" s="18">
        <f t="shared" si="21"/>
        <v>0</v>
      </c>
      <c r="BD30" s="18">
        <f t="shared" si="27"/>
        <v>0</v>
      </c>
      <c r="BE30" s="18">
        <f t="shared" si="35"/>
        <v>0</v>
      </c>
      <c r="BF30" s="18">
        <f t="shared" si="40"/>
        <v>0</v>
      </c>
      <c r="BG30" s="18">
        <f t="shared" si="14"/>
        <v>0</v>
      </c>
      <c r="BH30" s="20"/>
      <c r="BI30" s="18">
        <f t="shared" si="15"/>
        <v>2.4379015511873012</v>
      </c>
      <c r="BJ30" s="18">
        <f t="shared" si="22"/>
        <v>34.879056827898268</v>
      </c>
    </row>
    <row r="31" spans="2:62" ht="15" x14ac:dyDescent="0.2">
      <c r="B31" s="22">
        <v>2036</v>
      </c>
      <c r="C31" s="14">
        <v>0</v>
      </c>
      <c r="D31" s="14">
        <f t="shared" si="28"/>
        <v>0</v>
      </c>
      <c r="E31" s="14">
        <f t="shared" si="29"/>
        <v>0</v>
      </c>
      <c r="G31" s="26">
        <v>18</v>
      </c>
      <c r="H31" s="26" t="str">
        <f>Mango!H31</f>
        <v>2036-2037</v>
      </c>
      <c r="I31" s="41">
        <v>26.973333333333301</v>
      </c>
      <c r="J31" s="30"/>
      <c r="K31" s="28">
        <f t="shared" si="0"/>
        <v>283.73736490214003</v>
      </c>
      <c r="L31" s="28">
        <f t="shared" si="30"/>
        <v>19.025359176916083</v>
      </c>
      <c r="M31" s="17"/>
      <c r="N31" s="14">
        <f t="shared" si="1"/>
        <v>18</v>
      </c>
      <c r="O31" s="14" t="str">
        <f t="shared" si="2"/>
        <v>2036-2037</v>
      </c>
      <c r="P31" s="18">
        <f t="shared" si="16"/>
        <v>1.0273693955534686</v>
      </c>
      <c r="Q31" s="18">
        <f t="shared" si="17"/>
        <v>0</v>
      </c>
      <c r="R31" s="18">
        <f t="shared" si="23"/>
        <v>0</v>
      </c>
      <c r="S31" s="18">
        <f t="shared" si="31"/>
        <v>0.15124227001105142</v>
      </c>
      <c r="T31" s="18">
        <f t="shared" si="36"/>
        <v>0</v>
      </c>
      <c r="U31" s="18">
        <f t="shared" si="41"/>
        <v>0</v>
      </c>
      <c r="V31" s="20"/>
      <c r="W31" s="18">
        <f t="shared" si="3"/>
        <v>0.25684234888836716</v>
      </c>
      <c r="X31" s="18">
        <f t="shared" si="8"/>
        <v>0</v>
      </c>
      <c r="Y31" s="18">
        <f t="shared" si="18"/>
        <v>0</v>
      </c>
      <c r="Z31" s="18">
        <f t="shared" si="24"/>
        <v>3.7810567502762855E-2</v>
      </c>
      <c r="AA31" s="18">
        <f t="shared" si="32"/>
        <v>0</v>
      </c>
      <c r="AB31" s="18">
        <f t="shared" si="37"/>
        <v>0</v>
      </c>
      <c r="AC31" s="20"/>
      <c r="AD31" s="18">
        <f t="shared" si="4"/>
        <v>1.2842117444418357</v>
      </c>
      <c r="AE31" s="18">
        <f t="shared" si="4"/>
        <v>0</v>
      </c>
      <c r="AF31" s="18">
        <f t="shared" si="4"/>
        <v>0</v>
      </c>
      <c r="AG31" s="18">
        <f t="shared" si="4"/>
        <v>0.18905283751381427</v>
      </c>
      <c r="AH31" s="18">
        <f t="shared" si="4"/>
        <v>0</v>
      </c>
      <c r="AI31" s="18">
        <f t="shared" si="4"/>
        <v>0</v>
      </c>
      <c r="AJ31" s="20"/>
      <c r="AK31" s="18">
        <f t="shared" si="5"/>
        <v>2.2131249062547633</v>
      </c>
      <c r="AL31" s="18">
        <f t="shared" si="9"/>
        <v>0</v>
      </c>
      <c r="AM31" s="18">
        <f t="shared" si="19"/>
        <v>0</v>
      </c>
      <c r="AN31" s="18">
        <f t="shared" si="25"/>
        <v>0.32580105664880654</v>
      </c>
      <c r="AO31" s="18">
        <f t="shared" si="33"/>
        <v>0</v>
      </c>
      <c r="AP31" s="18">
        <f t="shared" si="38"/>
        <v>0</v>
      </c>
      <c r="AQ31" s="18">
        <f t="shared" si="10"/>
        <v>2.5389259629035701</v>
      </c>
      <c r="AR31" s="20"/>
      <c r="AS31" s="18">
        <f t="shared" si="6"/>
        <v>0</v>
      </c>
      <c r="AT31" s="18">
        <f t="shared" si="11"/>
        <v>0</v>
      </c>
      <c r="AU31" s="18">
        <f t="shared" si="20"/>
        <v>0</v>
      </c>
      <c r="AV31" s="18">
        <f t="shared" si="26"/>
        <v>0</v>
      </c>
      <c r="AW31" s="18">
        <f t="shared" si="34"/>
        <v>0</v>
      </c>
      <c r="AX31" s="18">
        <f t="shared" si="39"/>
        <v>0</v>
      </c>
      <c r="AY31" s="18">
        <f t="shared" si="12"/>
        <v>0</v>
      </c>
      <c r="AZ31" s="20"/>
      <c r="BA31" s="18">
        <f t="shared" si="7"/>
        <v>0</v>
      </c>
      <c r="BB31" s="18">
        <f t="shared" si="13"/>
        <v>0</v>
      </c>
      <c r="BC31" s="18">
        <f t="shared" si="21"/>
        <v>0</v>
      </c>
      <c r="BD31" s="18">
        <f t="shared" si="27"/>
        <v>0</v>
      </c>
      <c r="BE31" s="18">
        <f t="shared" si="35"/>
        <v>0</v>
      </c>
      <c r="BF31" s="18">
        <f t="shared" si="40"/>
        <v>0</v>
      </c>
      <c r="BG31" s="18">
        <f t="shared" si="14"/>
        <v>0</v>
      </c>
      <c r="BH31" s="20"/>
      <c r="BI31" s="18">
        <f t="shared" si="15"/>
        <v>2.5389259629035701</v>
      </c>
      <c r="BJ31" s="18">
        <f t="shared" si="22"/>
        <v>37.417982790801837</v>
      </c>
    </row>
    <row r="32" spans="2:62" ht="15" x14ac:dyDescent="0.2">
      <c r="B32" s="22">
        <v>2037</v>
      </c>
      <c r="C32" s="14">
        <v>0</v>
      </c>
      <c r="D32" s="14">
        <f t="shared" si="28"/>
        <v>0</v>
      </c>
      <c r="E32" s="14">
        <f t="shared" si="29"/>
        <v>0</v>
      </c>
      <c r="G32" s="26">
        <v>19</v>
      </c>
      <c r="H32" s="26" t="str">
        <f>Mango!H32</f>
        <v>2037-2038</v>
      </c>
      <c r="I32" s="41">
        <v>27.768333333333299</v>
      </c>
      <c r="J32" s="30"/>
      <c r="K32" s="28">
        <f t="shared" si="0"/>
        <v>303.51753230358258</v>
      </c>
      <c r="L32" s="28">
        <f t="shared" si="30"/>
        <v>19.780167401442554</v>
      </c>
      <c r="M32" s="17"/>
      <c r="N32" s="14">
        <f t="shared" si="1"/>
        <v>19</v>
      </c>
      <c r="O32" s="14" t="str">
        <f t="shared" si="2"/>
        <v>2037-2038</v>
      </c>
      <c r="P32" s="18">
        <f t="shared" si="16"/>
        <v>1.068129039677898</v>
      </c>
      <c r="Q32" s="18">
        <f t="shared" si="17"/>
        <v>0</v>
      </c>
      <c r="R32" s="18">
        <f t="shared" si="23"/>
        <v>0</v>
      </c>
      <c r="S32" s="18">
        <f t="shared" si="31"/>
        <v>0.15783722707478498</v>
      </c>
      <c r="T32" s="18">
        <f t="shared" si="36"/>
        <v>0</v>
      </c>
      <c r="U32" s="18">
        <f t="shared" si="41"/>
        <v>0</v>
      </c>
      <c r="V32" s="20"/>
      <c r="W32" s="18">
        <f t="shared" si="3"/>
        <v>0.26703225991947449</v>
      </c>
      <c r="X32" s="18">
        <f t="shared" si="8"/>
        <v>0</v>
      </c>
      <c r="Y32" s="18">
        <f t="shared" si="18"/>
        <v>0</v>
      </c>
      <c r="Z32" s="18">
        <f t="shared" si="24"/>
        <v>3.9459306768696245E-2</v>
      </c>
      <c r="AA32" s="18">
        <f t="shared" si="32"/>
        <v>0</v>
      </c>
      <c r="AB32" s="18">
        <f t="shared" si="37"/>
        <v>0</v>
      </c>
      <c r="AC32" s="20"/>
      <c r="AD32" s="18">
        <f t="shared" si="4"/>
        <v>1.3351612995973725</v>
      </c>
      <c r="AE32" s="18">
        <f t="shared" si="4"/>
        <v>0</v>
      </c>
      <c r="AF32" s="18">
        <f t="shared" si="4"/>
        <v>0</v>
      </c>
      <c r="AG32" s="18">
        <f t="shared" si="4"/>
        <v>0.19729653384348123</v>
      </c>
      <c r="AH32" s="18">
        <f t="shared" si="4"/>
        <v>0</v>
      </c>
      <c r="AI32" s="18">
        <f t="shared" si="4"/>
        <v>0</v>
      </c>
      <c r="AJ32" s="20"/>
      <c r="AK32" s="18">
        <f t="shared" si="5"/>
        <v>2.3009279729728052</v>
      </c>
      <c r="AL32" s="18">
        <f t="shared" si="9"/>
        <v>0</v>
      </c>
      <c r="AM32" s="18">
        <f t="shared" si="19"/>
        <v>0</v>
      </c>
      <c r="AN32" s="18">
        <f t="shared" si="25"/>
        <v>0.34000769332359926</v>
      </c>
      <c r="AO32" s="18">
        <f t="shared" si="33"/>
        <v>0</v>
      </c>
      <c r="AP32" s="18">
        <f t="shared" si="38"/>
        <v>0</v>
      </c>
      <c r="AQ32" s="18">
        <f t="shared" si="10"/>
        <v>2.6409356662964045</v>
      </c>
      <c r="AR32" s="20"/>
      <c r="AS32" s="18">
        <f t="shared" si="6"/>
        <v>0</v>
      </c>
      <c r="AT32" s="18">
        <f t="shared" si="11"/>
        <v>0</v>
      </c>
      <c r="AU32" s="18">
        <f t="shared" si="20"/>
        <v>0</v>
      </c>
      <c r="AV32" s="18">
        <f t="shared" si="26"/>
        <v>0</v>
      </c>
      <c r="AW32" s="18">
        <f t="shared" si="34"/>
        <v>0</v>
      </c>
      <c r="AX32" s="18">
        <f t="shared" si="39"/>
        <v>0</v>
      </c>
      <c r="AY32" s="18">
        <f t="shared" si="12"/>
        <v>0</v>
      </c>
      <c r="AZ32" s="20"/>
      <c r="BA32" s="18">
        <f t="shared" si="7"/>
        <v>0</v>
      </c>
      <c r="BB32" s="18">
        <f t="shared" si="13"/>
        <v>0</v>
      </c>
      <c r="BC32" s="18">
        <f t="shared" si="21"/>
        <v>0</v>
      </c>
      <c r="BD32" s="18">
        <f t="shared" si="27"/>
        <v>0</v>
      </c>
      <c r="BE32" s="18">
        <f t="shared" si="35"/>
        <v>0</v>
      </c>
      <c r="BF32" s="18">
        <f t="shared" si="40"/>
        <v>0</v>
      </c>
      <c r="BG32" s="18">
        <f t="shared" si="14"/>
        <v>0</v>
      </c>
      <c r="BH32" s="20"/>
      <c r="BI32" s="18">
        <f t="shared" si="15"/>
        <v>2.6409356662964045</v>
      </c>
      <c r="BJ32" s="18">
        <f t="shared" si="22"/>
        <v>40.058918457098244</v>
      </c>
    </row>
    <row r="33" spans="2:62" ht="15" x14ac:dyDescent="0.2">
      <c r="B33" s="22">
        <v>2038</v>
      </c>
      <c r="C33" s="14">
        <v>0</v>
      </c>
      <c r="D33" s="14">
        <f t="shared" si="28"/>
        <v>0</v>
      </c>
      <c r="E33" s="14">
        <f t="shared" si="29"/>
        <v>0</v>
      </c>
      <c r="G33" s="26">
        <v>20</v>
      </c>
      <c r="H33" s="26" t="str">
        <f>Mango!H33</f>
        <v>2038-2039</v>
      </c>
      <c r="I33" s="41">
        <v>28.563333333333301</v>
      </c>
      <c r="J33" s="30"/>
      <c r="K33" s="28">
        <f t="shared" si="0"/>
        <v>324.05955742414261</v>
      </c>
      <c r="L33" s="28">
        <f t="shared" si="30"/>
        <v>20.542025120560027</v>
      </c>
      <c r="M33" s="17"/>
      <c r="N33" s="14">
        <f t="shared" si="1"/>
        <v>20</v>
      </c>
      <c r="O33" s="14" t="str">
        <f t="shared" si="2"/>
        <v>2038-2039</v>
      </c>
      <c r="P33" s="18">
        <f t="shared" si="16"/>
        <v>1.1092693565102414</v>
      </c>
      <c r="Q33" s="18">
        <f t="shared" si="17"/>
        <v>0</v>
      </c>
      <c r="R33" s="18">
        <f t="shared" si="23"/>
        <v>0</v>
      </c>
      <c r="S33" s="18">
        <f t="shared" si="31"/>
        <v>0.16449968899348058</v>
      </c>
      <c r="T33" s="18">
        <f t="shared" si="36"/>
        <v>0</v>
      </c>
      <c r="U33" s="18">
        <f t="shared" si="41"/>
        <v>0</v>
      </c>
      <c r="V33" s="20"/>
      <c r="W33" s="18">
        <f t="shared" si="3"/>
        <v>0.27731733912756035</v>
      </c>
      <c r="X33" s="18">
        <f t="shared" si="8"/>
        <v>0</v>
      </c>
      <c r="Y33" s="18">
        <f t="shared" si="18"/>
        <v>0</v>
      </c>
      <c r="Z33" s="18">
        <f t="shared" si="24"/>
        <v>4.1124922248370145E-2</v>
      </c>
      <c r="AA33" s="18">
        <f t="shared" si="32"/>
        <v>0</v>
      </c>
      <c r="AB33" s="18">
        <f t="shared" si="37"/>
        <v>0</v>
      </c>
      <c r="AC33" s="20"/>
      <c r="AD33" s="18">
        <f t="shared" si="4"/>
        <v>1.3865866956378017</v>
      </c>
      <c r="AE33" s="18">
        <f t="shared" si="4"/>
        <v>0</v>
      </c>
      <c r="AF33" s="18">
        <f t="shared" si="4"/>
        <v>0</v>
      </c>
      <c r="AG33" s="18">
        <f t="shared" si="4"/>
        <v>0.20562461124185072</v>
      </c>
      <c r="AH33" s="18">
        <f t="shared" si="4"/>
        <v>0</v>
      </c>
      <c r="AI33" s="18">
        <f t="shared" si="4"/>
        <v>0</v>
      </c>
      <c r="AJ33" s="20"/>
      <c r="AK33" s="18">
        <f t="shared" si="5"/>
        <v>2.3895510721491449</v>
      </c>
      <c r="AL33" s="18">
        <f t="shared" si="9"/>
        <v>0</v>
      </c>
      <c r="AM33" s="18">
        <f t="shared" si="19"/>
        <v>0</v>
      </c>
      <c r="AN33" s="18">
        <f t="shared" si="25"/>
        <v>0.35435974670678938</v>
      </c>
      <c r="AO33" s="18">
        <f t="shared" si="33"/>
        <v>0</v>
      </c>
      <c r="AP33" s="18">
        <f t="shared" si="38"/>
        <v>0</v>
      </c>
      <c r="AQ33" s="18">
        <f t="shared" si="10"/>
        <v>2.7439108188559342</v>
      </c>
      <c r="AR33" s="20"/>
      <c r="AS33" s="18">
        <f t="shared" si="6"/>
        <v>0</v>
      </c>
      <c r="AT33" s="18">
        <f t="shared" si="11"/>
        <v>0</v>
      </c>
      <c r="AU33" s="18">
        <f t="shared" si="20"/>
        <v>0</v>
      </c>
      <c r="AV33" s="18">
        <f t="shared" si="26"/>
        <v>0</v>
      </c>
      <c r="AW33" s="18">
        <f t="shared" si="34"/>
        <v>0</v>
      </c>
      <c r="AX33" s="18">
        <f t="shared" si="39"/>
        <v>0</v>
      </c>
      <c r="AY33" s="18">
        <f t="shared" si="12"/>
        <v>0</v>
      </c>
      <c r="AZ33" s="20"/>
      <c r="BA33" s="18">
        <f t="shared" si="7"/>
        <v>0</v>
      </c>
      <c r="BB33" s="18">
        <f t="shared" si="13"/>
        <v>0</v>
      </c>
      <c r="BC33" s="18">
        <f t="shared" si="21"/>
        <v>0</v>
      </c>
      <c r="BD33" s="18">
        <f t="shared" si="27"/>
        <v>0</v>
      </c>
      <c r="BE33" s="18">
        <f t="shared" si="35"/>
        <v>0</v>
      </c>
      <c r="BF33" s="18">
        <f t="shared" si="40"/>
        <v>0</v>
      </c>
      <c r="BG33" s="18">
        <f t="shared" si="14"/>
        <v>0</v>
      </c>
      <c r="BH33" s="20"/>
      <c r="BI33" s="18">
        <f t="shared" si="15"/>
        <v>2.7439108188559342</v>
      </c>
      <c r="BJ33" s="18">
        <f t="shared" si="22"/>
        <v>42.802829275954181</v>
      </c>
    </row>
    <row r="34" spans="2:62" ht="15" x14ac:dyDescent="0.2">
      <c r="B34" s="22">
        <v>2039</v>
      </c>
      <c r="C34" s="14">
        <v>0</v>
      </c>
      <c r="D34" s="14">
        <f t="shared" si="28"/>
        <v>0</v>
      </c>
      <c r="E34" s="14">
        <f t="shared" si="29"/>
        <v>0</v>
      </c>
      <c r="G34" s="26">
        <v>21</v>
      </c>
      <c r="H34" s="26" t="str">
        <f>Mango!H34</f>
        <v>2039-2040</v>
      </c>
      <c r="I34" s="41">
        <v>29.358333333333299</v>
      </c>
      <c r="J34" s="30"/>
      <c r="K34" s="28">
        <f t="shared" si="0"/>
        <v>345.37035378901294</v>
      </c>
      <c r="L34" s="28">
        <f t="shared" si="30"/>
        <v>21.310796364870328</v>
      </c>
      <c r="M34" s="17"/>
      <c r="N34" s="14">
        <f t="shared" si="1"/>
        <v>21</v>
      </c>
      <c r="O34" s="14" t="str">
        <f t="shared" si="2"/>
        <v>2039-2040</v>
      </c>
      <c r="P34" s="18">
        <f t="shared" si="16"/>
        <v>1.1507830037029976</v>
      </c>
      <c r="Q34" s="18">
        <f t="shared" si="17"/>
        <v>0</v>
      </c>
      <c r="R34" s="18">
        <f t="shared" si="23"/>
        <v>0</v>
      </c>
      <c r="S34" s="18">
        <f t="shared" si="31"/>
        <v>0.17122823259224476</v>
      </c>
      <c r="T34" s="18">
        <f t="shared" si="36"/>
        <v>0</v>
      </c>
      <c r="U34" s="18">
        <f t="shared" si="41"/>
        <v>0</v>
      </c>
      <c r="V34" s="20"/>
      <c r="W34" s="18">
        <f t="shared" si="3"/>
        <v>0.28769575092574939</v>
      </c>
      <c r="X34" s="18">
        <f t="shared" si="8"/>
        <v>0</v>
      </c>
      <c r="Y34" s="18">
        <f t="shared" si="18"/>
        <v>0</v>
      </c>
      <c r="Z34" s="18">
        <f t="shared" si="24"/>
        <v>4.280705814806119E-2</v>
      </c>
      <c r="AA34" s="18">
        <f t="shared" si="32"/>
        <v>0</v>
      </c>
      <c r="AB34" s="18">
        <f t="shared" si="37"/>
        <v>0</v>
      </c>
      <c r="AC34" s="20"/>
      <c r="AD34" s="18">
        <f t="shared" si="4"/>
        <v>1.438478754628747</v>
      </c>
      <c r="AE34" s="18">
        <f t="shared" si="4"/>
        <v>0</v>
      </c>
      <c r="AF34" s="18">
        <f t="shared" si="4"/>
        <v>0</v>
      </c>
      <c r="AG34" s="18">
        <f t="shared" si="4"/>
        <v>0.21403529074030594</v>
      </c>
      <c r="AH34" s="18">
        <f t="shared" si="4"/>
        <v>0</v>
      </c>
      <c r="AI34" s="18">
        <f t="shared" si="4"/>
        <v>0</v>
      </c>
      <c r="AJ34" s="20"/>
      <c r="AK34" s="18">
        <f t="shared" si="5"/>
        <v>2.4789783871435405</v>
      </c>
      <c r="AL34" s="18">
        <f t="shared" si="9"/>
        <v>0</v>
      </c>
      <c r="AM34" s="18">
        <f t="shared" si="19"/>
        <v>0</v>
      </c>
      <c r="AN34" s="18">
        <f t="shared" si="25"/>
        <v>0.36885415104246055</v>
      </c>
      <c r="AO34" s="18">
        <f t="shared" si="33"/>
        <v>0</v>
      </c>
      <c r="AP34" s="18">
        <f t="shared" si="38"/>
        <v>0</v>
      </c>
      <c r="AQ34" s="18">
        <f t="shared" si="10"/>
        <v>2.847832538186001</v>
      </c>
      <c r="AR34" s="20"/>
      <c r="AS34" s="18">
        <f t="shared" si="6"/>
        <v>0</v>
      </c>
      <c r="AT34" s="18">
        <f t="shared" si="11"/>
        <v>0</v>
      </c>
      <c r="AU34" s="18">
        <f t="shared" si="20"/>
        <v>0</v>
      </c>
      <c r="AV34" s="18">
        <f t="shared" si="26"/>
        <v>0</v>
      </c>
      <c r="AW34" s="18">
        <f t="shared" si="34"/>
        <v>0</v>
      </c>
      <c r="AX34" s="18">
        <f t="shared" si="39"/>
        <v>0</v>
      </c>
      <c r="AY34" s="18">
        <f t="shared" si="12"/>
        <v>0</v>
      </c>
      <c r="AZ34" s="20"/>
      <c r="BA34" s="18">
        <f t="shared" si="7"/>
        <v>0</v>
      </c>
      <c r="BB34" s="18">
        <f t="shared" si="13"/>
        <v>0</v>
      </c>
      <c r="BC34" s="18">
        <f t="shared" si="21"/>
        <v>0</v>
      </c>
      <c r="BD34" s="18">
        <f t="shared" si="27"/>
        <v>0</v>
      </c>
      <c r="BE34" s="18">
        <f t="shared" si="35"/>
        <v>0</v>
      </c>
      <c r="BF34" s="18">
        <f t="shared" si="40"/>
        <v>0</v>
      </c>
      <c r="BG34" s="18">
        <f t="shared" si="14"/>
        <v>0</v>
      </c>
      <c r="BH34" s="20"/>
      <c r="BI34" s="18">
        <f t="shared" si="15"/>
        <v>2.847832538186001</v>
      </c>
      <c r="BJ34" s="18">
        <f t="shared" si="22"/>
        <v>45.650661814140179</v>
      </c>
    </row>
    <row r="35" spans="2:62" ht="15" x14ac:dyDescent="0.2">
      <c r="B35" s="22">
        <v>2040</v>
      </c>
      <c r="C35" s="14">
        <v>0</v>
      </c>
      <c r="D35" s="14">
        <f t="shared" si="28"/>
        <v>0</v>
      </c>
      <c r="E35" s="14">
        <f t="shared" si="29"/>
        <v>0</v>
      </c>
      <c r="G35" s="26">
        <v>22</v>
      </c>
      <c r="H35" s="26" t="str">
        <f>Mango!H35</f>
        <v>2040-2041</v>
      </c>
      <c r="I35" s="41">
        <v>30.1533333333333</v>
      </c>
      <c r="J35" s="30"/>
      <c r="K35" s="28">
        <f t="shared" si="0"/>
        <v>367.45670525585433</v>
      </c>
      <c r="L35" s="28">
        <f t="shared" si="30"/>
        <v>22.086351466841393</v>
      </c>
      <c r="M35" s="17"/>
      <c r="N35" s="14">
        <f t="shared" si="1"/>
        <v>22</v>
      </c>
      <c r="O35" s="14" t="str">
        <f t="shared" si="2"/>
        <v>2040-2041</v>
      </c>
      <c r="P35" s="18">
        <f t="shared" si="16"/>
        <v>1.1926629792094352</v>
      </c>
      <c r="Q35" s="18">
        <f t="shared" si="17"/>
        <v>0</v>
      </c>
      <c r="R35" s="18">
        <f t="shared" si="23"/>
        <v>0</v>
      </c>
      <c r="S35" s="18">
        <f t="shared" si="31"/>
        <v>0.17802150661298299</v>
      </c>
      <c r="T35" s="18">
        <f t="shared" si="36"/>
        <v>0</v>
      </c>
      <c r="U35" s="18">
        <f t="shared" si="41"/>
        <v>0</v>
      </c>
      <c r="V35" s="20"/>
      <c r="W35" s="18">
        <f t="shared" si="3"/>
        <v>0.2981657448023588</v>
      </c>
      <c r="X35" s="18">
        <f t="shared" si="8"/>
        <v>0</v>
      </c>
      <c r="Y35" s="18">
        <f t="shared" si="18"/>
        <v>0</v>
      </c>
      <c r="Z35" s="18">
        <f t="shared" si="24"/>
        <v>4.4505376653245748E-2</v>
      </c>
      <c r="AA35" s="18">
        <f t="shared" si="32"/>
        <v>0</v>
      </c>
      <c r="AB35" s="18">
        <f t="shared" si="37"/>
        <v>0</v>
      </c>
      <c r="AC35" s="20"/>
      <c r="AD35" s="18">
        <f t="shared" si="4"/>
        <v>1.4908287240117941</v>
      </c>
      <c r="AE35" s="18">
        <f t="shared" si="4"/>
        <v>0</v>
      </c>
      <c r="AF35" s="18">
        <f t="shared" si="4"/>
        <v>0</v>
      </c>
      <c r="AG35" s="18">
        <f t="shared" si="4"/>
        <v>0.22252688326622874</v>
      </c>
      <c r="AH35" s="18">
        <f t="shared" si="4"/>
        <v>0</v>
      </c>
      <c r="AI35" s="18">
        <f t="shared" si="4"/>
        <v>0</v>
      </c>
      <c r="AJ35" s="20"/>
      <c r="AK35" s="18">
        <f t="shared" si="5"/>
        <v>2.5691948343803253</v>
      </c>
      <c r="AL35" s="18">
        <f t="shared" si="9"/>
        <v>0</v>
      </c>
      <c r="AM35" s="18">
        <f t="shared" si="19"/>
        <v>0</v>
      </c>
      <c r="AN35" s="18">
        <f t="shared" si="25"/>
        <v>0.38348799549546747</v>
      </c>
      <c r="AO35" s="18">
        <f t="shared" si="33"/>
        <v>0</v>
      </c>
      <c r="AP35" s="18">
        <f t="shared" si="38"/>
        <v>0</v>
      </c>
      <c r="AQ35" s="18">
        <f t="shared" si="10"/>
        <v>2.9526828298757928</v>
      </c>
      <c r="AR35" s="20"/>
      <c r="AS35" s="18">
        <f t="shared" si="6"/>
        <v>0</v>
      </c>
      <c r="AT35" s="18">
        <f t="shared" si="11"/>
        <v>0</v>
      </c>
      <c r="AU35" s="18">
        <f t="shared" si="20"/>
        <v>0</v>
      </c>
      <c r="AV35" s="18">
        <f t="shared" si="26"/>
        <v>0</v>
      </c>
      <c r="AW35" s="18">
        <f t="shared" si="34"/>
        <v>0</v>
      </c>
      <c r="AX35" s="18">
        <f t="shared" si="39"/>
        <v>0</v>
      </c>
      <c r="AY35" s="18">
        <f t="shared" si="12"/>
        <v>0</v>
      </c>
      <c r="AZ35" s="20"/>
      <c r="BA35" s="18">
        <f t="shared" si="7"/>
        <v>0</v>
      </c>
      <c r="BB35" s="18">
        <f t="shared" si="13"/>
        <v>0</v>
      </c>
      <c r="BC35" s="18">
        <f t="shared" si="21"/>
        <v>0</v>
      </c>
      <c r="BD35" s="18">
        <f t="shared" si="27"/>
        <v>0</v>
      </c>
      <c r="BE35" s="18">
        <f t="shared" si="35"/>
        <v>0</v>
      </c>
      <c r="BF35" s="18">
        <f t="shared" si="40"/>
        <v>0</v>
      </c>
      <c r="BG35" s="18">
        <f t="shared" si="14"/>
        <v>0</v>
      </c>
      <c r="BH35" s="20"/>
      <c r="BI35" s="18">
        <f t="shared" si="15"/>
        <v>2.9526828298757928</v>
      </c>
      <c r="BJ35" s="18">
        <f t="shared" si="22"/>
        <v>48.603344644015969</v>
      </c>
    </row>
    <row r="36" spans="2:62" ht="15" x14ac:dyDescent="0.2">
      <c r="B36" s="22">
        <v>2041</v>
      </c>
      <c r="C36" s="14">
        <v>0</v>
      </c>
      <c r="D36" s="14">
        <f t="shared" si="28"/>
        <v>0</v>
      </c>
      <c r="E36" s="14">
        <f t="shared" si="29"/>
        <v>0</v>
      </c>
      <c r="G36" s="26">
        <v>23</v>
      </c>
      <c r="H36" s="26" t="str">
        <f>Mango!H36</f>
        <v>2041-2042</v>
      </c>
      <c r="I36" s="41">
        <v>30.948333333333299</v>
      </c>
      <c r="J36" s="30"/>
      <c r="K36" s="28">
        <f t="shared" si="0"/>
        <v>390.32527186314962</v>
      </c>
      <c r="L36" s="28">
        <f t="shared" si="30"/>
        <v>22.868566607295293</v>
      </c>
      <c r="M36" s="17"/>
      <c r="N36" s="14">
        <f t="shared" si="1"/>
        <v>23</v>
      </c>
      <c r="O36" s="14" t="str">
        <f t="shared" si="2"/>
        <v>2041-2042</v>
      </c>
      <c r="P36" s="18">
        <f t="shared" si="16"/>
        <v>1.2349025967939458</v>
      </c>
      <c r="Q36" s="18">
        <f t="shared" si="17"/>
        <v>0</v>
      </c>
      <c r="R36" s="18">
        <f t="shared" si="23"/>
        <v>0</v>
      </c>
      <c r="S36" s="18">
        <f t="shared" si="31"/>
        <v>0.18487822608504023</v>
      </c>
      <c r="T36" s="18">
        <f t="shared" si="36"/>
        <v>0</v>
      </c>
      <c r="U36" s="18">
        <f t="shared" si="41"/>
        <v>0</v>
      </c>
      <c r="V36" s="20"/>
      <c r="W36" s="18">
        <f t="shared" si="3"/>
        <v>0.30872564919848644</v>
      </c>
      <c r="X36" s="18">
        <f t="shared" si="8"/>
        <v>0</v>
      </c>
      <c r="Y36" s="18">
        <f t="shared" si="18"/>
        <v>0</v>
      </c>
      <c r="Z36" s="18">
        <f t="shared" si="24"/>
        <v>4.6219556521260058E-2</v>
      </c>
      <c r="AA36" s="18">
        <f t="shared" si="32"/>
        <v>0</v>
      </c>
      <c r="AB36" s="18">
        <f t="shared" si="37"/>
        <v>0</v>
      </c>
      <c r="AC36" s="20"/>
      <c r="AD36" s="18">
        <f t="shared" si="4"/>
        <v>1.5436282459924322</v>
      </c>
      <c r="AE36" s="18">
        <f t="shared" si="4"/>
        <v>0</v>
      </c>
      <c r="AF36" s="18">
        <f t="shared" si="4"/>
        <v>0</v>
      </c>
      <c r="AG36" s="18">
        <f t="shared" si="4"/>
        <v>0.23109778260630029</v>
      </c>
      <c r="AH36" s="18">
        <f t="shared" si="4"/>
        <v>0</v>
      </c>
      <c r="AI36" s="18">
        <f t="shared" si="4"/>
        <v>0</v>
      </c>
      <c r="AJ36" s="20"/>
      <c r="AK36" s="18">
        <f t="shared" si="5"/>
        <v>2.6601860105936246</v>
      </c>
      <c r="AL36" s="18">
        <f t="shared" si="9"/>
        <v>0</v>
      </c>
      <c r="AM36" s="18">
        <f t="shared" si="19"/>
        <v>0</v>
      </c>
      <c r="AN36" s="18">
        <f t="shared" si="25"/>
        <v>0.39825851202485746</v>
      </c>
      <c r="AO36" s="18">
        <f t="shared" si="33"/>
        <v>0</v>
      </c>
      <c r="AP36" s="18">
        <f t="shared" si="38"/>
        <v>0</v>
      </c>
      <c r="AQ36" s="18">
        <f t="shared" si="10"/>
        <v>3.058444522618482</v>
      </c>
      <c r="AR36" s="20"/>
      <c r="AS36" s="18">
        <f t="shared" si="6"/>
        <v>0</v>
      </c>
      <c r="AT36" s="18">
        <f t="shared" si="11"/>
        <v>0</v>
      </c>
      <c r="AU36" s="18">
        <f t="shared" si="20"/>
        <v>0</v>
      </c>
      <c r="AV36" s="18">
        <f t="shared" si="26"/>
        <v>0</v>
      </c>
      <c r="AW36" s="18">
        <f t="shared" si="34"/>
        <v>0</v>
      </c>
      <c r="AX36" s="18">
        <f t="shared" si="39"/>
        <v>0</v>
      </c>
      <c r="AY36" s="18">
        <f t="shared" si="12"/>
        <v>0</v>
      </c>
      <c r="AZ36" s="20"/>
      <c r="BA36" s="18">
        <f t="shared" si="7"/>
        <v>0</v>
      </c>
      <c r="BB36" s="18">
        <f t="shared" si="13"/>
        <v>0</v>
      </c>
      <c r="BC36" s="18">
        <f t="shared" si="21"/>
        <v>0</v>
      </c>
      <c r="BD36" s="18">
        <f t="shared" si="27"/>
        <v>0</v>
      </c>
      <c r="BE36" s="18">
        <f t="shared" si="35"/>
        <v>0</v>
      </c>
      <c r="BF36" s="18">
        <f t="shared" si="40"/>
        <v>0</v>
      </c>
      <c r="BG36" s="18">
        <f t="shared" si="14"/>
        <v>0</v>
      </c>
      <c r="BH36" s="20"/>
      <c r="BI36" s="18">
        <f t="shared" si="15"/>
        <v>3.058444522618482</v>
      </c>
      <c r="BJ36" s="18">
        <f t="shared" si="22"/>
        <v>51.661789166634449</v>
      </c>
    </row>
    <row r="37" spans="2:62" ht="15" x14ac:dyDescent="0.2">
      <c r="B37" s="22">
        <v>2042</v>
      </c>
      <c r="C37" s="14">
        <v>0</v>
      </c>
      <c r="D37" s="14">
        <f t="shared" si="28"/>
        <v>0</v>
      </c>
      <c r="E37" s="14">
        <f t="shared" si="29"/>
        <v>0</v>
      </c>
      <c r="G37" s="26">
        <v>24</v>
      </c>
      <c r="H37" s="26" t="str">
        <f>Mango!H37</f>
        <v>2042-2043</v>
      </c>
      <c r="I37" s="41">
        <v>31.7433333333333</v>
      </c>
      <c r="J37" s="30"/>
      <c r="K37" s="28">
        <f t="shared" si="0"/>
        <v>413.98259526868952</v>
      </c>
      <c r="L37" s="28">
        <f t="shared" si="30"/>
        <v>23.657323405539898</v>
      </c>
      <c r="M37" s="17"/>
      <c r="N37" s="14">
        <f t="shared" si="1"/>
        <v>24</v>
      </c>
      <c r="O37" s="14" t="str">
        <f t="shared" si="2"/>
        <v>2042-2043</v>
      </c>
      <c r="P37" s="18">
        <f t="shared" si="16"/>
        <v>1.2774954638991545</v>
      </c>
      <c r="Q37" s="18">
        <f t="shared" si="17"/>
        <v>0</v>
      </c>
      <c r="R37" s="18">
        <f t="shared" si="23"/>
        <v>0</v>
      </c>
      <c r="S37" s="18">
        <f t="shared" si="31"/>
        <v>0.19179716728383295</v>
      </c>
      <c r="T37" s="18">
        <f t="shared" si="36"/>
        <v>0</v>
      </c>
      <c r="U37" s="18">
        <f t="shared" si="41"/>
        <v>0</v>
      </c>
      <c r="V37" s="20"/>
      <c r="W37" s="18">
        <f t="shared" si="3"/>
        <v>0.31937386597478862</v>
      </c>
      <c r="X37" s="18">
        <f t="shared" si="8"/>
        <v>0</v>
      </c>
      <c r="Y37" s="18">
        <f t="shared" si="18"/>
        <v>0</v>
      </c>
      <c r="Z37" s="18">
        <f t="shared" si="24"/>
        <v>4.7949291820958237E-2</v>
      </c>
      <c r="AA37" s="18">
        <f t="shared" si="32"/>
        <v>0</v>
      </c>
      <c r="AB37" s="18">
        <f t="shared" si="37"/>
        <v>0</v>
      </c>
      <c r="AC37" s="20"/>
      <c r="AD37" s="18">
        <f t="shared" si="4"/>
        <v>1.5968693298739431</v>
      </c>
      <c r="AE37" s="18">
        <f t="shared" si="4"/>
        <v>0</v>
      </c>
      <c r="AF37" s="18">
        <f t="shared" si="4"/>
        <v>0</v>
      </c>
      <c r="AG37" s="18">
        <f t="shared" si="4"/>
        <v>0.2397464591047912</v>
      </c>
      <c r="AH37" s="18">
        <f t="shared" si="4"/>
        <v>0</v>
      </c>
      <c r="AI37" s="18">
        <f t="shared" si="4"/>
        <v>0</v>
      </c>
      <c r="AJ37" s="20"/>
      <c r="AK37" s="18">
        <f t="shared" si="5"/>
        <v>2.7519381451494285</v>
      </c>
      <c r="AL37" s="18">
        <f t="shared" si="9"/>
        <v>0</v>
      </c>
      <c r="AM37" s="18">
        <f t="shared" si="19"/>
        <v>0</v>
      </c>
      <c r="AN37" s="18">
        <f t="shared" si="25"/>
        <v>0.41316306452392348</v>
      </c>
      <c r="AO37" s="18">
        <f t="shared" si="33"/>
        <v>0</v>
      </c>
      <c r="AP37" s="18">
        <f t="shared" si="38"/>
        <v>0</v>
      </c>
      <c r="AQ37" s="18">
        <f t="shared" si="10"/>
        <v>3.165101209673352</v>
      </c>
      <c r="AR37" s="20"/>
      <c r="AS37" s="18">
        <f t="shared" si="6"/>
        <v>0</v>
      </c>
      <c r="AT37" s="18">
        <f t="shared" si="11"/>
        <v>0</v>
      </c>
      <c r="AU37" s="18">
        <f t="shared" si="20"/>
        <v>0</v>
      </c>
      <c r="AV37" s="18">
        <f t="shared" si="26"/>
        <v>0</v>
      </c>
      <c r="AW37" s="18">
        <f t="shared" si="34"/>
        <v>0</v>
      </c>
      <c r="AX37" s="18">
        <f t="shared" si="39"/>
        <v>0</v>
      </c>
      <c r="AY37" s="18">
        <f t="shared" si="12"/>
        <v>0</v>
      </c>
      <c r="AZ37" s="20"/>
      <c r="BA37" s="18">
        <f t="shared" si="7"/>
        <v>0</v>
      </c>
      <c r="BB37" s="18">
        <f t="shared" si="13"/>
        <v>0</v>
      </c>
      <c r="BC37" s="18">
        <f t="shared" si="21"/>
        <v>0</v>
      </c>
      <c r="BD37" s="18">
        <f t="shared" si="27"/>
        <v>0</v>
      </c>
      <c r="BE37" s="18">
        <f t="shared" si="35"/>
        <v>0</v>
      </c>
      <c r="BF37" s="18">
        <f t="shared" si="40"/>
        <v>0</v>
      </c>
      <c r="BG37" s="18">
        <f t="shared" si="14"/>
        <v>0</v>
      </c>
      <c r="BH37" s="20"/>
      <c r="BI37" s="18">
        <f t="shared" si="15"/>
        <v>3.165101209673352</v>
      </c>
      <c r="BJ37" s="18">
        <f t="shared" si="22"/>
        <v>54.826890376307801</v>
      </c>
    </row>
    <row r="38" spans="2:62" ht="15" x14ac:dyDescent="0.2">
      <c r="B38" s="22">
        <v>2043</v>
      </c>
      <c r="C38" s="14">
        <v>0</v>
      </c>
      <c r="D38" s="14">
        <f t="shared" si="28"/>
        <v>0</v>
      </c>
      <c r="E38" s="14">
        <f t="shared" si="29"/>
        <v>0</v>
      </c>
      <c r="G38" s="26">
        <v>25</v>
      </c>
      <c r="H38" s="26" t="str">
        <f>Mango!H38</f>
        <v>2043-2044</v>
      </c>
      <c r="I38" s="41">
        <v>32.538333333333298</v>
      </c>
      <c r="J38" s="30"/>
      <c r="K38" s="28">
        <f t="shared" si="0"/>
        <v>438.43510381664726</v>
      </c>
      <c r="L38" s="28">
        <f t="shared" si="30"/>
        <v>24.452508547957734</v>
      </c>
      <c r="M38" s="17"/>
      <c r="N38" s="14">
        <f t="shared" si="1"/>
        <v>25</v>
      </c>
      <c r="O38" s="14" t="str">
        <f t="shared" si="2"/>
        <v>2043-2044</v>
      </c>
      <c r="P38" s="18">
        <f t="shared" si="16"/>
        <v>1.3204354615897178</v>
      </c>
      <c r="Q38" s="18">
        <f t="shared" si="17"/>
        <v>0</v>
      </c>
      <c r="R38" s="18">
        <f t="shared" si="23"/>
        <v>0</v>
      </c>
      <c r="S38" s="18">
        <f t="shared" si="31"/>
        <v>0.19877716320157254</v>
      </c>
      <c r="T38" s="18">
        <f t="shared" si="36"/>
        <v>0</v>
      </c>
      <c r="U38" s="18">
        <f t="shared" si="41"/>
        <v>0</v>
      </c>
      <c r="V38" s="20"/>
      <c r="W38" s="18">
        <f t="shared" si="3"/>
        <v>0.33010886539742945</v>
      </c>
      <c r="X38" s="18">
        <f t="shared" si="8"/>
        <v>0</v>
      </c>
      <c r="Y38" s="18">
        <f t="shared" si="18"/>
        <v>0</v>
      </c>
      <c r="Z38" s="18">
        <f t="shared" si="24"/>
        <v>4.9694290800393136E-2</v>
      </c>
      <c r="AA38" s="18">
        <f t="shared" si="32"/>
        <v>0</v>
      </c>
      <c r="AB38" s="18">
        <f t="shared" si="37"/>
        <v>0</v>
      </c>
      <c r="AC38" s="20"/>
      <c r="AD38" s="18">
        <f t="shared" si="4"/>
        <v>1.6505443269871471</v>
      </c>
      <c r="AE38" s="18">
        <f t="shared" si="4"/>
        <v>0</v>
      </c>
      <c r="AF38" s="18">
        <f t="shared" si="4"/>
        <v>0</v>
      </c>
      <c r="AG38" s="18">
        <f t="shared" si="4"/>
        <v>0.24847145400196569</v>
      </c>
      <c r="AH38" s="18">
        <f t="shared" si="4"/>
        <v>0</v>
      </c>
      <c r="AI38" s="18">
        <f t="shared" si="4"/>
        <v>0</v>
      </c>
      <c r="AJ38" s="20"/>
      <c r="AK38" s="18">
        <f t="shared" si="5"/>
        <v>2.8444380568411836</v>
      </c>
      <c r="AL38" s="18">
        <f t="shared" si="9"/>
        <v>0</v>
      </c>
      <c r="AM38" s="18">
        <f t="shared" si="19"/>
        <v>0</v>
      </c>
      <c r="AN38" s="18">
        <f t="shared" si="25"/>
        <v>0.42819913906338747</v>
      </c>
      <c r="AO38" s="18">
        <f t="shared" si="33"/>
        <v>0</v>
      </c>
      <c r="AP38" s="18">
        <f t="shared" si="38"/>
        <v>0</v>
      </c>
      <c r="AQ38" s="18">
        <f t="shared" si="10"/>
        <v>3.2726371959045713</v>
      </c>
      <c r="AR38" s="20"/>
      <c r="AS38" s="18">
        <f t="shared" si="6"/>
        <v>0</v>
      </c>
      <c r="AT38" s="18">
        <f t="shared" si="11"/>
        <v>0</v>
      </c>
      <c r="AU38" s="18">
        <f t="shared" si="20"/>
        <v>0</v>
      </c>
      <c r="AV38" s="18">
        <f t="shared" si="26"/>
        <v>0</v>
      </c>
      <c r="AW38" s="18">
        <f t="shared" si="34"/>
        <v>0</v>
      </c>
      <c r="AX38" s="18">
        <f t="shared" si="39"/>
        <v>0</v>
      </c>
      <c r="AY38" s="18">
        <f t="shared" si="12"/>
        <v>0</v>
      </c>
      <c r="AZ38" s="20"/>
      <c r="BA38" s="18">
        <f t="shared" si="7"/>
        <v>0</v>
      </c>
      <c r="BB38" s="18">
        <f t="shared" si="13"/>
        <v>0</v>
      </c>
      <c r="BC38" s="18">
        <f t="shared" si="21"/>
        <v>0</v>
      </c>
      <c r="BD38" s="18">
        <f t="shared" si="27"/>
        <v>0</v>
      </c>
      <c r="BE38" s="18">
        <f t="shared" si="35"/>
        <v>0</v>
      </c>
      <c r="BF38" s="18">
        <f t="shared" si="40"/>
        <v>0</v>
      </c>
      <c r="BG38" s="18">
        <f t="shared" si="14"/>
        <v>0</v>
      </c>
      <c r="BH38" s="20"/>
      <c r="BI38" s="18">
        <f t="shared" si="15"/>
        <v>3.2726371959045713</v>
      </c>
      <c r="BJ38" s="18">
        <f t="shared" si="22"/>
        <v>58.099527572212374</v>
      </c>
    </row>
    <row r="39" spans="2:62" ht="15" x14ac:dyDescent="0.2">
      <c r="B39" s="22">
        <v>2044</v>
      </c>
      <c r="C39" s="14">
        <v>0</v>
      </c>
      <c r="D39" s="14">
        <f t="shared" si="28"/>
        <v>0</v>
      </c>
      <c r="E39" s="14">
        <f t="shared" si="29"/>
        <v>0</v>
      </c>
      <c r="G39" s="26">
        <v>26</v>
      </c>
      <c r="H39" s="26" t="str">
        <f>Mango!H39</f>
        <v>2044-2045</v>
      </c>
      <c r="I39" s="41">
        <v>33.3333333333333</v>
      </c>
      <c r="J39" s="30"/>
      <c r="K39" s="28">
        <f t="shared" si="0"/>
        <v>463.68911726720364</v>
      </c>
      <c r="L39" s="28">
        <f t="shared" si="30"/>
        <v>25.254013450556386</v>
      </c>
      <c r="M39" s="17"/>
      <c r="N39" s="14">
        <f t="shared" si="1"/>
        <v>26</v>
      </c>
      <c r="O39" s="14" t="str">
        <f t="shared" si="2"/>
        <v>2044-2045</v>
      </c>
      <c r="P39" s="18">
        <f t="shared" si="16"/>
        <v>1.3637167263300449</v>
      </c>
      <c r="Q39" s="18">
        <f t="shared" si="17"/>
        <v>0</v>
      </c>
      <c r="R39" s="18">
        <f t="shared" si="23"/>
        <v>0</v>
      </c>
      <c r="S39" s="18">
        <f t="shared" si="31"/>
        <v>0.20581709946565763</v>
      </c>
      <c r="T39" s="18">
        <f t="shared" si="36"/>
        <v>0</v>
      </c>
      <c r="U39" s="18">
        <f t="shared" si="41"/>
        <v>0</v>
      </c>
      <c r="V39" s="20"/>
      <c r="W39" s="18">
        <f t="shared" si="3"/>
        <v>0.34092918158251123</v>
      </c>
      <c r="X39" s="18">
        <f t="shared" si="8"/>
        <v>0</v>
      </c>
      <c r="Y39" s="18">
        <f t="shared" si="18"/>
        <v>0</v>
      </c>
      <c r="Z39" s="18">
        <f t="shared" si="24"/>
        <v>5.1454274866414407E-2</v>
      </c>
      <c r="AA39" s="18">
        <f t="shared" si="32"/>
        <v>0</v>
      </c>
      <c r="AB39" s="18">
        <f t="shared" si="37"/>
        <v>0</v>
      </c>
      <c r="AC39" s="20"/>
      <c r="AD39" s="18">
        <f t="shared" si="4"/>
        <v>1.7046459079125562</v>
      </c>
      <c r="AE39" s="18">
        <f t="shared" si="4"/>
        <v>0</v>
      </c>
      <c r="AF39" s="18">
        <f t="shared" si="4"/>
        <v>0</v>
      </c>
      <c r="AG39" s="18">
        <f t="shared" si="4"/>
        <v>0.25727137433207203</v>
      </c>
      <c r="AH39" s="18">
        <f t="shared" si="4"/>
        <v>0</v>
      </c>
      <c r="AI39" s="18">
        <f t="shared" si="4"/>
        <v>0</v>
      </c>
      <c r="AJ39" s="20"/>
      <c r="AK39" s="18">
        <f t="shared" si="5"/>
        <v>2.9376731146359716</v>
      </c>
      <c r="AL39" s="18">
        <f t="shared" si="9"/>
        <v>0</v>
      </c>
      <c r="AM39" s="18">
        <f t="shared" si="19"/>
        <v>0</v>
      </c>
      <c r="AN39" s="18">
        <f t="shared" si="25"/>
        <v>0.44336433509893741</v>
      </c>
      <c r="AO39" s="18">
        <f t="shared" si="33"/>
        <v>0</v>
      </c>
      <c r="AP39" s="18">
        <f t="shared" si="38"/>
        <v>0</v>
      </c>
      <c r="AQ39" s="18">
        <f t="shared" si="10"/>
        <v>3.3810374497349089</v>
      </c>
      <c r="AR39" s="20"/>
      <c r="AS39" s="18">
        <f t="shared" si="6"/>
        <v>0</v>
      </c>
      <c r="AT39" s="18">
        <f t="shared" si="11"/>
        <v>0</v>
      </c>
      <c r="AU39" s="18">
        <f t="shared" si="20"/>
        <v>0</v>
      </c>
      <c r="AV39" s="18">
        <f t="shared" si="26"/>
        <v>0</v>
      </c>
      <c r="AW39" s="18">
        <f t="shared" si="34"/>
        <v>0</v>
      </c>
      <c r="AX39" s="18">
        <f t="shared" si="39"/>
        <v>0</v>
      </c>
      <c r="AY39" s="18">
        <f t="shared" si="12"/>
        <v>0</v>
      </c>
      <c r="AZ39" s="20"/>
      <c r="BA39" s="18">
        <f t="shared" si="7"/>
        <v>0</v>
      </c>
      <c r="BB39" s="18">
        <f t="shared" si="13"/>
        <v>0</v>
      </c>
      <c r="BC39" s="18">
        <f t="shared" si="21"/>
        <v>0</v>
      </c>
      <c r="BD39" s="18">
        <f t="shared" si="27"/>
        <v>0</v>
      </c>
      <c r="BE39" s="18">
        <f t="shared" si="35"/>
        <v>0</v>
      </c>
      <c r="BF39" s="18">
        <f t="shared" si="40"/>
        <v>0</v>
      </c>
      <c r="BG39" s="18">
        <f t="shared" si="14"/>
        <v>0</v>
      </c>
      <c r="BH39" s="20"/>
      <c r="BI39" s="18">
        <f t="shared" si="15"/>
        <v>3.3810374497349089</v>
      </c>
      <c r="BJ39" s="18">
        <f t="shared" si="22"/>
        <v>61.480565021947285</v>
      </c>
    </row>
    <row r="40" spans="2:62" ht="15" x14ac:dyDescent="0.2">
      <c r="B40" s="22">
        <v>2045</v>
      </c>
      <c r="C40" s="14">
        <v>0</v>
      </c>
      <c r="D40" s="14">
        <f t="shared" si="28"/>
        <v>0</v>
      </c>
      <c r="E40" s="14">
        <f t="shared" si="29"/>
        <v>0</v>
      </c>
      <c r="G40" s="26">
        <v>27</v>
      </c>
      <c r="H40" s="26" t="str">
        <f>Mango!H40</f>
        <v>2045-2046</v>
      </c>
      <c r="I40" s="41">
        <v>34.128333333333302</v>
      </c>
      <c r="J40" s="30"/>
      <c r="K40" s="28">
        <f t="shared" si="0"/>
        <v>489.75085121883103</v>
      </c>
      <c r="L40" s="28">
        <f t="shared" si="30"/>
        <v>26.061733951627389</v>
      </c>
      <c r="M40" s="17"/>
      <c r="N40" s="14">
        <f t="shared" si="1"/>
        <v>27</v>
      </c>
      <c r="O40" s="14" t="str">
        <f t="shared" si="2"/>
        <v>2045-2046</v>
      </c>
      <c r="P40" s="18">
        <f t="shared" si="16"/>
        <v>1.407333633387879</v>
      </c>
      <c r="Q40" s="18">
        <f t="shared" si="17"/>
        <v>0</v>
      </c>
      <c r="R40" s="18">
        <f t="shared" si="23"/>
        <v>0</v>
      </c>
      <c r="S40" s="18">
        <f t="shared" si="31"/>
        <v>0.2129159106498591</v>
      </c>
      <c r="T40" s="18">
        <f t="shared" si="36"/>
        <v>0</v>
      </c>
      <c r="U40" s="18">
        <f t="shared" si="41"/>
        <v>0</v>
      </c>
      <c r="V40" s="20"/>
      <c r="W40" s="18">
        <f t="shared" si="3"/>
        <v>0.35183340834696974</v>
      </c>
      <c r="X40" s="18">
        <f t="shared" si="8"/>
        <v>0</v>
      </c>
      <c r="Y40" s="18">
        <f t="shared" si="18"/>
        <v>0</v>
      </c>
      <c r="Z40" s="18">
        <f t="shared" si="24"/>
        <v>5.3228977662464774E-2</v>
      </c>
      <c r="AA40" s="18">
        <f t="shared" si="32"/>
        <v>0</v>
      </c>
      <c r="AB40" s="18">
        <f t="shared" si="37"/>
        <v>0</v>
      </c>
      <c r="AC40" s="20"/>
      <c r="AD40" s="18">
        <f t="shared" si="4"/>
        <v>1.7591670417348486</v>
      </c>
      <c r="AE40" s="18">
        <f t="shared" si="4"/>
        <v>0</v>
      </c>
      <c r="AF40" s="18">
        <f t="shared" si="4"/>
        <v>0</v>
      </c>
      <c r="AG40" s="18">
        <f t="shared" si="4"/>
        <v>0.26614488831232386</v>
      </c>
      <c r="AH40" s="18">
        <f t="shared" si="4"/>
        <v>0</v>
      </c>
      <c r="AI40" s="18">
        <f t="shared" si="4"/>
        <v>0</v>
      </c>
      <c r="AJ40" s="20"/>
      <c r="AK40" s="18">
        <f t="shared" si="5"/>
        <v>3.0316312019230556</v>
      </c>
      <c r="AL40" s="18">
        <f t="shared" si="9"/>
        <v>0</v>
      </c>
      <c r="AM40" s="18">
        <f t="shared" si="19"/>
        <v>0</v>
      </c>
      <c r="AN40" s="18">
        <f t="shared" si="25"/>
        <v>0.45865635752490475</v>
      </c>
      <c r="AO40" s="18">
        <f t="shared" si="33"/>
        <v>0</v>
      </c>
      <c r="AP40" s="18">
        <f t="shared" si="38"/>
        <v>0</v>
      </c>
      <c r="AQ40" s="18">
        <f t="shared" si="10"/>
        <v>3.4902875594479603</v>
      </c>
      <c r="AR40" s="20"/>
      <c r="AS40" s="18">
        <f t="shared" si="6"/>
        <v>0</v>
      </c>
      <c r="AT40" s="18">
        <f t="shared" si="11"/>
        <v>0</v>
      </c>
      <c r="AU40" s="18">
        <f t="shared" si="20"/>
        <v>0</v>
      </c>
      <c r="AV40" s="18">
        <f t="shared" si="26"/>
        <v>0</v>
      </c>
      <c r="AW40" s="18">
        <f t="shared" si="34"/>
        <v>0</v>
      </c>
      <c r="AX40" s="18">
        <f t="shared" si="39"/>
        <v>0</v>
      </c>
      <c r="AY40" s="18">
        <f t="shared" si="12"/>
        <v>0</v>
      </c>
      <c r="AZ40" s="20"/>
      <c r="BA40" s="18">
        <f t="shared" si="7"/>
        <v>0</v>
      </c>
      <c r="BB40" s="18">
        <f t="shared" si="13"/>
        <v>0</v>
      </c>
      <c r="BC40" s="18">
        <f t="shared" si="21"/>
        <v>0</v>
      </c>
      <c r="BD40" s="18">
        <f t="shared" si="27"/>
        <v>0</v>
      </c>
      <c r="BE40" s="18">
        <f t="shared" si="35"/>
        <v>0</v>
      </c>
      <c r="BF40" s="18">
        <f t="shared" si="40"/>
        <v>0</v>
      </c>
      <c r="BG40" s="18">
        <f t="shared" si="14"/>
        <v>0</v>
      </c>
      <c r="BH40" s="20"/>
      <c r="BI40" s="18">
        <f t="shared" si="15"/>
        <v>3.4902875594479603</v>
      </c>
      <c r="BJ40" s="18">
        <f t="shared" si="22"/>
        <v>64.970852581395249</v>
      </c>
    </row>
    <row r="41" spans="2:62" ht="15" x14ac:dyDescent="0.2">
      <c r="B41" s="22">
        <v>2046</v>
      </c>
      <c r="C41" s="14">
        <v>0</v>
      </c>
      <c r="D41" s="14">
        <f t="shared" si="28"/>
        <v>0</v>
      </c>
      <c r="E41" s="14">
        <f t="shared" si="29"/>
        <v>0</v>
      </c>
      <c r="G41" s="26">
        <v>28</v>
      </c>
      <c r="H41" s="26" t="str">
        <f>Mango!H41</f>
        <v>2046-2047</v>
      </c>
      <c r="I41" s="41">
        <v>34.923333333333296</v>
      </c>
      <c r="J41" s="30"/>
      <c r="K41" s="28">
        <f t="shared" si="0"/>
        <v>516.62642125003481</v>
      </c>
      <c r="L41" s="28">
        <f t="shared" si="30"/>
        <v>26.875570031203779</v>
      </c>
      <c r="M41" s="17"/>
      <c r="N41" s="14">
        <f t="shared" si="1"/>
        <v>28</v>
      </c>
      <c r="O41" s="14" t="str">
        <f t="shared" si="2"/>
        <v>2046-2047</v>
      </c>
      <c r="P41" s="18">
        <f t="shared" si="16"/>
        <v>1.451280781685004</v>
      </c>
      <c r="Q41" s="18">
        <f t="shared" si="17"/>
        <v>0</v>
      </c>
      <c r="R41" s="18">
        <f t="shared" si="23"/>
        <v>0</v>
      </c>
      <c r="S41" s="18">
        <f t="shared" si="31"/>
        <v>0.22007257693161961</v>
      </c>
      <c r="T41" s="18">
        <f t="shared" si="36"/>
        <v>0</v>
      </c>
      <c r="U41" s="18">
        <f t="shared" si="41"/>
        <v>0</v>
      </c>
      <c r="V41" s="20"/>
      <c r="W41" s="18">
        <f t="shared" si="3"/>
        <v>0.36282019542125099</v>
      </c>
      <c r="X41" s="18">
        <f t="shared" si="8"/>
        <v>0</v>
      </c>
      <c r="Y41" s="18">
        <f t="shared" si="18"/>
        <v>0</v>
      </c>
      <c r="Z41" s="18">
        <f t="shared" si="24"/>
        <v>5.5018144232904902E-2</v>
      </c>
      <c r="AA41" s="18">
        <f t="shared" si="32"/>
        <v>0</v>
      </c>
      <c r="AB41" s="18">
        <f t="shared" si="37"/>
        <v>0</v>
      </c>
      <c r="AC41" s="20"/>
      <c r="AD41" s="18">
        <f t="shared" si="4"/>
        <v>1.8141009771062548</v>
      </c>
      <c r="AE41" s="18">
        <f t="shared" si="4"/>
        <v>0</v>
      </c>
      <c r="AF41" s="18">
        <f t="shared" si="4"/>
        <v>0</v>
      </c>
      <c r="AG41" s="18">
        <f t="shared" si="4"/>
        <v>0.27509072116452449</v>
      </c>
      <c r="AH41" s="18">
        <f t="shared" si="4"/>
        <v>0</v>
      </c>
      <c r="AI41" s="18">
        <f t="shared" si="4"/>
        <v>0</v>
      </c>
      <c r="AJ41" s="20"/>
      <c r="AK41" s="18">
        <f t="shared" si="5"/>
        <v>3.1263006838797791</v>
      </c>
      <c r="AL41" s="18">
        <f t="shared" si="9"/>
        <v>0</v>
      </c>
      <c r="AM41" s="18">
        <f t="shared" si="19"/>
        <v>0</v>
      </c>
      <c r="AN41" s="18">
        <f t="shared" si="25"/>
        <v>0.47407300947353054</v>
      </c>
      <c r="AO41" s="18">
        <f t="shared" si="33"/>
        <v>0</v>
      </c>
      <c r="AP41" s="18">
        <f t="shared" si="38"/>
        <v>0</v>
      </c>
      <c r="AQ41" s="18">
        <f t="shared" si="10"/>
        <v>3.6003736933533097</v>
      </c>
      <c r="AR41" s="20"/>
      <c r="AS41" s="18">
        <f t="shared" si="6"/>
        <v>0</v>
      </c>
      <c r="AT41" s="18">
        <f t="shared" si="11"/>
        <v>0</v>
      </c>
      <c r="AU41" s="18">
        <f t="shared" si="20"/>
        <v>0</v>
      </c>
      <c r="AV41" s="18">
        <f t="shared" si="26"/>
        <v>0</v>
      </c>
      <c r="AW41" s="18">
        <f t="shared" si="34"/>
        <v>0</v>
      </c>
      <c r="AX41" s="18">
        <f t="shared" si="39"/>
        <v>0</v>
      </c>
      <c r="AY41" s="18">
        <f t="shared" si="12"/>
        <v>0</v>
      </c>
      <c r="AZ41" s="20"/>
      <c r="BA41" s="18">
        <f t="shared" si="7"/>
        <v>0</v>
      </c>
      <c r="BB41" s="18">
        <f t="shared" si="13"/>
        <v>0</v>
      </c>
      <c r="BC41" s="18">
        <f t="shared" si="21"/>
        <v>0</v>
      </c>
      <c r="BD41" s="18">
        <f t="shared" si="27"/>
        <v>0</v>
      </c>
      <c r="BE41" s="18">
        <f t="shared" si="35"/>
        <v>0</v>
      </c>
      <c r="BF41" s="18">
        <f t="shared" si="40"/>
        <v>0</v>
      </c>
      <c r="BG41" s="18">
        <f t="shared" si="14"/>
        <v>0</v>
      </c>
      <c r="BH41" s="20"/>
      <c r="BI41" s="18">
        <f t="shared" si="15"/>
        <v>3.6003736933533097</v>
      </c>
      <c r="BJ41" s="18">
        <f t="shared" si="22"/>
        <v>68.571226274748554</v>
      </c>
    </row>
    <row r="42" spans="2:62" ht="15" x14ac:dyDescent="0.2">
      <c r="B42" s="22">
        <v>2047</v>
      </c>
      <c r="C42" s="14">
        <v>0</v>
      </c>
      <c r="D42" s="14">
        <f t="shared" si="28"/>
        <v>0</v>
      </c>
      <c r="E42" s="14">
        <f t="shared" si="29"/>
        <v>0</v>
      </c>
      <c r="G42" s="26">
        <v>29</v>
      </c>
      <c r="H42" s="26" t="str">
        <f>Mango!H42</f>
        <v>2047-2048</v>
      </c>
      <c r="I42" s="41">
        <v>35.718333333333298</v>
      </c>
      <c r="J42" s="30"/>
      <c r="K42" s="28">
        <f t="shared" si="0"/>
        <v>544.32184680440923</v>
      </c>
      <c r="L42" s="28">
        <f t="shared" si="30"/>
        <v>27.695425554374424</v>
      </c>
      <c r="M42" s="17"/>
      <c r="N42" s="14">
        <f t="shared" si="1"/>
        <v>29</v>
      </c>
      <c r="O42" s="14" t="str">
        <f t="shared" si="2"/>
        <v>2047-2048</v>
      </c>
      <c r="P42" s="18">
        <f t="shared" si="16"/>
        <v>1.4955529799362188</v>
      </c>
      <c r="Q42" s="18">
        <f t="shared" si="17"/>
        <v>0</v>
      </c>
      <c r="R42" s="18">
        <f t="shared" si="23"/>
        <v>0</v>
      </c>
      <c r="S42" s="18">
        <f t="shared" si="31"/>
        <v>0.22728612105500748</v>
      </c>
      <c r="T42" s="18">
        <f t="shared" si="36"/>
        <v>0</v>
      </c>
      <c r="U42" s="18">
        <f t="shared" si="41"/>
        <v>0</v>
      </c>
      <c r="V42" s="20"/>
      <c r="W42" s="18">
        <f t="shared" si="3"/>
        <v>0.37388824498405471</v>
      </c>
      <c r="X42" s="18">
        <f t="shared" si="8"/>
        <v>0</v>
      </c>
      <c r="Y42" s="18">
        <f t="shared" si="18"/>
        <v>0</v>
      </c>
      <c r="Z42" s="18">
        <f t="shared" si="24"/>
        <v>5.682153026375187E-2</v>
      </c>
      <c r="AA42" s="18">
        <f t="shared" si="32"/>
        <v>0</v>
      </c>
      <c r="AB42" s="18">
        <f t="shared" si="37"/>
        <v>0</v>
      </c>
      <c r="AC42" s="20"/>
      <c r="AD42" s="18">
        <f t="shared" si="4"/>
        <v>1.8694412249202736</v>
      </c>
      <c r="AE42" s="18">
        <f t="shared" si="4"/>
        <v>0</v>
      </c>
      <c r="AF42" s="18">
        <f t="shared" si="4"/>
        <v>0</v>
      </c>
      <c r="AG42" s="18">
        <f t="shared" si="4"/>
        <v>0.28410765131875937</v>
      </c>
      <c r="AH42" s="18">
        <f t="shared" si="4"/>
        <v>0</v>
      </c>
      <c r="AI42" s="18">
        <f t="shared" si="4"/>
        <v>0</v>
      </c>
      <c r="AJ42" s="20"/>
      <c r="AK42" s="18">
        <f t="shared" si="5"/>
        <v>3.2216703776126043</v>
      </c>
      <c r="AL42" s="18">
        <f t="shared" si="9"/>
        <v>0</v>
      </c>
      <c r="AM42" s="18">
        <f t="shared" si="19"/>
        <v>0</v>
      </c>
      <c r="AN42" s="18">
        <f t="shared" si="25"/>
        <v>0.48961218577266197</v>
      </c>
      <c r="AO42" s="18">
        <f t="shared" si="33"/>
        <v>0</v>
      </c>
      <c r="AP42" s="18">
        <f t="shared" si="38"/>
        <v>0</v>
      </c>
      <c r="AQ42" s="18">
        <f t="shared" si="10"/>
        <v>3.7112825633852662</v>
      </c>
      <c r="AR42" s="20"/>
      <c r="AS42" s="18">
        <f t="shared" si="6"/>
        <v>0</v>
      </c>
      <c r="AT42" s="18">
        <f t="shared" si="11"/>
        <v>0</v>
      </c>
      <c r="AU42" s="18">
        <f t="shared" si="20"/>
        <v>0</v>
      </c>
      <c r="AV42" s="18">
        <f t="shared" si="26"/>
        <v>0</v>
      </c>
      <c r="AW42" s="18">
        <f t="shared" si="34"/>
        <v>0</v>
      </c>
      <c r="AX42" s="18">
        <f t="shared" si="39"/>
        <v>0</v>
      </c>
      <c r="AY42" s="18">
        <f t="shared" si="12"/>
        <v>0</v>
      </c>
      <c r="AZ42" s="20"/>
      <c r="BA42" s="18">
        <f t="shared" si="7"/>
        <v>0</v>
      </c>
      <c r="BB42" s="18">
        <f t="shared" si="13"/>
        <v>0</v>
      </c>
      <c r="BC42" s="18">
        <f t="shared" si="21"/>
        <v>0</v>
      </c>
      <c r="BD42" s="18">
        <f t="shared" si="27"/>
        <v>0</v>
      </c>
      <c r="BE42" s="18">
        <f t="shared" si="35"/>
        <v>0</v>
      </c>
      <c r="BF42" s="18">
        <f t="shared" si="40"/>
        <v>0</v>
      </c>
      <c r="BG42" s="18">
        <f t="shared" si="14"/>
        <v>0</v>
      </c>
      <c r="BH42" s="20"/>
      <c r="BI42" s="18">
        <f t="shared" si="15"/>
        <v>3.7112825633852662</v>
      </c>
      <c r="BJ42" s="18">
        <f t="shared" si="22"/>
        <v>72.282508838133822</v>
      </c>
    </row>
    <row r="43" spans="2:62" ht="15" x14ac:dyDescent="0.2">
      <c r="B43" s="22">
        <v>2048</v>
      </c>
      <c r="C43" s="14">
        <v>0</v>
      </c>
      <c r="D43" s="14">
        <f>C43*10%</f>
        <v>0</v>
      </c>
      <c r="E43" s="14">
        <f>C43-D43</f>
        <v>0</v>
      </c>
      <c r="G43" s="26">
        <v>30</v>
      </c>
      <c r="H43" s="26" t="str">
        <f>Mango!H43</f>
        <v>2048-2049</v>
      </c>
      <c r="I43" s="41">
        <v>36.5133333333333</v>
      </c>
      <c r="J43" s="31"/>
      <c r="K43" s="28">
        <f t="shared" si="0"/>
        <v>572.84305484036986</v>
      </c>
      <c r="L43" s="28">
        <f t="shared" si="30"/>
        <v>28.521208035960626</v>
      </c>
      <c r="M43" s="17"/>
      <c r="N43" s="14">
        <f t="shared" si="1"/>
        <v>30</v>
      </c>
      <c r="O43" s="14" t="str">
        <f t="shared" si="2"/>
        <v>2048-2049</v>
      </c>
      <c r="P43" s="18">
        <f t="shared" si="16"/>
        <v>1.5401452339418737</v>
      </c>
      <c r="Q43" s="18">
        <f t="shared" si="17"/>
        <v>0</v>
      </c>
      <c r="R43" s="18">
        <f t="shared" si="23"/>
        <v>0</v>
      </c>
      <c r="S43" s="18">
        <f t="shared" si="31"/>
        <v>0.2345556055646465</v>
      </c>
      <c r="T43" s="18">
        <f t="shared" si="36"/>
        <v>0</v>
      </c>
      <c r="U43" s="18">
        <f t="shared" si="41"/>
        <v>0</v>
      </c>
      <c r="V43" s="20"/>
      <c r="W43" s="18">
        <f t="shared" si="3"/>
        <v>0.38503630848546844</v>
      </c>
      <c r="X43" s="18">
        <f t="shared" si="8"/>
        <v>0</v>
      </c>
      <c r="Y43" s="18">
        <f t="shared" si="18"/>
        <v>0</v>
      </c>
      <c r="Z43" s="18">
        <f t="shared" si="24"/>
        <v>5.8638901391161624E-2</v>
      </c>
      <c r="AA43" s="18">
        <f t="shared" si="32"/>
        <v>0</v>
      </c>
      <c r="AB43" s="18">
        <f t="shared" si="37"/>
        <v>0</v>
      </c>
      <c r="AC43" s="20"/>
      <c r="AD43" s="18">
        <f t="shared" si="4"/>
        <v>1.9251815424273422</v>
      </c>
      <c r="AE43" s="18">
        <f t="shared" si="4"/>
        <v>0</v>
      </c>
      <c r="AF43" s="18">
        <f t="shared" si="4"/>
        <v>0</v>
      </c>
      <c r="AG43" s="18">
        <f t="shared" si="4"/>
        <v>0.29319450695580812</v>
      </c>
      <c r="AH43" s="18">
        <f t="shared" si="4"/>
        <v>0</v>
      </c>
      <c r="AI43" s="18">
        <f t="shared" si="4"/>
        <v>0</v>
      </c>
      <c r="AJ43" s="20"/>
      <c r="AK43" s="18">
        <f t="shared" si="5"/>
        <v>3.3177295247831191</v>
      </c>
      <c r="AL43" s="18">
        <f t="shared" si="9"/>
        <v>0</v>
      </c>
      <c r="AM43" s="18">
        <f t="shared" si="19"/>
        <v>0</v>
      </c>
      <c r="AN43" s="18">
        <f t="shared" si="25"/>
        <v>0.50527186698717597</v>
      </c>
      <c r="AO43" s="18">
        <f t="shared" si="33"/>
        <v>0</v>
      </c>
      <c r="AP43" s="18">
        <f t="shared" si="38"/>
        <v>0</v>
      </c>
      <c r="AQ43" s="18">
        <f t="shared" si="10"/>
        <v>3.823001391770295</v>
      </c>
      <c r="AR43" s="20"/>
      <c r="AS43" s="18">
        <f t="shared" si="6"/>
        <v>0</v>
      </c>
      <c r="AT43" s="18">
        <f t="shared" si="11"/>
        <v>0</v>
      </c>
      <c r="AU43" s="18">
        <f t="shared" si="20"/>
        <v>0</v>
      </c>
      <c r="AV43" s="18">
        <f t="shared" si="26"/>
        <v>0</v>
      </c>
      <c r="AW43" s="18">
        <f t="shared" si="34"/>
        <v>0</v>
      </c>
      <c r="AX43" s="18">
        <f t="shared" si="39"/>
        <v>0</v>
      </c>
      <c r="AY43" s="18">
        <f t="shared" si="12"/>
        <v>0</v>
      </c>
      <c r="AZ43" s="20"/>
      <c r="BA43" s="18">
        <f t="shared" si="7"/>
        <v>0</v>
      </c>
      <c r="BB43" s="18">
        <f t="shared" si="13"/>
        <v>0</v>
      </c>
      <c r="BC43" s="18">
        <f t="shared" si="21"/>
        <v>0</v>
      </c>
      <c r="BD43" s="18">
        <f t="shared" si="27"/>
        <v>0</v>
      </c>
      <c r="BE43" s="18">
        <f t="shared" si="35"/>
        <v>0</v>
      </c>
      <c r="BF43" s="18">
        <f t="shared" si="40"/>
        <v>0</v>
      </c>
      <c r="BG43" s="18">
        <f t="shared" si="14"/>
        <v>0</v>
      </c>
      <c r="BH43" s="20"/>
      <c r="BI43" s="18">
        <f t="shared" si="15"/>
        <v>3.823001391770295</v>
      </c>
      <c r="BJ43" s="18">
        <f t="shared" si="22"/>
        <v>76.105510229904112</v>
      </c>
    </row>
  </sheetData>
  <mergeCells count="58">
    <mergeCell ref="BE12:BE13"/>
    <mergeCell ref="BF12:BF13"/>
    <mergeCell ref="BJ11:BJ13"/>
    <mergeCell ref="AV12:AV13"/>
    <mergeCell ref="AW12:AW13"/>
    <mergeCell ref="AX12:AX13"/>
    <mergeCell ref="BA12:BA13"/>
    <mergeCell ref="AS11:AX11"/>
    <mergeCell ref="AY11:AY13"/>
    <mergeCell ref="BA11:BF11"/>
    <mergeCell ref="BG11:BG13"/>
    <mergeCell ref="BI11:BI13"/>
    <mergeCell ref="AU12:AU13"/>
    <mergeCell ref="AS12:AS13"/>
    <mergeCell ref="AT12:AT13"/>
    <mergeCell ref="BB12:BB13"/>
    <mergeCell ref="BC12:BC13"/>
    <mergeCell ref="BD12:BD13"/>
    <mergeCell ref="N11:N13"/>
    <mergeCell ref="O11:O13"/>
    <mergeCell ref="P11:U11"/>
    <mergeCell ref="W11:AB11"/>
    <mergeCell ref="AD11:AI11"/>
    <mergeCell ref="AG12:AG13"/>
    <mergeCell ref="T12:T13"/>
    <mergeCell ref="U12:U13"/>
    <mergeCell ref="W12:W13"/>
    <mergeCell ref="X12:X13"/>
    <mergeCell ref="Y12:Y13"/>
    <mergeCell ref="Z12:Z13"/>
    <mergeCell ref="AA12:AA13"/>
    <mergeCell ref="AB12:AB13"/>
    <mergeCell ref="AL12:AL13"/>
    <mergeCell ref="AM12:AM13"/>
    <mergeCell ref="AN12:AN13"/>
    <mergeCell ref="AO12:AO13"/>
    <mergeCell ref="AP12:AP13"/>
    <mergeCell ref="S12:S13"/>
    <mergeCell ref="AF12:AF13"/>
    <mergeCell ref="AH12:AH13"/>
    <mergeCell ref="AI12:AI13"/>
    <mergeCell ref="AK12:AK13"/>
    <mergeCell ref="AQ12:AQ13"/>
    <mergeCell ref="J14:J24"/>
    <mergeCell ref="H3:K3"/>
    <mergeCell ref="G10:L10"/>
    <mergeCell ref="G11:G13"/>
    <mergeCell ref="H11:H13"/>
    <mergeCell ref="I11:I13"/>
    <mergeCell ref="J11:J13"/>
    <mergeCell ref="K11:K13"/>
    <mergeCell ref="L11:L13"/>
    <mergeCell ref="AD12:AD13"/>
    <mergeCell ref="AE12:AE13"/>
    <mergeCell ref="AK11:AQ11"/>
    <mergeCell ref="P12:P13"/>
    <mergeCell ref="Q12:Q13"/>
    <mergeCell ref="R12:R13"/>
  </mergeCells>
  <hyperlinks>
    <hyperlink ref="J14" r:id="rId1" display="https://www.researchgate.net/profile/S-J-Patil/publication/266492722_Performance_of_soybean_-safflower_under_different_tree_species_in_black_soils/links/5b6d2fbf92851ca65053fa46/Performance-of-soybean-safflower-under-different-tree-species-in-black-soils.pdf" xr:uid="{7625824D-1DFB-46EE-9420-B1BE6C05E5A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96DB7-6439-4DCB-951B-38B069B95849}">
  <dimension ref="B3:BJ50"/>
  <sheetViews>
    <sheetView topLeftCell="D10" workbookViewId="0">
      <selection activeCell="L45" sqref="L45"/>
    </sheetView>
  </sheetViews>
  <sheetFormatPr baseColWidth="10" defaultColWidth="9.1640625" defaultRowHeight="13" x14ac:dyDescent="0.15"/>
  <cols>
    <col min="1" max="1" width="9.1640625" style="3"/>
    <col min="2" max="2" width="9.1640625" style="2"/>
    <col min="3" max="3" width="16.33203125" style="3" customWidth="1"/>
    <col min="4" max="4" width="10.6640625" style="3" customWidth="1"/>
    <col min="5" max="5" width="20.6640625" style="3" customWidth="1"/>
    <col min="6" max="6" width="9.1640625" style="3"/>
    <col min="7" max="7" width="24.5" style="3" customWidth="1"/>
    <col min="8" max="8" width="19.6640625" style="3" customWidth="1"/>
    <col min="9" max="10" width="19" style="3" customWidth="1"/>
    <col min="11" max="11" width="23.6640625" style="3" customWidth="1"/>
    <col min="12" max="12" width="10.6640625" style="3" customWidth="1"/>
    <col min="13" max="13" width="30.5" style="3" customWidth="1"/>
    <col min="14" max="14" width="5.1640625" style="3" bestFit="1" customWidth="1"/>
    <col min="15" max="15" width="14.1640625" style="3" customWidth="1"/>
    <col min="16" max="16" width="16.83203125" style="3" customWidth="1"/>
    <col min="17" max="17" width="13.33203125" style="3" customWidth="1"/>
    <col min="18" max="21" width="9.33203125" style="3" customWidth="1"/>
    <col min="22" max="22" width="9.1640625" style="3"/>
    <col min="23" max="23" width="12.5" style="3" customWidth="1"/>
    <col min="24" max="24" width="13.5" style="3" customWidth="1"/>
    <col min="25" max="28" width="17.33203125" style="3" customWidth="1"/>
    <col min="29" max="29" width="9.1640625" style="3"/>
    <col min="30" max="30" width="11.6640625" style="3" bestFit="1" customWidth="1"/>
    <col min="31" max="31" width="10.5" style="3" bestFit="1" customWidth="1"/>
    <col min="32" max="32" width="11.6640625" style="3" bestFit="1" customWidth="1"/>
    <col min="33" max="35" width="11.6640625" style="3" customWidth="1"/>
    <col min="36" max="36" width="9.1640625" style="3"/>
    <col min="37" max="37" width="11" style="3" bestFit="1" customWidth="1"/>
    <col min="38" max="38" width="10.6640625" style="3" bestFit="1" customWidth="1"/>
    <col min="39" max="39" width="11" style="3" bestFit="1" customWidth="1"/>
    <col min="40" max="42" width="11" style="3" customWidth="1"/>
    <col min="43" max="43" width="17" style="3" customWidth="1"/>
    <col min="44" max="46" width="9.1640625" style="3"/>
    <col min="47" max="50" width="12.6640625" style="3" customWidth="1"/>
    <col min="51" max="51" width="18" style="4" customWidth="1"/>
    <col min="52" max="54" width="9.1640625" style="3"/>
    <col min="55" max="58" width="18.33203125" style="3" customWidth="1"/>
    <col min="59" max="59" width="12.5" style="4" customWidth="1"/>
    <col min="60" max="60" width="9.1640625" style="3"/>
    <col min="61" max="61" width="14.5" style="3" customWidth="1"/>
    <col min="62" max="62" width="14.1640625" style="3" customWidth="1"/>
    <col min="63" max="16384" width="9.1640625" style="3"/>
  </cols>
  <sheetData>
    <row r="3" spans="2:62" ht="15" customHeight="1" x14ac:dyDescent="0.15">
      <c r="H3" s="248" t="s">
        <v>78</v>
      </c>
      <c r="I3" s="249"/>
      <c r="J3" s="249"/>
      <c r="K3" s="250"/>
    </row>
    <row r="4" spans="2:62" x14ac:dyDescent="0.15">
      <c r="H4" s="74" t="s">
        <v>79</v>
      </c>
      <c r="I4" s="6" t="str">
        <f>Overview!C9</f>
        <v>Eucalyptus</v>
      </c>
      <c r="J4" s="74" t="s">
        <v>80</v>
      </c>
      <c r="K4" s="7">
        <f>Overview!G9</f>
        <v>0.25</v>
      </c>
    </row>
    <row r="5" spans="2:62" x14ac:dyDescent="0.15">
      <c r="H5" s="74" t="s">
        <v>81</v>
      </c>
      <c r="I5" s="6" t="str">
        <f>Overview!D9</f>
        <v>Eucalyptus spp.</v>
      </c>
      <c r="J5" s="74" t="s">
        <v>7</v>
      </c>
      <c r="K5" s="8">
        <f>Overview!I9</f>
        <v>0</v>
      </c>
    </row>
    <row r="6" spans="2:62" x14ac:dyDescent="0.15">
      <c r="H6" s="74" t="s">
        <v>82</v>
      </c>
      <c r="I6" s="7" t="str">
        <f>Overview!E9</f>
        <v xml:space="preserve">AGB=0.493*DBH^1.81 </v>
      </c>
      <c r="J6" s="74" t="s">
        <v>8</v>
      </c>
      <c r="K6" s="8">
        <f>Overview!J9</f>
        <v>0</v>
      </c>
    </row>
    <row r="7" spans="2:62" ht="18" x14ac:dyDescent="0.25">
      <c r="H7" s="74" t="s">
        <v>55</v>
      </c>
      <c r="I7" s="7">
        <f>Overview!H9</f>
        <v>0.47</v>
      </c>
      <c r="J7" s="64" t="s">
        <v>83</v>
      </c>
      <c r="K7" s="23">
        <f>Overview!K9</f>
        <v>3.6666666666666665</v>
      </c>
    </row>
    <row r="10" spans="2:62" ht="15.75" customHeight="1" x14ac:dyDescent="0.15">
      <c r="G10" s="243" t="s">
        <v>149</v>
      </c>
      <c r="H10" s="243"/>
      <c r="I10" s="243"/>
      <c r="J10" s="243"/>
      <c r="K10" s="243"/>
      <c r="L10" s="243"/>
      <c r="N10" s="9"/>
    </row>
    <row r="11" spans="2:62" ht="15.75" customHeight="1" x14ac:dyDescent="0.15">
      <c r="G11" s="251" t="s">
        <v>85</v>
      </c>
      <c r="H11" s="251" t="s">
        <v>13</v>
      </c>
      <c r="I11" s="251" t="s">
        <v>143</v>
      </c>
      <c r="J11" s="251" t="s">
        <v>4</v>
      </c>
      <c r="K11" s="252" t="s">
        <v>141</v>
      </c>
      <c r="L11" s="252" t="s">
        <v>142</v>
      </c>
      <c r="N11" s="243" t="s">
        <v>85</v>
      </c>
      <c r="O11" s="243" t="s">
        <v>13</v>
      </c>
      <c r="P11" s="237" t="s">
        <v>89</v>
      </c>
      <c r="Q11" s="237"/>
      <c r="R11" s="237"/>
      <c r="S11" s="237"/>
      <c r="T11" s="237"/>
      <c r="U11" s="237"/>
      <c r="W11" s="237" t="s">
        <v>90</v>
      </c>
      <c r="X11" s="237"/>
      <c r="Y11" s="237"/>
      <c r="Z11" s="237"/>
      <c r="AA11" s="237"/>
      <c r="AB11" s="237"/>
      <c r="AD11" s="237" t="s">
        <v>91</v>
      </c>
      <c r="AE11" s="237"/>
      <c r="AF11" s="237"/>
      <c r="AG11" s="237"/>
      <c r="AH11" s="237"/>
      <c r="AI11" s="237"/>
      <c r="AK11" s="237" t="s">
        <v>92</v>
      </c>
      <c r="AL11" s="237"/>
      <c r="AM11" s="237"/>
      <c r="AN11" s="237"/>
      <c r="AO11" s="237"/>
      <c r="AP11" s="237"/>
      <c r="AQ11" s="237"/>
      <c r="AS11" s="240" t="s">
        <v>93</v>
      </c>
      <c r="AT11" s="241"/>
      <c r="AU11" s="241"/>
      <c r="AV11" s="241"/>
      <c r="AW11" s="241"/>
      <c r="AX11" s="242"/>
      <c r="AY11" s="237" t="s">
        <v>94</v>
      </c>
      <c r="BA11" s="240" t="s">
        <v>95</v>
      </c>
      <c r="BB11" s="241"/>
      <c r="BC11" s="241"/>
      <c r="BD11" s="241"/>
      <c r="BE11" s="241"/>
      <c r="BF11" s="242"/>
      <c r="BG11" s="237" t="s">
        <v>96</v>
      </c>
      <c r="BI11" s="237" t="s">
        <v>97</v>
      </c>
      <c r="BJ11" s="239" t="s">
        <v>98</v>
      </c>
    </row>
    <row r="12" spans="2:62" ht="15.75" customHeight="1" x14ac:dyDescent="0.15">
      <c r="G12" s="251"/>
      <c r="H12" s="251"/>
      <c r="I12" s="251"/>
      <c r="J12" s="251"/>
      <c r="K12" s="252"/>
      <c r="L12" s="252"/>
      <c r="N12" s="243"/>
      <c r="O12" s="243"/>
      <c r="P12" s="236">
        <v>2019</v>
      </c>
      <c r="Q12" s="236">
        <v>2020</v>
      </c>
      <c r="R12" s="236">
        <v>2021</v>
      </c>
      <c r="S12" s="236">
        <v>2022</v>
      </c>
      <c r="T12" s="236">
        <v>2023</v>
      </c>
      <c r="U12" s="236">
        <v>2024</v>
      </c>
      <c r="W12" s="236">
        <f>P12</f>
        <v>2019</v>
      </c>
      <c r="X12" s="236">
        <f>Q12</f>
        <v>2020</v>
      </c>
      <c r="Y12" s="236">
        <f>R12</f>
        <v>2021</v>
      </c>
      <c r="Z12" s="236">
        <v>2022</v>
      </c>
      <c r="AA12" s="236">
        <v>2023</v>
      </c>
      <c r="AB12" s="236">
        <v>2024</v>
      </c>
      <c r="AD12" s="236">
        <f>W12</f>
        <v>2019</v>
      </c>
      <c r="AE12" s="236">
        <f>X12</f>
        <v>2020</v>
      </c>
      <c r="AF12" s="236">
        <f>Y12</f>
        <v>2021</v>
      </c>
      <c r="AG12" s="236">
        <v>2022</v>
      </c>
      <c r="AH12" s="236">
        <v>2023</v>
      </c>
      <c r="AI12" s="236">
        <v>2024</v>
      </c>
      <c r="AK12" s="236">
        <f>AD12</f>
        <v>2019</v>
      </c>
      <c r="AL12" s="236">
        <f>AE12</f>
        <v>2020</v>
      </c>
      <c r="AM12" s="236">
        <f>AF12</f>
        <v>2021</v>
      </c>
      <c r="AN12" s="236">
        <v>2022</v>
      </c>
      <c r="AO12" s="236">
        <v>2023</v>
      </c>
      <c r="AP12" s="236">
        <v>2024</v>
      </c>
      <c r="AQ12" s="238" t="s">
        <v>99</v>
      </c>
      <c r="AS12" s="236">
        <f>AK12</f>
        <v>2019</v>
      </c>
      <c r="AT12" s="236">
        <f>AL12</f>
        <v>2020</v>
      </c>
      <c r="AU12" s="236">
        <f>AM12</f>
        <v>2021</v>
      </c>
      <c r="AV12" s="236">
        <v>2022</v>
      </c>
      <c r="AW12" s="236">
        <v>2023</v>
      </c>
      <c r="AX12" s="236">
        <v>2024</v>
      </c>
      <c r="AY12" s="237"/>
      <c r="BA12" s="236">
        <f>AS12</f>
        <v>2019</v>
      </c>
      <c r="BB12" s="236">
        <f>AT12</f>
        <v>2020</v>
      </c>
      <c r="BC12" s="236">
        <f>AU12</f>
        <v>2021</v>
      </c>
      <c r="BD12" s="236">
        <v>2022</v>
      </c>
      <c r="BE12" s="236">
        <v>2023</v>
      </c>
      <c r="BF12" s="236">
        <v>2024</v>
      </c>
      <c r="BG12" s="237"/>
      <c r="BI12" s="237"/>
      <c r="BJ12" s="239"/>
    </row>
    <row r="13" spans="2:62" ht="33" customHeight="1" x14ac:dyDescent="0.15">
      <c r="B13" s="10" t="s">
        <v>100</v>
      </c>
      <c r="C13" s="11" t="s">
        <v>101</v>
      </c>
      <c r="D13" s="10" t="s">
        <v>102</v>
      </c>
      <c r="E13" s="10" t="s">
        <v>103</v>
      </c>
      <c r="G13" s="251"/>
      <c r="H13" s="251"/>
      <c r="I13" s="251"/>
      <c r="J13" s="251"/>
      <c r="K13" s="252"/>
      <c r="L13" s="252"/>
      <c r="N13" s="243"/>
      <c r="O13" s="243"/>
      <c r="P13" s="236"/>
      <c r="Q13" s="236"/>
      <c r="R13" s="236"/>
      <c r="S13" s="236"/>
      <c r="T13" s="236"/>
      <c r="U13" s="236"/>
      <c r="W13" s="236"/>
      <c r="X13" s="236"/>
      <c r="Y13" s="236"/>
      <c r="Z13" s="236"/>
      <c r="AA13" s="236"/>
      <c r="AB13" s="236"/>
      <c r="AD13" s="236"/>
      <c r="AE13" s="236"/>
      <c r="AF13" s="236"/>
      <c r="AG13" s="236"/>
      <c r="AH13" s="236"/>
      <c r="AI13" s="236"/>
      <c r="AK13" s="236"/>
      <c r="AL13" s="236"/>
      <c r="AM13" s="236"/>
      <c r="AN13" s="236"/>
      <c r="AO13" s="236"/>
      <c r="AP13" s="236"/>
      <c r="AQ13" s="238"/>
      <c r="AS13" s="236"/>
      <c r="AT13" s="236"/>
      <c r="AU13" s="236"/>
      <c r="AV13" s="236"/>
      <c r="AW13" s="236"/>
      <c r="AX13" s="236"/>
      <c r="AY13" s="237"/>
      <c r="BA13" s="236"/>
      <c r="BB13" s="236"/>
      <c r="BC13" s="236"/>
      <c r="BD13" s="236"/>
      <c r="BE13" s="236"/>
      <c r="BF13" s="236"/>
      <c r="BG13" s="237"/>
      <c r="BI13" s="237"/>
      <c r="BJ13" s="239"/>
    </row>
    <row r="14" spans="2:62" ht="14.25" customHeight="1" x14ac:dyDescent="0.2">
      <c r="B14" s="22">
        <v>2019</v>
      </c>
      <c r="C14" s="12">
        <f>Overview!W28</f>
        <v>2360</v>
      </c>
      <c r="D14" s="13">
        <f>C14*10%</f>
        <v>236</v>
      </c>
      <c r="E14" s="13">
        <f>C14-D14</f>
        <v>2124</v>
      </c>
      <c r="G14" s="26">
        <v>1</v>
      </c>
      <c r="H14" s="26" t="str">
        <f>Mango!H14</f>
        <v>2019-2020</v>
      </c>
      <c r="I14" s="36">
        <v>2.2599999999999998</v>
      </c>
      <c r="J14" s="259" t="s">
        <v>150</v>
      </c>
      <c r="K14" s="28">
        <f>0.493*I14^1.81</f>
        <v>2.1566675018580908</v>
      </c>
      <c r="L14" s="28">
        <f>K14</f>
        <v>2.1566675018580908</v>
      </c>
      <c r="M14" s="17"/>
      <c r="N14" s="14">
        <f t="shared" ref="N14:N43" si="0">G14</f>
        <v>1</v>
      </c>
      <c r="O14" s="14" t="str">
        <f t="shared" ref="O14:O43" si="1">H14</f>
        <v>2019-2020</v>
      </c>
      <c r="P14" s="18">
        <f>(L14*$E$14)/1000</f>
        <v>4.5807617739465849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20"/>
      <c r="W14" s="18">
        <f t="shared" ref="W14:W49" si="2">(P14*$K$4)</f>
        <v>1.1451904434866462</v>
      </c>
      <c r="X14" s="25">
        <v>0</v>
      </c>
      <c r="Y14" s="19">
        <v>0</v>
      </c>
      <c r="Z14" s="19">
        <v>0</v>
      </c>
      <c r="AA14" s="19">
        <v>0</v>
      </c>
      <c r="AB14" s="19">
        <v>0</v>
      </c>
      <c r="AC14" s="20"/>
      <c r="AD14" s="18">
        <f t="shared" ref="AD14:AI43" si="3">W14+P14</f>
        <v>5.7259522174332309</v>
      </c>
      <c r="AE14" s="25">
        <v>0</v>
      </c>
      <c r="AF14" s="19">
        <v>0</v>
      </c>
      <c r="AG14" s="19">
        <v>0</v>
      </c>
      <c r="AH14" s="19">
        <v>0</v>
      </c>
      <c r="AI14" s="19">
        <v>0</v>
      </c>
      <c r="AJ14" s="20"/>
      <c r="AK14" s="18">
        <f t="shared" ref="AK14:AK49" si="4">AD14*$K$7*$I$7</f>
        <v>9.8677243213766008</v>
      </c>
      <c r="AL14" s="25">
        <v>0</v>
      </c>
      <c r="AM14" s="19">
        <v>0</v>
      </c>
      <c r="AN14" s="19">
        <v>0</v>
      </c>
      <c r="AO14" s="19">
        <v>0</v>
      </c>
      <c r="AP14" s="19">
        <v>0</v>
      </c>
      <c r="AQ14" s="18">
        <f>SUM(AK14:AP14)</f>
        <v>9.8677243213766008</v>
      </c>
      <c r="AR14" s="20"/>
      <c r="AS14" s="18">
        <f t="shared" ref="AS14:AS49" si="5">AK14*$K$5</f>
        <v>0</v>
      </c>
      <c r="AT14" s="25">
        <v>0</v>
      </c>
      <c r="AU14" s="19">
        <v>0</v>
      </c>
      <c r="AV14" s="19">
        <v>0</v>
      </c>
      <c r="AW14" s="19">
        <v>0</v>
      </c>
      <c r="AX14" s="19">
        <v>0</v>
      </c>
      <c r="AY14" s="18">
        <f>SUM(AS14:AX14)</f>
        <v>0</v>
      </c>
      <c r="AZ14" s="20"/>
      <c r="BA14" s="18">
        <f t="shared" ref="BA14:BA49" si="6">AK14*$K$6</f>
        <v>0</v>
      </c>
      <c r="BB14" s="25">
        <v>0</v>
      </c>
      <c r="BC14" s="19">
        <v>0</v>
      </c>
      <c r="BD14" s="19">
        <v>0</v>
      </c>
      <c r="BE14" s="19">
        <v>0</v>
      </c>
      <c r="BF14" s="19">
        <v>0</v>
      </c>
      <c r="BG14" s="18">
        <f>SUM(BA14:BF14)</f>
        <v>0</v>
      </c>
      <c r="BH14" s="20"/>
      <c r="BI14" s="18">
        <f>BG14+AY14+AQ14</f>
        <v>9.8677243213766008</v>
      </c>
      <c r="BJ14" s="18">
        <f>BI14</f>
        <v>9.8677243213766008</v>
      </c>
    </row>
    <row r="15" spans="2:62" ht="15" x14ac:dyDescent="0.2">
      <c r="B15" s="22">
        <v>2020</v>
      </c>
      <c r="C15" s="12">
        <f>Overview!W29</f>
        <v>0</v>
      </c>
      <c r="D15" s="13">
        <f>C15*10%</f>
        <v>0</v>
      </c>
      <c r="E15" s="13">
        <f>C15-D15</f>
        <v>0</v>
      </c>
      <c r="G15" s="26">
        <v>2</v>
      </c>
      <c r="H15" s="26" t="str">
        <f>Mango!H15</f>
        <v>2020-2021</v>
      </c>
      <c r="I15" s="36">
        <v>5.66</v>
      </c>
      <c r="J15" s="260"/>
      <c r="K15" s="28">
        <f t="shared" ref="K15:K43" si="7">0.493*I15^1.81</f>
        <v>11.361735107544401</v>
      </c>
      <c r="L15" s="28">
        <f>K15-K14</f>
        <v>9.2050676056863097</v>
      </c>
      <c r="M15" s="17"/>
      <c r="N15" s="14">
        <f t="shared" si="0"/>
        <v>2</v>
      </c>
      <c r="O15" s="14" t="str">
        <f t="shared" si="1"/>
        <v>2020-2021</v>
      </c>
      <c r="P15" s="18">
        <f>(L15*$E$14)/1000</f>
        <v>19.55156359447772</v>
      </c>
      <c r="Q15" s="18">
        <f>(L14*$E$15)/1000</f>
        <v>0</v>
      </c>
      <c r="R15" s="19">
        <v>0</v>
      </c>
      <c r="S15" s="19">
        <v>0</v>
      </c>
      <c r="T15" s="19">
        <v>0</v>
      </c>
      <c r="U15" s="19">
        <v>0</v>
      </c>
      <c r="V15" s="20"/>
      <c r="W15" s="18">
        <f t="shared" si="2"/>
        <v>4.88789089861943</v>
      </c>
      <c r="X15" s="18">
        <f t="shared" ref="X15:X49" si="8">(Q15*$K$4)</f>
        <v>0</v>
      </c>
      <c r="Y15" s="19">
        <f>(Q14*$E$15)/1000</f>
        <v>0</v>
      </c>
      <c r="Z15" s="19">
        <v>0</v>
      </c>
      <c r="AA15" s="19">
        <v>0</v>
      </c>
      <c r="AB15" s="19">
        <v>0</v>
      </c>
      <c r="AC15" s="20"/>
      <c r="AD15" s="18">
        <f t="shared" si="3"/>
        <v>24.439454493097152</v>
      </c>
      <c r="AE15" s="18">
        <f t="shared" si="3"/>
        <v>0</v>
      </c>
      <c r="AF15" s="19">
        <v>0</v>
      </c>
      <c r="AG15" s="19">
        <v>0</v>
      </c>
      <c r="AH15" s="19">
        <v>0</v>
      </c>
      <c r="AI15" s="19">
        <v>0</v>
      </c>
      <c r="AJ15" s="20"/>
      <c r="AK15" s="18">
        <f t="shared" si="4"/>
        <v>42.117326576437421</v>
      </c>
      <c r="AL15" s="18">
        <f t="shared" ref="AL15:AL49" si="9">AE15*$K$7*$I$7</f>
        <v>0</v>
      </c>
      <c r="AM15" s="19">
        <v>0</v>
      </c>
      <c r="AN15" s="19">
        <v>0</v>
      </c>
      <c r="AO15" s="19">
        <v>0</v>
      </c>
      <c r="AP15" s="19">
        <v>0</v>
      </c>
      <c r="AQ15" s="18">
        <f t="shared" ref="AQ15:AQ49" si="10">SUM(AK15:AP15)</f>
        <v>42.117326576437421</v>
      </c>
      <c r="AR15" s="20"/>
      <c r="AS15" s="18">
        <f t="shared" si="5"/>
        <v>0</v>
      </c>
      <c r="AT15" s="18">
        <f t="shared" ref="AT15:AT49" si="11">AL15*$K$5</f>
        <v>0</v>
      </c>
      <c r="AU15" s="19">
        <v>0</v>
      </c>
      <c r="AV15" s="19">
        <v>0</v>
      </c>
      <c r="AW15" s="19">
        <v>0</v>
      </c>
      <c r="AX15" s="19">
        <v>0</v>
      </c>
      <c r="AY15" s="18">
        <f t="shared" ref="AY15:AY49" si="12">SUM(AS15:AX15)</f>
        <v>0</v>
      </c>
      <c r="AZ15" s="20"/>
      <c r="BA15" s="18">
        <f t="shared" si="6"/>
        <v>0</v>
      </c>
      <c r="BB15" s="18">
        <f t="shared" ref="BB15:BB49" si="13">AL15*$K$6</f>
        <v>0</v>
      </c>
      <c r="BC15" s="19">
        <v>0</v>
      </c>
      <c r="BD15" s="19">
        <v>0</v>
      </c>
      <c r="BE15" s="19">
        <v>0</v>
      </c>
      <c r="BF15" s="19">
        <v>0</v>
      </c>
      <c r="BG15" s="18">
        <f t="shared" ref="BG15:BG49" si="14">SUM(BA15:BF15)</f>
        <v>0</v>
      </c>
      <c r="BH15" s="20"/>
      <c r="BI15" s="18">
        <f t="shared" ref="BI15:BI49" si="15">BG15+AY15+AQ15</f>
        <v>42.117326576437421</v>
      </c>
      <c r="BJ15" s="18">
        <f>BI15+BJ14</f>
        <v>51.98505089781402</v>
      </c>
    </row>
    <row r="16" spans="2:62" ht="15" x14ac:dyDescent="0.2">
      <c r="B16" s="22">
        <v>2021</v>
      </c>
      <c r="C16" s="12">
        <f>Overview!W30</f>
        <v>0</v>
      </c>
      <c r="D16" s="13">
        <f>C16*10%</f>
        <v>0</v>
      </c>
      <c r="E16" s="13">
        <f>C16-D16</f>
        <v>0</v>
      </c>
      <c r="G16" s="26">
        <v>3</v>
      </c>
      <c r="H16" s="26" t="str">
        <f>Mango!H16</f>
        <v>2021-2022</v>
      </c>
      <c r="I16" s="36">
        <v>7.69</v>
      </c>
      <c r="J16" s="260"/>
      <c r="K16" s="28">
        <f t="shared" si="7"/>
        <v>19.78671025745976</v>
      </c>
      <c r="L16" s="28">
        <f t="shared" ref="L16:L49" si="16">K16-K15</f>
        <v>8.4249751499153582</v>
      </c>
      <c r="M16" s="17"/>
      <c r="N16" s="14">
        <f t="shared" si="0"/>
        <v>3</v>
      </c>
      <c r="O16" s="14" t="str">
        <f t="shared" si="1"/>
        <v>2021-2022</v>
      </c>
      <c r="P16" s="18">
        <f t="shared" ref="P16:P49" si="17">(L16*$E$14)/1000</f>
        <v>17.894647218420221</v>
      </c>
      <c r="Q16" s="18">
        <f t="shared" ref="Q16:Q49" si="18">(L15*$E$15)/1000</f>
        <v>0</v>
      </c>
      <c r="R16" s="18">
        <f>(L14*$E$16)/1000</f>
        <v>0</v>
      </c>
      <c r="S16" s="19">
        <v>0</v>
      </c>
      <c r="T16" s="19">
        <v>0</v>
      </c>
      <c r="U16" s="19">
        <v>0</v>
      </c>
      <c r="V16" s="20"/>
      <c r="W16" s="18">
        <f t="shared" si="2"/>
        <v>4.4736618046050554</v>
      </c>
      <c r="X16" s="18">
        <f t="shared" si="8"/>
        <v>0</v>
      </c>
      <c r="Y16" s="18">
        <f t="shared" ref="Y16:Y49" si="19">(R16*$K$4)</f>
        <v>0</v>
      </c>
      <c r="Z16" s="19">
        <v>0</v>
      </c>
      <c r="AA16" s="19">
        <v>0</v>
      </c>
      <c r="AB16" s="19">
        <v>0</v>
      </c>
      <c r="AC16" s="20"/>
      <c r="AD16" s="18">
        <f t="shared" si="3"/>
        <v>22.368309023025276</v>
      </c>
      <c r="AE16" s="18">
        <f t="shared" si="3"/>
        <v>0</v>
      </c>
      <c r="AF16" s="18">
        <f t="shared" si="3"/>
        <v>0</v>
      </c>
      <c r="AG16" s="19">
        <v>0</v>
      </c>
      <c r="AH16" s="19">
        <v>0</v>
      </c>
      <c r="AI16" s="19">
        <v>0</v>
      </c>
      <c r="AJ16" s="20"/>
      <c r="AK16" s="18">
        <f t="shared" si="4"/>
        <v>38.548052549680222</v>
      </c>
      <c r="AL16" s="18">
        <f t="shared" si="9"/>
        <v>0</v>
      </c>
      <c r="AM16" s="18">
        <f t="shared" ref="AM16:AM49" si="20">AF16*$K$7*$I$7</f>
        <v>0</v>
      </c>
      <c r="AN16" s="19">
        <v>0</v>
      </c>
      <c r="AO16" s="19">
        <v>0</v>
      </c>
      <c r="AP16" s="19">
        <v>0</v>
      </c>
      <c r="AQ16" s="18">
        <f t="shared" si="10"/>
        <v>38.548052549680222</v>
      </c>
      <c r="AR16" s="20"/>
      <c r="AS16" s="18">
        <f t="shared" si="5"/>
        <v>0</v>
      </c>
      <c r="AT16" s="18">
        <f t="shared" si="11"/>
        <v>0</v>
      </c>
      <c r="AU16" s="18">
        <f t="shared" ref="AU16:AU49" si="21">AM16*$K$5</f>
        <v>0</v>
      </c>
      <c r="AV16" s="19">
        <v>0</v>
      </c>
      <c r="AW16" s="19">
        <v>0</v>
      </c>
      <c r="AX16" s="19">
        <v>0</v>
      </c>
      <c r="AY16" s="18">
        <f t="shared" si="12"/>
        <v>0</v>
      </c>
      <c r="AZ16" s="20"/>
      <c r="BA16" s="18">
        <f t="shared" si="6"/>
        <v>0</v>
      </c>
      <c r="BB16" s="18">
        <f t="shared" si="13"/>
        <v>0</v>
      </c>
      <c r="BC16" s="18">
        <f t="shared" ref="BC16:BC49" si="22">AM16*$K$6</f>
        <v>0</v>
      </c>
      <c r="BD16" s="19">
        <v>0</v>
      </c>
      <c r="BE16" s="19">
        <v>0</v>
      </c>
      <c r="BF16" s="19">
        <v>0</v>
      </c>
      <c r="BG16" s="18">
        <f t="shared" si="14"/>
        <v>0</v>
      </c>
      <c r="BH16" s="20"/>
      <c r="BI16" s="18">
        <f t="shared" si="15"/>
        <v>38.548052549680222</v>
      </c>
      <c r="BJ16" s="18">
        <f t="shared" ref="BJ16:BJ49" si="23">BI16+BJ15</f>
        <v>90.533103447494241</v>
      </c>
    </row>
    <row r="17" spans="2:62" ht="15" x14ac:dyDescent="0.2">
      <c r="B17" s="22">
        <v>2022</v>
      </c>
      <c r="C17" s="12">
        <f>Overview!W31</f>
        <v>10</v>
      </c>
      <c r="D17" s="13">
        <f>C17*10%</f>
        <v>1</v>
      </c>
      <c r="E17" s="13">
        <f>C17-D17</f>
        <v>9</v>
      </c>
      <c r="G17" s="26">
        <v>4</v>
      </c>
      <c r="H17" s="26" t="str">
        <f>Mango!H17</f>
        <v>2022-2023</v>
      </c>
      <c r="I17" s="36">
        <v>10.633333333333301</v>
      </c>
      <c r="J17" s="261"/>
      <c r="K17" s="28">
        <f t="shared" si="7"/>
        <v>35.57284373356687</v>
      </c>
      <c r="L17" s="28">
        <f t="shared" si="16"/>
        <v>15.786133476107111</v>
      </c>
      <c r="M17" s="17"/>
      <c r="N17" s="14">
        <f t="shared" si="0"/>
        <v>4</v>
      </c>
      <c r="O17" s="14" t="str">
        <f t="shared" si="1"/>
        <v>2022-2023</v>
      </c>
      <c r="P17" s="18">
        <f>(L17*$E$14)/1000</f>
        <v>33.5297475032515</v>
      </c>
      <c r="Q17" s="18">
        <f t="shared" si="18"/>
        <v>0</v>
      </c>
      <c r="R17" s="18">
        <f t="shared" ref="R17:R49" si="24">(L15*$E$16)/1000</f>
        <v>0</v>
      </c>
      <c r="S17" s="18">
        <f>(L14*$E$17)/1000</f>
        <v>1.9410007516722817E-2</v>
      </c>
      <c r="T17" s="19">
        <v>0</v>
      </c>
      <c r="U17" s="19">
        <v>0</v>
      </c>
      <c r="V17" s="20"/>
      <c r="W17" s="18">
        <f t="shared" si="2"/>
        <v>8.3824368758128749</v>
      </c>
      <c r="X17" s="18">
        <f t="shared" si="8"/>
        <v>0</v>
      </c>
      <c r="Y17" s="18">
        <f t="shared" si="19"/>
        <v>0</v>
      </c>
      <c r="Z17" s="18">
        <f t="shared" ref="Z17:Z49" si="25">(S17*$K$4)</f>
        <v>4.8525018791807043E-3</v>
      </c>
      <c r="AA17" s="19">
        <v>0</v>
      </c>
      <c r="AB17" s="19">
        <v>0</v>
      </c>
      <c r="AC17" s="20"/>
      <c r="AD17" s="18">
        <f t="shared" si="3"/>
        <v>41.912184379064371</v>
      </c>
      <c r="AE17" s="18">
        <f t="shared" si="3"/>
        <v>0</v>
      </c>
      <c r="AF17" s="18">
        <f t="shared" si="3"/>
        <v>0</v>
      </c>
      <c r="AG17" s="18">
        <f>Z17+S17</f>
        <v>2.426250939590352E-2</v>
      </c>
      <c r="AH17" s="19">
        <v>0</v>
      </c>
      <c r="AI17" s="19">
        <v>0</v>
      </c>
      <c r="AJ17" s="20"/>
      <c r="AK17" s="18">
        <f t="shared" si="4"/>
        <v>72.228664413254251</v>
      </c>
      <c r="AL17" s="18">
        <f t="shared" si="9"/>
        <v>0</v>
      </c>
      <c r="AM17" s="18">
        <f t="shared" si="20"/>
        <v>0</v>
      </c>
      <c r="AN17" s="18">
        <f t="shared" ref="AN17:AN49" si="26">AG17*$K$7*$I$7</f>
        <v>4.1812391192273729E-2</v>
      </c>
      <c r="AO17" s="19">
        <v>0</v>
      </c>
      <c r="AP17" s="19">
        <v>0</v>
      </c>
      <c r="AQ17" s="18">
        <f t="shared" si="10"/>
        <v>72.270476804446531</v>
      </c>
      <c r="AR17" s="20"/>
      <c r="AS17" s="18">
        <f t="shared" si="5"/>
        <v>0</v>
      </c>
      <c r="AT17" s="18">
        <f t="shared" si="11"/>
        <v>0</v>
      </c>
      <c r="AU17" s="18">
        <f t="shared" si="21"/>
        <v>0</v>
      </c>
      <c r="AV17" s="18">
        <f t="shared" ref="AV17:AV49" si="27">AN17*$K$5</f>
        <v>0</v>
      </c>
      <c r="AW17" s="19">
        <v>0</v>
      </c>
      <c r="AX17" s="19">
        <v>0</v>
      </c>
      <c r="AY17" s="18">
        <f t="shared" si="12"/>
        <v>0</v>
      </c>
      <c r="AZ17" s="20"/>
      <c r="BA17" s="18">
        <f t="shared" si="6"/>
        <v>0</v>
      </c>
      <c r="BB17" s="18">
        <f t="shared" si="13"/>
        <v>0</v>
      </c>
      <c r="BC17" s="18">
        <f t="shared" si="22"/>
        <v>0</v>
      </c>
      <c r="BD17" s="18">
        <f t="shared" ref="BD17:BD49" si="28">AN17*$K$6</f>
        <v>0</v>
      </c>
      <c r="BE17" s="19">
        <v>0</v>
      </c>
      <c r="BF17" s="19">
        <v>0</v>
      </c>
      <c r="BG17" s="18">
        <f t="shared" si="14"/>
        <v>0</v>
      </c>
      <c r="BH17" s="20"/>
      <c r="BI17" s="18">
        <f t="shared" si="15"/>
        <v>72.270476804446531</v>
      </c>
      <c r="BJ17" s="18">
        <f t="shared" si="23"/>
        <v>162.80358025194079</v>
      </c>
    </row>
    <row r="18" spans="2:62" ht="15" x14ac:dyDescent="0.2">
      <c r="B18" s="22">
        <v>2023</v>
      </c>
      <c r="C18" s="12">
        <f>Overview!W32</f>
        <v>0</v>
      </c>
      <c r="D18" s="14">
        <f t="shared" ref="D18:D42" si="29">C18*10%</f>
        <v>0</v>
      </c>
      <c r="E18" s="14">
        <f t="shared" ref="E18:E42" si="30">C18-D18</f>
        <v>0</v>
      </c>
      <c r="G18" s="26">
        <v>5</v>
      </c>
      <c r="H18" s="26" t="str">
        <f>Mango!H18</f>
        <v>2023-2024</v>
      </c>
      <c r="I18" s="36">
        <v>13.348333333333301</v>
      </c>
      <c r="J18" s="30"/>
      <c r="K18" s="28">
        <f t="shared" si="7"/>
        <v>53.687090378861015</v>
      </c>
      <c r="L18" s="28">
        <f t="shared" si="16"/>
        <v>18.114246645294145</v>
      </c>
      <c r="M18" s="17"/>
      <c r="N18" s="14">
        <f t="shared" si="0"/>
        <v>5</v>
      </c>
      <c r="O18" s="14" t="str">
        <f t="shared" si="1"/>
        <v>2023-2024</v>
      </c>
      <c r="P18" s="18">
        <f t="shared" si="17"/>
        <v>38.474659874604761</v>
      </c>
      <c r="Q18" s="18">
        <f t="shared" si="18"/>
        <v>0</v>
      </c>
      <c r="R18" s="18">
        <f t="shared" si="24"/>
        <v>0</v>
      </c>
      <c r="S18" s="18">
        <f t="shared" ref="S18:S49" si="31">(L15*$E$17)/1000</f>
        <v>8.2845608451176792E-2</v>
      </c>
      <c r="T18" s="18">
        <f>(L14*$E$18)/1000</f>
        <v>0</v>
      </c>
      <c r="U18" s="19">
        <v>0</v>
      </c>
      <c r="V18" s="20"/>
      <c r="W18" s="18">
        <f t="shared" si="2"/>
        <v>9.6186649686511903</v>
      </c>
      <c r="X18" s="18">
        <f t="shared" si="8"/>
        <v>0</v>
      </c>
      <c r="Y18" s="18">
        <f t="shared" si="19"/>
        <v>0</v>
      </c>
      <c r="Z18" s="18">
        <f t="shared" si="25"/>
        <v>2.0711402112794198E-2</v>
      </c>
      <c r="AA18" s="18">
        <f t="shared" ref="AA18:AA49" si="32">(T18*$K$4)</f>
        <v>0</v>
      </c>
      <c r="AB18" s="19">
        <v>0</v>
      </c>
      <c r="AC18" s="20"/>
      <c r="AD18" s="18">
        <f t="shared" si="3"/>
        <v>48.093324843255949</v>
      </c>
      <c r="AE18" s="18">
        <f t="shared" si="3"/>
        <v>0</v>
      </c>
      <c r="AF18" s="18">
        <f t="shared" si="3"/>
        <v>0</v>
      </c>
      <c r="AG18" s="18">
        <f>Z18+S18</f>
        <v>0.10355701056397099</v>
      </c>
      <c r="AH18" s="18">
        <f>AA18+T18</f>
        <v>0</v>
      </c>
      <c r="AI18" s="19">
        <v>0</v>
      </c>
      <c r="AJ18" s="20"/>
      <c r="AK18" s="18">
        <f t="shared" si="4"/>
        <v>82.880829813211079</v>
      </c>
      <c r="AL18" s="18">
        <f t="shared" si="9"/>
        <v>0</v>
      </c>
      <c r="AM18" s="18">
        <f t="shared" si="20"/>
        <v>0</v>
      </c>
      <c r="AN18" s="18">
        <f t="shared" si="26"/>
        <v>0.17846324820524331</v>
      </c>
      <c r="AO18" s="18">
        <f t="shared" ref="AO18:AO49" si="33">AH18*$K$7*$I$7</f>
        <v>0</v>
      </c>
      <c r="AP18" s="19">
        <v>0</v>
      </c>
      <c r="AQ18" s="18">
        <f t="shared" si="10"/>
        <v>83.059293061416327</v>
      </c>
      <c r="AR18" s="20"/>
      <c r="AS18" s="18">
        <f t="shared" si="5"/>
        <v>0</v>
      </c>
      <c r="AT18" s="18">
        <f t="shared" si="11"/>
        <v>0</v>
      </c>
      <c r="AU18" s="18">
        <f t="shared" si="21"/>
        <v>0</v>
      </c>
      <c r="AV18" s="18">
        <f t="shared" si="27"/>
        <v>0</v>
      </c>
      <c r="AW18" s="18">
        <f t="shared" ref="AW18:AW49" si="34">AO18*$K$5</f>
        <v>0</v>
      </c>
      <c r="AX18" s="19">
        <v>0</v>
      </c>
      <c r="AY18" s="18">
        <f t="shared" si="12"/>
        <v>0</v>
      </c>
      <c r="AZ18" s="20"/>
      <c r="BA18" s="18">
        <f t="shared" si="6"/>
        <v>0</v>
      </c>
      <c r="BB18" s="18">
        <f t="shared" si="13"/>
        <v>0</v>
      </c>
      <c r="BC18" s="18">
        <f t="shared" si="22"/>
        <v>0</v>
      </c>
      <c r="BD18" s="18">
        <f t="shared" si="28"/>
        <v>0</v>
      </c>
      <c r="BE18" s="18">
        <f t="shared" ref="BE18:BE49" si="35">AO18*$K$6</f>
        <v>0</v>
      </c>
      <c r="BF18" s="19">
        <v>0</v>
      </c>
      <c r="BG18" s="18">
        <f t="shared" si="14"/>
        <v>0</v>
      </c>
      <c r="BH18" s="20"/>
      <c r="BI18" s="18">
        <f t="shared" si="15"/>
        <v>83.059293061416327</v>
      </c>
      <c r="BJ18" s="18">
        <f t="shared" si="23"/>
        <v>245.86287331335711</v>
      </c>
    </row>
    <row r="19" spans="2:62" ht="15" x14ac:dyDescent="0.2">
      <c r="B19" s="22">
        <v>2024</v>
      </c>
      <c r="C19" s="12">
        <f>Overview!W33</f>
        <v>0</v>
      </c>
      <c r="D19" s="14">
        <f t="shared" si="29"/>
        <v>0</v>
      </c>
      <c r="E19" s="14">
        <f t="shared" si="30"/>
        <v>0</v>
      </c>
      <c r="G19" s="26">
        <v>6</v>
      </c>
      <c r="H19" s="26" t="str">
        <f>Mango!H19</f>
        <v>2024-2025</v>
      </c>
      <c r="I19" s="36">
        <v>16.063333333333201</v>
      </c>
      <c r="J19" s="30"/>
      <c r="K19" s="28">
        <f t="shared" si="7"/>
        <v>75.060159828801474</v>
      </c>
      <c r="L19" s="28">
        <f t="shared" si="16"/>
        <v>21.373069449940459</v>
      </c>
      <c r="M19" s="17"/>
      <c r="N19" s="14">
        <f t="shared" si="0"/>
        <v>6</v>
      </c>
      <c r="O19" s="14" t="str">
        <f t="shared" si="1"/>
        <v>2024-2025</v>
      </c>
      <c r="P19" s="18">
        <f t="shared" si="17"/>
        <v>45.396399511673536</v>
      </c>
      <c r="Q19" s="18">
        <f t="shared" si="18"/>
        <v>0</v>
      </c>
      <c r="R19" s="18">
        <f t="shared" si="24"/>
        <v>0</v>
      </c>
      <c r="S19" s="18">
        <f t="shared" si="31"/>
        <v>7.5824776349238218E-2</v>
      </c>
      <c r="T19" s="18">
        <f t="shared" ref="T19:T49" si="36">(L15*$E$18)/1000</f>
        <v>0</v>
      </c>
      <c r="U19" s="18">
        <f>(L14*$E$19)/1000</f>
        <v>0</v>
      </c>
      <c r="V19" s="20"/>
      <c r="W19" s="18">
        <f t="shared" si="2"/>
        <v>11.349099877918384</v>
      </c>
      <c r="X19" s="18">
        <f t="shared" si="8"/>
        <v>0</v>
      </c>
      <c r="Y19" s="18">
        <f t="shared" si="19"/>
        <v>0</v>
      </c>
      <c r="Z19" s="18">
        <f t="shared" si="25"/>
        <v>1.8956194087309555E-2</v>
      </c>
      <c r="AA19" s="18">
        <f t="shared" si="32"/>
        <v>0</v>
      </c>
      <c r="AB19" s="18">
        <f t="shared" ref="AB19:AB49" si="37">(U19*$K$4)</f>
        <v>0</v>
      </c>
      <c r="AC19" s="20"/>
      <c r="AD19" s="18">
        <f t="shared" si="3"/>
        <v>56.74549938959192</v>
      </c>
      <c r="AE19" s="18">
        <f t="shared" si="3"/>
        <v>0</v>
      </c>
      <c r="AF19" s="18">
        <f t="shared" si="3"/>
        <v>0</v>
      </c>
      <c r="AG19" s="18">
        <f t="shared" si="3"/>
        <v>9.4780970436547776E-2</v>
      </c>
      <c r="AH19" s="18">
        <f t="shared" si="3"/>
        <v>0</v>
      </c>
      <c r="AI19" s="18">
        <f t="shared" si="3"/>
        <v>0</v>
      </c>
      <c r="AJ19" s="20"/>
      <c r="AK19" s="18">
        <f t="shared" si="4"/>
        <v>97.791410614730069</v>
      </c>
      <c r="AL19" s="18">
        <f t="shared" si="9"/>
        <v>0</v>
      </c>
      <c r="AM19" s="18">
        <f t="shared" si="20"/>
        <v>0</v>
      </c>
      <c r="AN19" s="18">
        <f t="shared" si="26"/>
        <v>0.16333920571898397</v>
      </c>
      <c r="AO19" s="18">
        <f t="shared" si="33"/>
        <v>0</v>
      </c>
      <c r="AP19" s="18">
        <f t="shared" ref="AP19:AP49" si="38">AI19*$K$7*$I$7</f>
        <v>0</v>
      </c>
      <c r="AQ19" s="18">
        <f t="shared" si="10"/>
        <v>97.954749820449052</v>
      </c>
      <c r="AR19" s="20"/>
      <c r="AS19" s="18">
        <f t="shared" si="5"/>
        <v>0</v>
      </c>
      <c r="AT19" s="18">
        <f t="shared" si="11"/>
        <v>0</v>
      </c>
      <c r="AU19" s="18">
        <f t="shared" si="21"/>
        <v>0</v>
      </c>
      <c r="AV19" s="18">
        <f t="shared" si="27"/>
        <v>0</v>
      </c>
      <c r="AW19" s="18">
        <f t="shared" si="34"/>
        <v>0</v>
      </c>
      <c r="AX19" s="18">
        <f t="shared" ref="AX19:AX49" si="39">AP19*$K$5</f>
        <v>0</v>
      </c>
      <c r="AY19" s="18">
        <f t="shared" si="12"/>
        <v>0</v>
      </c>
      <c r="AZ19" s="20"/>
      <c r="BA19" s="18">
        <f t="shared" si="6"/>
        <v>0</v>
      </c>
      <c r="BB19" s="18">
        <f t="shared" si="13"/>
        <v>0</v>
      </c>
      <c r="BC19" s="18">
        <f t="shared" si="22"/>
        <v>0</v>
      </c>
      <c r="BD19" s="18">
        <f t="shared" si="28"/>
        <v>0</v>
      </c>
      <c r="BE19" s="18">
        <f t="shared" si="35"/>
        <v>0</v>
      </c>
      <c r="BF19" s="18">
        <f t="shared" ref="BF19:BF49" si="40">AP19*$K$6</f>
        <v>0</v>
      </c>
      <c r="BG19" s="18">
        <f t="shared" si="14"/>
        <v>0</v>
      </c>
      <c r="BH19" s="20"/>
      <c r="BI19" s="18">
        <f t="shared" si="15"/>
        <v>97.954749820449052</v>
      </c>
      <c r="BJ19" s="18">
        <f t="shared" si="23"/>
        <v>343.81762313380614</v>
      </c>
    </row>
    <row r="20" spans="2:62" ht="15" x14ac:dyDescent="0.2">
      <c r="B20" s="22">
        <v>2025</v>
      </c>
      <c r="C20" s="14">
        <v>0</v>
      </c>
      <c r="D20" s="14">
        <f t="shared" si="29"/>
        <v>0</v>
      </c>
      <c r="E20" s="14">
        <f t="shared" si="30"/>
        <v>0</v>
      </c>
      <c r="G20" s="26">
        <v>7</v>
      </c>
      <c r="H20" s="26" t="str">
        <f>Mango!H20</f>
        <v>2025-2026</v>
      </c>
      <c r="I20" s="35">
        <f>I14</f>
        <v>2.2599999999999998</v>
      </c>
      <c r="J20" s="30"/>
      <c r="K20" s="28">
        <f t="shared" si="7"/>
        <v>2.1566675018580908</v>
      </c>
      <c r="L20" s="28">
        <f t="shared" si="16"/>
        <v>-72.903492326943379</v>
      </c>
      <c r="M20" s="17"/>
      <c r="N20" s="14">
        <f t="shared" si="0"/>
        <v>7</v>
      </c>
      <c r="O20" s="14" t="str">
        <f t="shared" si="1"/>
        <v>2025-2026</v>
      </c>
      <c r="P20" s="18">
        <f t="shared" si="17"/>
        <v>-154.84701770242776</v>
      </c>
      <c r="Q20" s="18">
        <f t="shared" si="18"/>
        <v>0</v>
      </c>
      <c r="R20" s="18">
        <f t="shared" si="24"/>
        <v>0</v>
      </c>
      <c r="S20" s="18">
        <f t="shared" si="31"/>
        <v>0.14207520128496401</v>
      </c>
      <c r="T20" s="18">
        <f t="shared" si="36"/>
        <v>0</v>
      </c>
      <c r="U20" s="18">
        <f t="shared" ref="U20:U49" si="41">(L15*$E$19)/1000</f>
        <v>0</v>
      </c>
      <c r="V20" s="20"/>
      <c r="W20" s="18">
        <f t="shared" si="2"/>
        <v>-38.711754425606941</v>
      </c>
      <c r="X20" s="18">
        <f t="shared" si="8"/>
        <v>0</v>
      </c>
      <c r="Y20" s="18">
        <f t="shared" si="19"/>
        <v>0</v>
      </c>
      <c r="Z20" s="18">
        <f t="shared" si="25"/>
        <v>3.5518800321241002E-2</v>
      </c>
      <c r="AA20" s="18">
        <f t="shared" si="32"/>
        <v>0</v>
      </c>
      <c r="AB20" s="18">
        <f t="shared" si="37"/>
        <v>0</v>
      </c>
      <c r="AC20" s="20"/>
      <c r="AD20" s="18">
        <f t="shared" si="3"/>
        <v>-193.55877212803472</v>
      </c>
      <c r="AE20" s="18">
        <f t="shared" si="3"/>
        <v>0</v>
      </c>
      <c r="AF20" s="18">
        <f t="shared" si="3"/>
        <v>0</v>
      </c>
      <c r="AG20" s="18">
        <f t="shared" si="3"/>
        <v>0.177594001606205</v>
      </c>
      <c r="AH20" s="18">
        <f t="shared" si="3"/>
        <v>0</v>
      </c>
      <c r="AI20" s="18">
        <f t="shared" si="3"/>
        <v>0</v>
      </c>
      <c r="AJ20" s="20"/>
      <c r="AK20" s="18">
        <f t="shared" si="4"/>
        <v>-333.56628396731315</v>
      </c>
      <c r="AL20" s="18">
        <f t="shared" si="9"/>
        <v>0</v>
      </c>
      <c r="AM20" s="18">
        <f t="shared" si="20"/>
        <v>0</v>
      </c>
      <c r="AN20" s="18">
        <f t="shared" si="26"/>
        <v>0.30605366276802659</v>
      </c>
      <c r="AO20" s="18">
        <f t="shared" si="33"/>
        <v>0</v>
      </c>
      <c r="AP20" s="18">
        <f t="shared" si="38"/>
        <v>0</v>
      </c>
      <c r="AQ20" s="18">
        <f t="shared" si="10"/>
        <v>-333.26023030454513</v>
      </c>
      <c r="AR20" s="20"/>
      <c r="AS20" s="18">
        <f t="shared" si="5"/>
        <v>0</v>
      </c>
      <c r="AT20" s="18">
        <f t="shared" si="11"/>
        <v>0</v>
      </c>
      <c r="AU20" s="18">
        <f t="shared" si="21"/>
        <v>0</v>
      </c>
      <c r="AV20" s="18">
        <f t="shared" si="27"/>
        <v>0</v>
      </c>
      <c r="AW20" s="18">
        <f t="shared" si="34"/>
        <v>0</v>
      </c>
      <c r="AX20" s="18">
        <f t="shared" si="39"/>
        <v>0</v>
      </c>
      <c r="AY20" s="18">
        <f t="shared" si="12"/>
        <v>0</v>
      </c>
      <c r="AZ20" s="20"/>
      <c r="BA20" s="18">
        <f t="shared" si="6"/>
        <v>0</v>
      </c>
      <c r="BB20" s="18">
        <f t="shared" si="13"/>
        <v>0</v>
      </c>
      <c r="BC20" s="18">
        <f t="shared" si="22"/>
        <v>0</v>
      </c>
      <c r="BD20" s="18">
        <f t="shared" si="28"/>
        <v>0</v>
      </c>
      <c r="BE20" s="18">
        <f t="shared" si="35"/>
        <v>0</v>
      </c>
      <c r="BF20" s="18">
        <f t="shared" si="40"/>
        <v>0</v>
      </c>
      <c r="BG20" s="18">
        <f t="shared" si="14"/>
        <v>0</v>
      </c>
      <c r="BH20" s="20"/>
      <c r="BI20" s="18">
        <f t="shared" si="15"/>
        <v>-333.26023030454513</v>
      </c>
      <c r="BJ20" s="18">
        <f t="shared" si="23"/>
        <v>10.557392829261005</v>
      </c>
    </row>
    <row r="21" spans="2:62" ht="15" x14ac:dyDescent="0.2">
      <c r="B21" s="22">
        <v>2026</v>
      </c>
      <c r="C21" s="14">
        <v>0</v>
      </c>
      <c r="D21" s="14">
        <f t="shared" si="29"/>
        <v>0</v>
      </c>
      <c r="E21" s="14">
        <f t="shared" si="30"/>
        <v>0</v>
      </c>
      <c r="G21" s="26">
        <v>8</v>
      </c>
      <c r="H21" s="26" t="str">
        <f>Mango!H21</f>
        <v>2026-2027</v>
      </c>
      <c r="I21" s="35">
        <f t="shared" ref="I21:I43" si="42">I15</f>
        <v>5.66</v>
      </c>
      <c r="J21" s="30"/>
      <c r="K21" s="28">
        <f t="shared" si="7"/>
        <v>11.361735107544401</v>
      </c>
      <c r="L21" s="28">
        <f t="shared" si="16"/>
        <v>9.2050676056863097</v>
      </c>
      <c r="M21" s="17"/>
      <c r="N21" s="14">
        <f t="shared" si="0"/>
        <v>8</v>
      </c>
      <c r="O21" s="14" t="str">
        <f t="shared" si="1"/>
        <v>2026-2027</v>
      </c>
      <c r="P21" s="18">
        <f t="shared" si="17"/>
        <v>19.55156359447772</v>
      </c>
      <c r="Q21" s="18">
        <f t="shared" si="18"/>
        <v>0</v>
      </c>
      <c r="R21" s="18">
        <f t="shared" si="24"/>
        <v>0</v>
      </c>
      <c r="S21" s="18">
        <f t="shared" si="31"/>
        <v>0.16302821980764731</v>
      </c>
      <c r="T21" s="18">
        <f t="shared" si="36"/>
        <v>0</v>
      </c>
      <c r="U21" s="18">
        <f t="shared" si="41"/>
        <v>0</v>
      </c>
      <c r="V21" s="20"/>
      <c r="W21" s="18">
        <f t="shared" si="2"/>
        <v>4.88789089861943</v>
      </c>
      <c r="X21" s="18">
        <f t="shared" si="8"/>
        <v>0</v>
      </c>
      <c r="Y21" s="18">
        <f t="shared" si="19"/>
        <v>0</v>
      </c>
      <c r="Z21" s="18">
        <f t="shared" si="25"/>
        <v>4.0757054951911828E-2</v>
      </c>
      <c r="AA21" s="18">
        <f t="shared" si="32"/>
        <v>0</v>
      </c>
      <c r="AB21" s="18">
        <f t="shared" si="37"/>
        <v>0</v>
      </c>
      <c r="AC21" s="20"/>
      <c r="AD21" s="18">
        <f t="shared" si="3"/>
        <v>24.439454493097152</v>
      </c>
      <c r="AE21" s="18">
        <f t="shared" si="3"/>
        <v>0</v>
      </c>
      <c r="AF21" s="18">
        <f t="shared" si="3"/>
        <v>0</v>
      </c>
      <c r="AG21" s="18">
        <f t="shared" si="3"/>
        <v>0.20378527475955915</v>
      </c>
      <c r="AH21" s="18">
        <f t="shared" si="3"/>
        <v>0</v>
      </c>
      <c r="AI21" s="18">
        <f t="shared" si="3"/>
        <v>0</v>
      </c>
      <c r="AJ21" s="20"/>
      <c r="AK21" s="18">
        <f t="shared" si="4"/>
        <v>42.117326576437421</v>
      </c>
      <c r="AL21" s="18">
        <f t="shared" si="9"/>
        <v>0</v>
      </c>
      <c r="AM21" s="18">
        <f t="shared" si="20"/>
        <v>0</v>
      </c>
      <c r="AN21" s="18">
        <f t="shared" si="26"/>
        <v>0.35118995683564025</v>
      </c>
      <c r="AO21" s="18">
        <f t="shared" si="33"/>
        <v>0</v>
      </c>
      <c r="AP21" s="18">
        <f t="shared" si="38"/>
        <v>0</v>
      </c>
      <c r="AQ21" s="18">
        <f t="shared" si="10"/>
        <v>42.468516533273061</v>
      </c>
      <c r="AR21" s="20"/>
      <c r="AS21" s="18">
        <f t="shared" si="5"/>
        <v>0</v>
      </c>
      <c r="AT21" s="18">
        <f t="shared" si="11"/>
        <v>0</v>
      </c>
      <c r="AU21" s="18">
        <f t="shared" si="21"/>
        <v>0</v>
      </c>
      <c r="AV21" s="18">
        <f t="shared" si="27"/>
        <v>0</v>
      </c>
      <c r="AW21" s="18">
        <f t="shared" si="34"/>
        <v>0</v>
      </c>
      <c r="AX21" s="18">
        <f t="shared" si="39"/>
        <v>0</v>
      </c>
      <c r="AY21" s="18">
        <f t="shared" si="12"/>
        <v>0</v>
      </c>
      <c r="AZ21" s="20"/>
      <c r="BA21" s="18">
        <f t="shared" si="6"/>
        <v>0</v>
      </c>
      <c r="BB21" s="18">
        <f t="shared" si="13"/>
        <v>0</v>
      </c>
      <c r="BC21" s="18">
        <f t="shared" si="22"/>
        <v>0</v>
      </c>
      <c r="BD21" s="18">
        <f t="shared" si="28"/>
        <v>0</v>
      </c>
      <c r="BE21" s="18">
        <f t="shared" si="35"/>
        <v>0</v>
      </c>
      <c r="BF21" s="18">
        <f t="shared" si="40"/>
        <v>0</v>
      </c>
      <c r="BG21" s="18">
        <f t="shared" si="14"/>
        <v>0</v>
      </c>
      <c r="BH21" s="20"/>
      <c r="BI21" s="18">
        <f t="shared" si="15"/>
        <v>42.468516533273061</v>
      </c>
      <c r="BJ21" s="18">
        <f t="shared" si="23"/>
        <v>53.025909362534065</v>
      </c>
    </row>
    <row r="22" spans="2:62" ht="15" x14ac:dyDescent="0.2">
      <c r="B22" s="22">
        <v>2027</v>
      </c>
      <c r="C22" s="14">
        <v>0</v>
      </c>
      <c r="D22" s="14">
        <f t="shared" si="29"/>
        <v>0</v>
      </c>
      <c r="E22" s="14">
        <f t="shared" si="30"/>
        <v>0</v>
      </c>
      <c r="G22" s="26">
        <v>9</v>
      </c>
      <c r="H22" s="26" t="str">
        <f>Mango!H22</f>
        <v>2027-2028</v>
      </c>
      <c r="I22" s="35">
        <f t="shared" si="42"/>
        <v>7.69</v>
      </c>
      <c r="J22" s="30"/>
      <c r="K22" s="28">
        <f t="shared" si="7"/>
        <v>19.78671025745976</v>
      </c>
      <c r="L22" s="28">
        <f t="shared" si="16"/>
        <v>8.4249751499153582</v>
      </c>
      <c r="M22" s="17"/>
      <c r="N22" s="14">
        <f t="shared" si="0"/>
        <v>9</v>
      </c>
      <c r="O22" s="14" t="str">
        <f t="shared" si="1"/>
        <v>2027-2028</v>
      </c>
      <c r="P22" s="18">
        <f t="shared" si="17"/>
        <v>17.894647218420221</v>
      </c>
      <c r="Q22" s="18">
        <f t="shared" si="18"/>
        <v>0</v>
      </c>
      <c r="R22" s="18">
        <f t="shared" si="24"/>
        <v>0</v>
      </c>
      <c r="S22" s="18">
        <f t="shared" si="31"/>
        <v>0.19235762504946413</v>
      </c>
      <c r="T22" s="18">
        <f t="shared" si="36"/>
        <v>0</v>
      </c>
      <c r="U22" s="18">
        <f t="shared" si="41"/>
        <v>0</v>
      </c>
      <c r="V22" s="20"/>
      <c r="W22" s="18">
        <f t="shared" si="2"/>
        <v>4.4736618046050554</v>
      </c>
      <c r="X22" s="18">
        <f t="shared" si="8"/>
        <v>0</v>
      </c>
      <c r="Y22" s="18">
        <f t="shared" si="19"/>
        <v>0</v>
      </c>
      <c r="Z22" s="18">
        <f t="shared" si="25"/>
        <v>4.8089406262366033E-2</v>
      </c>
      <c r="AA22" s="18">
        <f t="shared" si="32"/>
        <v>0</v>
      </c>
      <c r="AB22" s="18">
        <f t="shared" si="37"/>
        <v>0</v>
      </c>
      <c r="AC22" s="20"/>
      <c r="AD22" s="18">
        <f t="shared" si="3"/>
        <v>22.368309023025276</v>
      </c>
      <c r="AE22" s="18">
        <f t="shared" si="3"/>
        <v>0</v>
      </c>
      <c r="AF22" s="18">
        <f t="shared" si="3"/>
        <v>0</v>
      </c>
      <c r="AG22" s="18">
        <f t="shared" si="3"/>
        <v>0.24044703131183015</v>
      </c>
      <c r="AH22" s="18">
        <f t="shared" si="3"/>
        <v>0</v>
      </c>
      <c r="AI22" s="18">
        <f t="shared" si="3"/>
        <v>0</v>
      </c>
      <c r="AJ22" s="20"/>
      <c r="AK22" s="18">
        <f t="shared" si="4"/>
        <v>38.548052549680222</v>
      </c>
      <c r="AL22" s="18">
        <f t="shared" si="9"/>
        <v>0</v>
      </c>
      <c r="AM22" s="18">
        <f t="shared" si="20"/>
        <v>0</v>
      </c>
      <c r="AN22" s="18">
        <f t="shared" si="26"/>
        <v>0.41437038396072057</v>
      </c>
      <c r="AO22" s="18">
        <f t="shared" si="33"/>
        <v>0</v>
      </c>
      <c r="AP22" s="18">
        <f t="shared" si="38"/>
        <v>0</v>
      </c>
      <c r="AQ22" s="18">
        <f t="shared" si="10"/>
        <v>38.962422933640944</v>
      </c>
      <c r="AR22" s="20"/>
      <c r="AS22" s="18">
        <f t="shared" si="5"/>
        <v>0</v>
      </c>
      <c r="AT22" s="18">
        <f t="shared" si="11"/>
        <v>0</v>
      </c>
      <c r="AU22" s="18">
        <f t="shared" si="21"/>
        <v>0</v>
      </c>
      <c r="AV22" s="18">
        <f t="shared" si="27"/>
        <v>0</v>
      </c>
      <c r="AW22" s="18">
        <f t="shared" si="34"/>
        <v>0</v>
      </c>
      <c r="AX22" s="18">
        <f t="shared" si="39"/>
        <v>0</v>
      </c>
      <c r="AY22" s="18">
        <f t="shared" si="12"/>
        <v>0</v>
      </c>
      <c r="AZ22" s="20"/>
      <c r="BA22" s="18">
        <f t="shared" si="6"/>
        <v>0</v>
      </c>
      <c r="BB22" s="18">
        <f t="shared" si="13"/>
        <v>0</v>
      </c>
      <c r="BC22" s="18">
        <f t="shared" si="22"/>
        <v>0</v>
      </c>
      <c r="BD22" s="18">
        <f t="shared" si="28"/>
        <v>0</v>
      </c>
      <c r="BE22" s="18">
        <f t="shared" si="35"/>
        <v>0</v>
      </c>
      <c r="BF22" s="18">
        <f t="shared" si="40"/>
        <v>0</v>
      </c>
      <c r="BG22" s="18">
        <f t="shared" si="14"/>
        <v>0</v>
      </c>
      <c r="BH22" s="20"/>
      <c r="BI22" s="18">
        <f t="shared" si="15"/>
        <v>38.962422933640944</v>
      </c>
      <c r="BJ22" s="18">
        <f t="shared" si="23"/>
        <v>91.988332296175003</v>
      </c>
    </row>
    <row r="23" spans="2:62" ht="15" x14ac:dyDescent="0.2">
      <c r="B23" s="22">
        <v>2028</v>
      </c>
      <c r="C23" s="14">
        <v>0</v>
      </c>
      <c r="D23" s="14">
        <f t="shared" si="29"/>
        <v>0</v>
      </c>
      <c r="E23" s="14">
        <f t="shared" si="30"/>
        <v>0</v>
      </c>
      <c r="G23" s="26">
        <v>10</v>
      </c>
      <c r="H23" s="26" t="str">
        <f>Mango!H23</f>
        <v>2028-2029</v>
      </c>
      <c r="I23" s="35">
        <f t="shared" si="42"/>
        <v>10.633333333333301</v>
      </c>
      <c r="J23" s="30"/>
      <c r="K23" s="28">
        <f t="shared" si="7"/>
        <v>35.57284373356687</v>
      </c>
      <c r="L23" s="28">
        <f t="shared" si="16"/>
        <v>15.786133476107111</v>
      </c>
      <c r="M23" s="17"/>
      <c r="N23" s="14">
        <f t="shared" si="0"/>
        <v>10</v>
      </c>
      <c r="O23" s="14" t="str">
        <f t="shared" si="1"/>
        <v>2028-2029</v>
      </c>
      <c r="P23" s="18">
        <f t="shared" si="17"/>
        <v>33.5297475032515</v>
      </c>
      <c r="Q23" s="18">
        <f t="shared" si="18"/>
        <v>0</v>
      </c>
      <c r="R23" s="18">
        <f t="shared" si="24"/>
        <v>0</v>
      </c>
      <c r="S23" s="18">
        <f t="shared" si="31"/>
        <v>-0.65613143094249038</v>
      </c>
      <c r="T23" s="18">
        <f t="shared" si="36"/>
        <v>0</v>
      </c>
      <c r="U23" s="18">
        <f t="shared" si="41"/>
        <v>0</v>
      </c>
      <c r="V23" s="20"/>
      <c r="W23" s="18">
        <f t="shared" si="2"/>
        <v>8.3824368758128749</v>
      </c>
      <c r="X23" s="18">
        <f t="shared" si="8"/>
        <v>0</v>
      </c>
      <c r="Y23" s="18">
        <f t="shared" si="19"/>
        <v>0</v>
      </c>
      <c r="Z23" s="18">
        <f t="shared" si="25"/>
        <v>-0.16403285773562259</v>
      </c>
      <c r="AA23" s="18">
        <f t="shared" si="32"/>
        <v>0</v>
      </c>
      <c r="AB23" s="18">
        <f t="shared" si="37"/>
        <v>0</v>
      </c>
      <c r="AC23" s="20"/>
      <c r="AD23" s="18">
        <f t="shared" si="3"/>
        <v>41.912184379064371</v>
      </c>
      <c r="AE23" s="18">
        <f t="shared" si="3"/>
        <v>0</v>
      </c>
      <c r="AF23" s="18">
        <f t="shared" si="3"/>
        <v>0</v>
      </c>
      <c r="AG23" s="18">
        <f t="shared" si="3"/>
        <v>-0.82016428867811297</v>
      </c>
      <c r="AH23" s="18">
        <f t="shared" si="3"/>
        <v>0</v>
      </c>
      <c r="AI23" s="18">
        <f t="shared" si="3"/>
        <v>0</v>
      </c>
      <c r="AJ23" s="20"/>
      <c r="AK23" s="18">
        <f t="shared" si="4"/>
        <v>72.228664413254251</v>
      </c>
      <c r="AL23" s="18">
        <f t="shared" si="9"/>
        <v>0</v>
      </c>
      <c r="AM23" s="18">
        <f t="shared" si="20"/>
        <v>0</v>
      </c>
      <c r="AN23" s="18">
        <f t="shared" si="26"/>
        <v>-1.4134164574886146</v>
      </c>
      <c r="AO23" s="18">
        <f t="shared" si="33"/>
        <v>0</v>
      </c>
      <c r="AP23" s="18">
        <f t="shared" si="38"/>
        <v>0</v>
      </c>
      <c r="AQ23" s="18">
        <f t="shared" si="10"/>
        <v>70.815247955765642</v>
      </c>
      <c r="AR23" s="20"/>
      <c r="AS23" s="18">
        <f t="shared" si="5"/>
        <v>0</v>
      </c>
      <c r="AT23" s="18">
        <f t="shared" si="11"/>
        <v>0</v>
      </c>
      <c r="AU23" s="18">
        <f t="shared" si="21"/>
        <v>0</v>
      </c>
      <c r="AV23" s="18">
        <f t="shared" si="27"/>
        <v>0</v>
      </c>
      <c r="AW23" s="18">
        <f t="shared" si="34"/>
        <v>0</v>
      </c>
      <c r="AX23" s="18">
        <f t="shared" si="39"/>
        <v>0</v>
      </c>
      <c r="AY23" s="18">
        <f t="shared" si="12"/>
        <v>0</v>
      </c>
      <c r="AZ23" s="20"/>
      <c r="BA23" s="18">
        <f t="shared" si="6"/>
        <v>0</v>
      </c>
      <c r="BB23" s="18">
        <f t="shared" si="13"/>
        <v>0</v>
      </c>
      <c r="BC23" s="18">
        <f t="shared" si="22"/>
        <v>0</v>
      </c>
      <c r="BD23" s="18">
        <f t="shared" si="28"/>
        <v>0</v>
      </c>
      <c r="BE23" s="18">
        <f t="shared" si="35"/>
        <v>0</v>
      </c>
      <c r="BF23" s="18">
        <f t="shared" si="40"/>
        <v>0</v>
      </c>
      <c r="BG23" s="18">
        <f t="shared" si="14"/>
        <v>0</v>
      </c>
      <c r="BH23" s="20"/>
      <c r="BI23" s="18">
        <f t="shared" si="15"/>
        <v>70.815247955765642</v>
      </c>
      <c r="BJ23" s="18">
        <f t="shared" si="23"/>
        <v>162.80358025194064</v>
      </c>
    </row>
    <row r="24" spans="2:62" ht="15" x14ac:dyDescent="0.2">
      <c r="B24" s="22">
        <v>2029</v>
      </c>
      <c r="C24" s="14">
        <v>0</v>
      </c>
      <c r="D24" s="14">
        <f t="shared" si="29"/>
        <v>0</v>
      </c>
      <c r="E24" s="14">
        <f t="shared" si="30"/>
        <v>0</v>
      </c>
      <c r="G24" s="26">
        <v>11</v>
      </c>
      <c r="H24" s="26" t="str">
        <f>Mango!H24</f>
        <v>2029-2030</v>
      </c>
      <c r="I24" s="35">
        <f t="shared" si="42"/>
        <v>13.348333333333301</v>
      </c>
      <c r="J24" s="30"/>
      <c r="K24" s="28">
        <f t="shared" si="7"/>
        <v>53.687090378861015</v>
      </c>
      <c r="L24" s="28">
        <f t="shared" si="16"/>
        <v>18.114246645294145</v>
      </c>
      <c r="M24" s="17"/>
      <c r="N24" s="14">
        <f t="shared" si="0"/>
        <v>11</v>
      </c>
      <c r="O24" s="14" t="str">
        <f t="shared" si="1"/>
        <v>2029-2030</v>
      </c>
      <c r="P24" s="18">
        <f t="shared" si="17"/>
        <v>38.474659874604761</v>
      </c>
      <c r="Q24" s="18">
        <f t="shared" si="18"/>
        <v>0</v>
      </c>
      <c r="R24" s="18">
        <f t="shared" si="24"/>
        <v>0</v>
      </c>
      <c r="S24" s="18">
        <f t="shared" si="31"/>
        <v>8.2845608451176792E-2</v>
      </c>
      <c r="T24" s="18">
        <f t="shared" si="36"/>
        <v>0</v>
      </c>
      <c r="U24" s="18">
        <f t="shared" si="41"/>
        <v>0</v>
      </c>
      <c r="V24" s="20"/>
      <c r="W24" s="18">
        <f t="shared" si="2"/>
        <v>9.6186649686511903</v>
      </c>
      <c r="X24" s="18">
        <f t="shared" si="8"/>
        <v>0</v>
      </c>
      <c r="Y24" s="18">
        <f t="shared" si="19"/>
        <v>0</v>
      </c>
      <c r="Z24" s="18">
        <f t="shared" si="25"/>
        <v>2.0711402112794198E-2</v>
      </c>
      <c r="AA24" s="18">
        <f t="shared" si="32"/>
        <v>0</v>
      </c>
      <c r="AB24" s="18">
        <f t="shared" si="37"/>
        <v>0</v>
      </c>
      <c r="AC24" s="20"/>
      <c r="AD24" s="18">
        <f t="shared" si="3"/>
        <v>48.093324843255949</v>
      </c>
      <c r="AE24" s="18">
        <f t="shared" si="3"/>
        <v>0</v>
      </c>
      <c r="AF24" s="18">
        <f t="shared" si="3"/>
        <v>0</v>
      </c>
      <c r="AG24" s="18">
        <f t="shared" si="3"/>
        <v>0.10355701056397099</v>
      </c>
      <c r="AH24" s="18">
        <f t="shared" si="3"/>
        <v>0</v>
      </c>
      <c r="AI24" s="18">
        <f t="shared" si="3"/>
        <v>0</v>
      </c>
      <c r="AJ24" s="20"/>
      <c r="AK24" s="18">
        <f t="shared" si="4"/>
        <v>82.880829813211079</v>
      </c>
      <c r="AL24" s="18">
        <f t="shared" si="9"/>
        <v>0</v>
      </c>
      <c r="AM24" s="18">
        <f t="shared" si="20"/>
        <v>0</v>
      </c>
      <c r="AN24" s="18">
        <f t="shared" si="26"/>
        <v>0.17846324820524331</v>
      </c>
      <c r="AO24" s="18">
        <f t="shared" si="33"/>
        <v>0</v>
      </c>
      <c r="AP24" s="18">
        <f t="shared" si="38"/>
        <v>0</v>
      </c>
      <c r="AQ24" s="18">
        <f t="shared" si="10"/>
        <v>83.059293061416327</v>
      </c>
      <c r="AR24" s="20"/>
      <c r="AS24" s="18">
        <f t="shared" si="5"/>
        <v>0</v>
      </c>
      <c r="AT24" s="18">
        <f t="shared" si="11"/>
        <v>0</v>
      </c>
      <c r="AU24" s="18">
        <f t="shared" si="21"/>
        <v>0</v>
      </c>
      <c r="AV24" s="18">
        <f t="shared" si="27"/>
        <v>0</v>
      </c>
      <c r="AW24" s="18">
        <f t="shared" si="34"/>
        <v>0</v>
      </c>
      <c r="AX24" s="18">
        <f t="shared" si="39"/>
        <v>0</v>
      </c>
      <c r="AY24" s="18">
        <f t="shared" si="12"/>
        <v>0</v>
      </c>
      <c r="AZ24" s="20"/>
      <c r="BA24" s="18">
        <f t="shared" si="6"/>
        <v>0</v>
      </c>
      <c r="BB24" s="18">
        <f t="shared" si="13"/>
        <v>0</v>
      </c>
      <c r="BC24" s="18">
        <f t="shared" si="22"/>
        <v>0</v>
      </c>
      <c r="BD24" s="18">
        <f t="shared" si="28"/>
        <v>0</v>
      </c>
      <c r="BE24" s="18">
        <f t="shared" si="35"/>
        <v>0</v>
      </c>
      <c r="BF24" s="18">
        <f t="shared" si="40"/>
        <v>0</v>
      </c>
      <c r="BG24" s="18">
        <f t="shared" si="14"/>
        <v>0</v>
      </c>
      <c r="BH24" s="20"/>
      <c r="BI24" s="18">
        <f t="shared" si="15"/>
        <v>83.059293061416327</v>
      </c>
      <c r="BJ24" s="18">
        <f t="shared" si="23"/>
        <v>245.86287331335697</v>
      </c>
    </row>
    <row r="25" spans="2:62" ht="15" x14ac:dyDescent="0.2">
      <c r="B25" s="22">
        <v>2030</v>
      </c>
      <c r="C25" s="14">
        <v>0</v>
      </c>
      <c r="D25" s="14">
        <f t="shared" si="29"/>
        <v>0</v>
      </c>
      <c r="E25" s="14">
        <f t="shared" si="30"/>
        <v>0</v>
      </c>
      <c r="G25" s="26">
        <v>12</v>
      </c>
      <c r="H25" s="26" t="str">
        <f>Mango!H25</f>
        <v>2030-2031</v>
      </c>
      <c r="I25" s="35">
        <f t="shared" si="42"/>
        <v>16.063333333333201</v>
      </c>
      <c r="J25" s="30"/>
      <c r="K25" s="28">
        <f t="shared" si="7"/>
        <v>75.060159828801474</v>
      </c>
      <c r="L25" s="28">
        <f t="shared" si="16"/>
        <v>21.373069449940459</v>
      </c>
      <c r="M25" s="17"/>
      <c r="N25" s="14">
        <f t="shared" si="0"/>
        <v>12</v>
      </c>
      <c r="O25" s="14" t="str">
        <f t="shared" si="1"/>
        <v>2030-2031</v>
      </c>
      <c r="P25" s="18">
        <f t="shared" si="17"/>
        <v>45.396399511673536</v>
      </c>
      <c r="Q25" s="18">
        <f t="shared" si="18"/>
        <v>0</v>
      </c>
      <c r="R25" s="18">
        <f t="shared" si="24"/>
        <v>0</v>
      </c>
      <c r="S25" s="18">
        <f t="shared" si="31"/>
        <v>7.5824776349238218E-2</v>
      </c>
      <c r="T25" s="18">
        <f t="shared" si="36"/>
        <v>0</v>
      </c>
      <c r="U25" s="18">
        <f t="shared" si="41"/>
        <v>0</v>
      </c>
      <c r="V25" s="20"/>
      <c r="W25" s="18">
        <f t="shared" si="2"/>
        <v>11.349099877918384</v>
      </c>
      <c r="X25" s="18">
        <f t="shared" si="8"/>
        <v>0</v>
      </c>
      <c r="Y25" s="18">
        <f t="shared" si="19"/>
        <v>0</v>
      </c>
      <c r="Z25" s="18">
        <f t="shared" si="25"/>
        <v>1.8956194087309555E-2</v>
      </c>
      <c r="AA25" s="18">
        <f t="shared" si="32"/>
        <v>0</v>
      </c>
      <c r="AB25" s="18">
        <f t="shared" si="37"/>
        <v>0</v>
      </c>
      <c r="AC25" s="20"/>
      <c r="AD25" s="18">
        <f t="shared" si="3"/>
        <v>56.74549938959192</v>
      </c>
      <c r="AE25" s="18">
        <f t="shared" si="3"/>
        <v>0</v>
      </c>
      <c r="AF25" s="18">
        <f t="shared" si="3"/>
        <v>0</v>
      </c>
      <c r="AG25" s="18">
        <f t="shared" si="3"/>
        <v>9.4780970436547776E-2</v>
      </c>
      <c r="AH25" s="18">
        <f t="shared" si="3"/>
        <v>0</v>
      </c>
      <c r="AI25" s="18">
        <f t="shared" si="3"/>
        <v>0</v>
      </c>
      <c r="AJ25" s="20"/>
      <c r="AK25" s="18">
        <f t="shared" si="4"/>
        <v>97.791410614730069</v>
      </c>
      <c r="AL25" s="18">
        <f t="shared" si="9"/>
        <v>0</v>
      </c>
      <c r="AM25" s="18">
        <f t="shared" si="20"/>
        <v>0</v>
      </c>
      <c r="AN25" s="18">
        <f t="shared" si="26"/>
        <v>0.16333920571898397</v>
      </c>
      <c r="AO25" s="18">
        <f t="shared" si="33"/>
        <v>0</v>
      </c>
      <c r="AP25" s="18">
        <f t="shared" si="38"/>
        <v>0</v>
      </c>
      <c r="AQ25" s="18">
        <f t="shared" si="10"/>
        <v>97.954749820449052</v>
      </c>
      <c r="AR25" s="20"/>
      <c r="AS25" s="18">
        <f t="shared" si="5"/>
        <v>0</v>
      </c>
      <c r="AT25" s="18">
        <f t="shared" si="11"/>
        <v>0</v>
      </c>
      <c r="AU25" s="18">
        <f t="shared" si="21"/>
        <v>0</v>
      </c>
      <c r="AV25" s="18">
        <f t="shared" si="27"/>
        <v>0</v>
      </c>
      <c r="AW25" s="18">
        <f t="shared" si="34"/>
        <v>0</v>
      </c>
      <c r="AX25" s="18">
        <f t="shared" si="39"/>
        <v>0</v>
      </c>
      <c r="AY25" s="18">
        <f t="shared" si="12"/>
        <v>0</v>
      </c>
      <c r="AZ25" s="20"/>
      <c r="BA25" s="18">
        <f t="shared" si="6"/>
        <v>0</v>
      </c>
      <c r="BB25" s="18">
        <f t="shared" si="13"/>
        <v>0</v>
      </c>
      <c r="BC25" s="18">
        <f t="shared" si="22"/>
        <v>0</v>
      </c>
      <c r="BD25" s="18">
        <f t="shared" si="28"/>
        <v>0</v>
      </c>
      <c r="BE25" s="18">
        <f t="shared" si="35"/>
        <v>0</v>
      </c>
      <c r="BF25" s="18">
        <f t="shared" si="40"/>
        <v>0</v>
      </c>
      <c r="BG25" s="18">
        <f t="shared" si="14"/>
        <v>0</v>
      </c>
      <c r="BH25" s="20"/>
      <c r="BI25" s="18">
        <f t="shared" si="15"/>
        <v>97.954749820449052</v>
      </c>
      <c r="BJ25" s="18">
        <f t="shared" si="23"/>
        <v>343.81762313380602</v>
      </c>
    </row>
    <row r="26" spans="2:62" ht="15" x14ac:dyDescent="0.2">
      <c r="B26" s="22">
        <v>2031</v>
      </c>
      <c r="C26" s="14">
        <v>0</v>
      </c>
      <c r="D26" s="14">
        <f t="shared" si="29"/>
        <v>0</v>
      </c>
      <c r="E26" s="14">
        <f t="shared" si="30"/>
        <v>0</v>
      </c>
      <c r="G26" s="26">
        <v>13</v>
      </c>
      <c r="H26" s="26" t="str">
        <f>Mango!H26</f>
        <v>2031-2032</v>
      </c>
      <c r="I26" s="35">
        <f t="shared" si="42"/>
        <v>2.2599999999999998</v>
      </c>
      <c r="J26" s="30"/>
      <c r="K26" s="28">
        <f t="shared" si="7"/>
        <v>2.1566675018580908</v>
      </c>
      <c r="L26" s="28">
        <f t="shared" si="16"/>
        <v>-72.903492326943379</v>
      </c>
      <c r="M26" s="17"/>
      <c r="N26" s="14">
        <f t="shared" si="0"/>
        <v>13</v>
      </c>
      <c r="O26" s="14" t="str">
        <f t="shared" si="1"/>
        <v>2031-2032</v>
      </c>
      <c r="P26" s="18">
        <f t="shared" si="17"/>
        <v>-154.84701770242776</v>
      </c>
      <c r="Q26" s="18">
        <f t="shared" si="18"/>
        <v>0</v>
      </c>
      <c r="R26" s="18">
        <f t="shared" si="24"/>
        <v>0</v>
      </c>
      <c r="S26" s="18">
        <f t="shared" si="31"/>
        <v>0.14207520128496401</v>
      </c>
      <c r="T26" s="18">
        <f t="shared" si="36"/>
        <v>0</v>
      </c>
      <c r="U26" s="18">
        <f t="shared" si="41"/>
        <v>0</v>
      </c>
      <c r="V26" s="20"/>
      <c r="W26" s="18">
        <f t="shared" si="2"/>
        <v>-38.711754425606941</v>
      </c>
      <c r="X26" s="18">
        <f t="shared" si="8"/>
        <v>0</v>
      </c>
      <c r="Y26" s="18">
        <f t="shared" si="19"/>
        <v>0</v>
      </c>
      <c r="Z26" s="18">
        <f t="shared" si="25"/>
        <v>3.5518800321241002E-2</v>
      </c>
      <c r="AA26" s="18">
        <f t="shared" si="32"/>
        <v>0</v>
      </c>
      <c r="AB26" s="18">
        <f t="shared" si="37"/>
        <v>0</v>
      </c>
      <c r="AC26" s="20"/>
      <c r="AD26" s="18">
        <f t="shared" si="3"/>
        <v>-193.55877212803472</v>
      </c>
      <c r="AE26" s="18">
        <f t="shared" si="3"/>
        <v>0</v>
      </c>
      <c r="AF26" s="18">
        <f t="shared" si="3"/>
        <v>0</v>
      </c>
      <c r="AG26" s="18">
        <f t="shared" si="3"/>
        <v>0.177594001606205</v>
      </c>
      <c r="AH26" s="18">
        <f t="shared" si="3"/>
        <v>0</v>
      </c>
      <c r="AI26" s="18">
        <f t="shared" si="3"/>
        <v>0</v>
      </c>
      <c r="AJ26" s="20"/>
      <c r="AK26" s="18">
        <f t="shared" si="4"/>
        <v>-333.56628396731315</v>
      </c>
      <c r="AL26" s="18">
        <f t="shared" si="9"/>
        <v>0</v>
      </c>
      <c r="AM26" s="18">
        <f t="shared" si="20"/>
        <v>0</v>
      </c>
      <c r="AN26" s="18">
        <f t="shared" si="26"/>
        <v>0.30605366276802659</v>
      </c>
      <c r="AO26" s="18">
        <f t="shared" si="33"/>
        <v>0</v>
      </c>
      <c r="AP26" s="18">
        <f t="shared" si="38"/>
        <v>0</v>
      </c>
      <c r="AQ26" s="18">
        <f t="shared" si="10"/>
        <v>-333.26023030454513</v>
      </c>
      <c r="AR26" s="20"/>
      <c r="AS26" s="18">
        <f t="shared" si="5"/>
        <v>0</v>
      </c>
      <c r="AT26" s="18">
        <f t="shared" si="11"/>
        <v>0</v>
      </c>
      <c r="AU26" s="18">
        <f t="shared" si="21"/>
        <v>0</v>
      </c>
      <c r="AV26" s="18">
        <f t="shared" si="27"/>
        <v>0</v>
      </c>
      <c r="AW26" s="18">
        <f t="shared" si="34"/>
        <v>0</v>
      </c>
      <c r="AX26" s="18">
        <f t="shared" si="39"/>
        <v>0</v>
      </c>
      <c r="AY26" s="18">
        <f t="shared" si="12"/>
        <v>0</v>
      </c>
      <c r="AZ26" s="20"/>
      <c r="BA26" s="18">
        <f t="shared" si="6"/>
        <v>0</v>
      </c>
      <c r="BB26" s="18">
        <f t="shared" si="13"/>
        <v>0</v>
      </c>
      <c r="BC26" s="18">
        <f t="shared" si="22"/>
        <v>0</v>
      </c>
      <c r="BD26" s="18">
        <f t="shared" si="28"/>
        <v>0</v>
      </c>
      <c r="BE26" s="18">
        <f t="shared" si="35"/>
        <v>0</v>
      </c>
      <c r="BF26" s="18">
        <f t="shared" si="40"/>
        <v>0</v>
      </c>
      <c r="BG26" s="18">
        <f t="shared" si="14"/>
        <v>0</v>
      </c>
      <c r="BH26" s="20"/>
      <c r="BI26" s="18">
        <f t="shared" si="15"/>
        <v>-333.26023030454513</v>
      </c>
      <c r="BJ26" s="18">
        <f t="shared" si="23"/>
        <v>10.557392829260891</v>
      </c>
    </row>
    <row r="27" spans="2:62" ht="15" x14ac:dyDescent="0.2">
      <c r="B27" s="22">
        <v>2032</v>
      </c>
      <c r="C27" s="14">
        <v>0</v>
      </c>
      <c r="D27" s="14">
        <f t="shared" si="29"/>
        <v>0</v>
      </c>
      <c r="E27" s="14">
        <f t="shared" si="30"/>
        <v>0</v>
      </c>
      <c r="G27" s="26">
        <v>14</v>
      </c>
      <c r="H27" s="26" t="str">
        <f>Mango!H27</f>
        <v>2032-2033</v>
      </c>
      <c r="I27" s="35">
        <f t="shared" si="42"/>
        <v>5.66</v>
      </c>
      <c r="J27" s="30"/>
      <c r="K27" s="28">
        <f t="shared" si="7"/>
        <v>11.361735107544401</v>
      </c>
      <c r="L27" s="28">
        <f t="shared" si="16"/>
        <v>9.2050676056863097</v>
      </c>
      <c r="M27" s="17"/>
      <c r="N27" s="14">
        <f t="shared" si="0"/>
        <v>14</v>
      </c>
      <c r="O27" s="14" t="str">
        <f t="shared" si="1"/>
        <v>2032-2033</v>
      </c>
      <c r="P27" s="18">
        <f t="shared" si="17"/>
        <v>19.55156359447772</v>
      </c>
      <c r="Q27" s="18">
        <f t="shared" si="18"/>
        <v>0</v>
      </c>
      <c r="R27" s="18">
        <f t="shared" si="24"/>
        <v>0</v>
      </c>
      <c r="S27" s="18">
        <f t="shared" si="31"/>
        <v>0.16302821980764731</v>
      </c>
      <c r="T27" s="18">
        <f t="shared" si="36"/>
        <v>0</v>
      </c>
      <c r="U27" s="18">
        <f t="shared" si="41"/>
        <v>0</v>
      </c>
      <c r="V27" s="20"/>
      <c r="W27" s="18">
        <f t="shared" si="2"/>
        <v>4.88789089861943</v>
      </c>
      <c r="X27" s="18">
        <f t="shared" si="8"/>
        <v>0</v>
      </c>
      <c r="Y27" s="18">
        <f t="shared" si="19"/>
        <v>0</v>
      </c>
      <c r="Z27" s="18">
        <f t="shared" si="25"/>
        <v>4.0757054951911828E-2</v>
      </c>
      <c r="AA27" s="18">
        <f t="shared" si="32"/>
        <v>0</v>
      </c>
      <c r="AB27" s="18">
        <f t="shared" si="37"/>
        <v>0</v>
      </c>
      <c r="AC27" s="20"/>
      <c r="AD27" s="18">
        <f t="shared" si="3"/>
        <v>24.439454493097152</v>
      </c>
      <c r="AE27" s="18">
        <f t="shared" si="3"/>
        <v>0</v>
      </c>
      <c r="AF27" s="18">
        <f t="shared" si="3"/>
        <v>0</v>
      </c>
      <c r="AG27" s="18">
        <f t="shared" si="3"/>
        <v>0.20378527475955915</v>
      </c>
      <c r="AH27" s="18">
        <f t="shared" si="3"/>
        <v>0</v>
      </c>
      <c r="AI27" s="18">
        <f t="shared" si="3"/>
        <v>0</v>
      </c>
      <c r="AJ27" s="20"/>
      <c r="AK27" s="18">
        <f t="shared" si="4"/>
        <v>42.117326576437421</v>
      </c>
      <c r="AL27" s="18">
        <f t="shared" si="9"/>
        <v>0</v>
      </c>
      <c r="AM27" s="18">
        <f t="shared" si="20"/>
        <v>0</v>
      </c>
      <c r="AN27" s="18">
        <f t="shared" si="26"/>
        <v>0.35118995683564025</v>
      </c>
      <c r="AO27" s="18">
        <f t="shared" si="33"/>
        <v>0</v>
      </c>
      <c r="AP27" s="18">
        <f t="shared" si="38"/>
        <v>0</v>
      </c>
      <c r="AQ27" s="18">
        <f t="shared" si="10"/>
        <v>42.468516533273061</v>
      </c>
      <c r="AR27" s="20"/>
      <c r="AS27" s="18">
        <f t="shared" si="5"/>
        <v>0</v>
      </c>
      <c r="AT27" s="18">
        <f t="shared" si="11"/>
        <v>0</v>
      </c>
      <c r="AU27" s="18">
        <f t="shared" si="21"/>
        <v>0</v>
      </c>
      <c r="AV27" s="18">
        <f t="shared" si="27"/>
        <v>0</v>
      </c>
      <c r="AW27" s="18">
        <f t="shared" si="34"/>
        <v>0</v>
      </c>
      <c r="AX27" s="18">
        <f t="shared" si="39"/>
        <v>0</v>
      </c>
      <c r="AY27" s="18">
        <f t="shared" si="12"/>
        <v>0</v>
      </c>
      <c r="AZ27" s="20"/>
      <c r="BA27" s="18">
        <f t="shared" si="6"/>
        <v>0</v>
      </c>
      <c r="BB27" s="18">
        <f t="shared" si="13"/>
        <v>0</v>
      </c>
      <c r="BC27" s="18">
        <f t="shared" si="22"/>
        <v>0</v>
      </c>
      <c r="BD27" s="18">
        <f t="shared" si="28"/>
        <v>0</v>
      </c>
      <c r="BE27" s="18">
        <f t="shared" si="35"/>
        <v>0</v>
      </c>
      <c r="BF27" s="18">
        <f t="shared" si="40"/>
        <v>0</v>
      </c>
      <c r="BG27" s="18">
        <f t="shared" si="14"/>
        <v>0</v>
      </c>
      <c r="BH27" s="20"/>
      <c r="BI27" s="18">
        <f t="shared" si="15"/>
        <v>42.468516533273061</v>
      </c>
      <c r="BJ27" s="18">
        <f t="shared" si="23"/>
        <v>53.025909362533952</v>
      </c>
    </row>
    <row r="28" spans="2:62" ht="15" x14ac:dyDescent="0.2">
      <c r="B28" s="22">
        <v>2033</v>
      </c>
      <c r="C28" s="14">
        <v>0</v>
      </c>
      <c r="D28" s="14">
        <f t="shared" si="29"/>
        <v>0</v>
      </c>
      <c r="E28" s="14">
        <f t="shared" si="30"/>
        <v>0</v>
      </c>
      <c r="G28" s="34">
        <v>15</v>
      </c>
      <c r="H28" s="34" t="str">
        <f>Mango!H28</f>
        <v>2033-2034</v>
      </c>
      <c r="I28" s="35">
        <f t="shared" si="42"/>
        <v>7.69</v>
      </c>
      <c r="J28" s="30"/>
      <c r="K28" s="28">
        <f t="shared" si="7"/>
        <v>19.78671025745976</v>
      </c>
      <c r="L28" s="28">
        <f t="shared" si="16"/>
        <v>8.4249751499153582</v>
      </c>
      <c r="M28" s="17"/>
      <c r="N28" s="14">
        <f t="shared" si="0"/>
        <v>15</v>
      </c>
      <c r="O28" s="14" t="str">
        <f t="shared" si="1"/>
        <v>2033-2034</v>
      </c>
      <c r="P28" s="18">
        <f t="shared" si="17"/>
        <v>17.894647218420221</v>
      </c>
      <c r="Q28" s="18">
        <f t="shared" si="18"/>
        <v>0</v>
      </c>
      <c r="R28" s="18">
        <f t="shared" si="24"/>
        <v>0</v>
      </c>
      <c r="S28" s="18">
        <f t="shared" si="31"/>
        <v>0.19235762504946413</v>
      </c>
      <c r="T28" s="18">
        <f t="shared" si="36"/>
        <v>0</v>
      </c>
      <c r="U28" s="18">
        <f t="shared" si="41"/>
        <v>0</v>
      </c>
      <c r="V28" s="20"/>
      <c r="W28" s="18">
        <f t="shared" si="2"/>
        <v>4.4736618046050554</v>
      </c>
      <c r="X28" s="18">
        <f t="shared" si="8"/>
        <v>0</v>
      </c>
      <c r="Y28" s="18">
        <f t="shared" si="19"/>
        <v>0</v>
      </c>
      <c r="Z28" s="18">
        <f t="shared" si="25"/>
        <v>4.8089406262366033E-2</v>
      </c>
      <c r="AA28" s="18">
        <f t="shared" si="32"/>
        <v>0</v>
      </c>
      <c r="AB28" s="18">
        <f t="shared" si="37"/>
        <v>0</v>
      </c>
      <c r="AC28" s="20"/>
      <c r="AD28" s="18">
        <f t="shared" si="3"/>
        <v>22.368309023025276</v>
      </c>
      <c r="AE28" s="18">
        <f t="shared" si="3"/>
        <v>0</v>
      </c>
      <c r="AF28" s="18">
        <f t="shared" si="3"/>
        <v>0</v>
      </c>
      <c r="AG28" s="18">
        <f t="shared" si="3"/>
        <v>0.24044703131183015</v>
      </c>
      <c r="AH28" s="18">
        <f t="shared" si="3"/>
        <v>0</v>
      </c>
      <c r="AI28" s="18">
        <f t="shared" si="3"/>
        <v>0</v>
      </c>
      <c r="AJ28" s="20"/>
      <c r="AK28" s="18">
        <f t="shared" si="4"/>
        <v>38.548052549680222</v>
      </c>
      <c r="AL28" s="18">
        <f t="shared" si="9"/>
        <v>0</v>
      </c>
      <c r="AM28" s="18">
        <f t="shared" si="20"/>
        <v>0</v>
      </c>
      <c r="AN28" s="18">
        <f t="shared" si="26"/>
        <v>0.41437038396072057</v>
      </c>
      <c r="AO28" s="18">
        <f t="shared" si="33"/>
        <v>0</v>
      </c>
      <c r="AP28" s="18">
        <f t="shared" si="38"/>
        <v>0</v>
      </c>
      <c r="AQ28" s="18">
        <f t="shared" si="10"/>
        <v>38.962422933640944</v>
      </c>
      <c r="AR28" s="20"/>
      <c r="AS28" s="18">
        <f t="shared" si="5"/>
        <v>0</v>
      </c>
      <c r="AT28" s="18">
        <f t="shared" si="11"/>
        <v>0</v>
      </c>
      <c r="AU28" s="18">
        <f t="shared" si="21"/>
        <v>0</v>
      </c>
      <c r="AV28" s="18">
        <f t="shared" si="27"/>
        <v>0</v>
      </c>
      <c r="AW28" s="18">
        <f t="shared" si="34"/>
        <v>0</v>
      </c>
      <c r="AX28" s="18">
        <f t="shared" si="39"/>
        <v>0</v>
      </c>
      <c r="AY28" s="18">
        <f t="shared" si="12"/>
        <v>0</v>
      </c>
      <c r="AZ28" s="20"/>
      <c r="BA28" s="18">
        <f t="shared" si="6"/>
        <v>0</v>
      </c>
      <c r="BB28" s="18">
        <f t="shared" si="13"/>
        <v>0</v>
      </c>
      <c r="BC28" s="18">
        <f t="shared" si="22"/>
        <v>0</v>
      </c>
      <c r="BD28" s="18">
        <f t="shared" si="28"/>
        <v>0</v>
      </c>
      <c r="BE28" s="18">
        <f t="shared" si="35"/>
        <v>0</v>
      </c>
      <c r="BF28" s="18">
        <f t="shared" si="40"/>
        <v>0</v>
      </c>
      <c r="BG28" s="18">
        <f t="shared" si="14"/>
        <v>0</v>
      </c>
      <c r="BH28" s="20"/>
      <c r="BI28" s="18">
        <f t="shared" si="15"/>
        <v>38.962422933640944</v>
      </c>
      <c r="BJ28" s="18">
        <f t="shared" si="23"/>
        <v>91.988332296174889</v>
      </c>
    </row>
    <row r="29" spans="2:62" ht="15" x14ac:dyDescent="0.2">
      <c r="B29" s="22">
        <v>2034</v>
      </c>
      <c r="C29" s="14">
        <v>0</v>
      </c>
      <c r="D29" s="14">
        <f t="shared" si="29"/>
        <v>0</v>
      </c>
      <c r="E29" s="14">
        <f t="shared" si="30"/>
        <v>0</v>
      </c>
      <c r="G29" s="34">
        <v>16</v>
      </c>
      <c r="H29" s="34" t="str">
        <f>Mango!H29</f>
        <v>2034-2035</v>
      </c>
      <c r="I29" s="35">
        <f t="shared" si="42"/>
        <v>10.633333333333301</v>
      </c>
      <c r="J29" s="30"/>
      <c r="K29" s="28">
        <f t="shared" si="7"/>
        <v>35.57284373356687</v>
      </c>
      <c r="L29" s="28">
        <f t="shared" si="16"/>
        <v>15.786133476107111</v>
      </c>
      <c r="M29" s="17"/>
      <c r="N29" s="14">
        <f t="shared" si="0"/>
        <v>16</v>
      </c>
      <c r="O29" s="14" t="str">
        <f t="shared" si="1"/>
        <v>2034-2035</v>
      </c>
      <c r="P29" s="18">
        <f t="shared" si="17"/>
        <v>33.5297475032515</v>
      </c>
      <c r="Q29" s="18">
        <f t="shared" si="18"/>
        <v>0</v>
      </c>
      <c r="R29" s="18">
        <f t="shared" si="24"/>
        <v>0</v>
      </c>
      <c r="S29" s="18">
        <f t="shared" si="31"/>
        <v>-0.65613143094249038</v>
      </c>
      <c r="T29" s="18">
        <f t="shared" si="36"/>
        <v>0</v>
      </c>
      <c r="U29" s="18">
        <f t="shared" si="41"/>
        <v>0</v>
      </c>
      <c r="V29" s="20"/>
      <c r="W29" s="18">
        <f t="shared" si="2"/>
        <v>8.3824368758128749</v>
      </c>
      <c r="X29" s="18">
        <f t="shared" si="8"/>
        <v>0</v>
      </c>
      <c r="Y29" s="18">
        <f t="shared" si="19"/>
        <v>0</v>
      </c>
      <c r="Z29" s="18">
        <f t="shared" si="25"/>
        <v>-0.16403285773562259</v>
      </c>
      <c r="AA29" s="18">
        <f t="shared" si="32"/>
        <v>0</v>
      </c>
      <c r="AB29" s="18">
        <f t="shared" si="37"/>
        <v>0</v>
      </c>
      <c r="AC29" s="20"/>
      <c r="AD29" s="18">
        <f t="shared" si="3"/>
        <v>41.912184379064371</v>
      </c>
      <c r="AE29" s="18">
        <f t="shared" si="3"/>
        <v>0</v>
      </c>
      <c r="AF29" s="18">
        <f t="shared" si="3"/>
        <v>0</v>
      </c>
      <c r="AG29" s="18">
        <f t="shared" si="3"/>
        <v>-0.82016428867811297</v>
      </c>
      <c r="AH29" s="18">
        <f t="shared" si="3"/>
        <v>0</v>
      </c>
      <c r="AI29" s="18">
        <f t="shared" si="3"/>
        <v>0</v>
      </c>
      <c r="AJ29" s="20"/>
      <c r="AK29" s="18">
        <f t="shared" si="4"/>
        <v>72.228664413254251</v>
      </c>
      <c r="AL29" s="18">
        <f t="shared" si="9"/>
        <v>0</v>
      </c>
      <c r="AM29" s="18">
        <f t="shared" si="20"/>
        <v>0</v>
      </c>
      <c r="AN29" s="18">
        <f t="shared" si="26"/>
        <v>-1.4134164574886146</v>
      </c>
      <c r="AO29" s="18">
        <f t="shared" si="33"/>
        <v>0</v>
      </c>
      <c r="AP29" s="18">
        <f t="shared" si="38"/>
        <v>0</v>
      </c>
      <c r="AQ29" s="18">
        <f t="shared" si="10"/>
        <v>70.815247955765642</v>
      </c>
      <c r="AR29" s="20"/>
      <c r="AS29" s="18">
        <f t="shared" si="5"/>
        <v>0</v>
      </c>
      <c r="AT29" s="18">
        <f t="shared" si="11"/>
        <v>0</v>
      </c>
      <c r="AU29" s="18">
        <f t="shared" si="21"/>
        <v>0</v>
      </c>
      <c r="AV29" s="18">
        <f t="shared" si="27"/>
        <v>0</v>
      </c>
      <c r="AW29" s="18">
        <f t="shared" si="34"/>
        <v>0</v>
      </c>
      <c r="AX29" s="18">
        <f t="shared" si="39"/>
        <v>0</v>
      </c>
      <c r="AY29" s="18">
        <f t="shared" si="12"/>
        <v>0</v>
      </c>
      <c r="AZ29" s="20"/>
      <c r="BA29" s="18">
        <f t="shared" si="6"/>
        <v>0</v>
      </c>
      <c r="BB29" s="18">
        <f t="shared" si="13"/>
        <v>0</v>
      </c>
      <c r="BC29" s="18">
        <f t="shared" si="22"/>
        <v>0</v>
      </c>
      <c r="BD29" s="18">
        <f t="shared" si="28"/>
        <v>0</v>
      </c>
      <c r="BE29" s="18">
        <f t="shared" si="35"/>
        <v>0</v>
      </c>
      <c r="BF29" s="18">
        <f t="shared" si="40"/>
        <v>0</v>
      </c>
      <c r="BG29" s="18">
        <f t="shared" si="14"/>
        <v>0</v>
      </c>
      <c r="BH29" s="20"/>
      <c r="BI29" s="18">
        <f t="shared" si="15"/>
        <v>70.815247955765642</v>
      </c>
      <c r="BJ29" s="18">
        <f t="shared" si="23"/>
        <v>162.80358025194053</v>
      </c>
    </row>
    <row r="30" spans="2:62" ht="15" x14ac:dyDescent="0.2">
      <c r="B30" s="22">
        <v>2035</v>
      </c>
      <c r="C30" s="14">
        <v>0</v>
      </c>
      <c r="D30" s="14">
        <f t="shared" si="29"/>
        <v>0</v>
      </c>
      <c r="E30" s="14">
        <f t="shared" si="30"/>
        <v>0</v>
      </c>
      <c r="G30" s="26">
        <v>17</v>
      </c>
      <c r="H30" s="26" t="str">
        <f>Mango!H30</f>
        <v>2035-2036</v>
      </c>
      <c r="I30" s="35">
        <f t="shared" si="42"/>
        <v>13.348333333333301</v>
      </c>
      <c r="J30" s="30"/>
      <c r="K30" s="28">
        <f t="shared" si="7"/>
        <v>53.687090378861015</v>
      </c>
      <c r="L30" s="28">
        <f t="shared" si="16"/>
        <v>18.114246645294145</v>
      </c>
      <c r="M30" s="17"/>
      <c r="N30" s="14">
        <f t="shared" si="0"/>
        <v>17</v>
      </c>
      <c r="O30" s="14" t="str">
        <f t="shared" si="1"/>
        <v>2035-2036</v>
      </c>
      <c r="P30" s="18">
        <f t="shared" si="17"/>
        <v>38.474659874604761</v>
      </c>
      <c r="Q30" s="18">
        <f t="shared" si="18"/>
        <v>0</v>
      </c>
      <c r="R30" s="18">
        <f t="shared" si="24"/>
        <v>0</v>
      </c>
      <c r="S30" s="18">
        <f t="shared" si="31"/>
        <v>8.2845608451176792E-2</v>
      </c>
      <c r="T30" s="18">
        <f t="shared" si="36"/>
        <v>0</v>
      </c>
      <c r="U30" s="18">
        <f t="shared" si="41"/>
        <v>0</v>
      </c>
      <c r="V30" s="20"/>
      <c r="W30" s="18">
        <f t="shared" si="2"/>
        <v>9.6186649686511903</v>
      </c>
      <c r="X30" s="18">
        <f t="shared" si="8"/>
        <v>0</v>
      </c>
      <c r="Y30" s="18">
        <f t="shared" si="19"/>
        <v>0</v>
      </c>
      <c r="Z30" s="18">
        <f t="shared" si="25"/>
        <v>2.0711402112794198E-2</v>
      </c>
      <c r="AA30" s="18">
        <f t="shared" si="32"/>
        <v>0</v>
      </c>
      <c r="AB30" s="18">
        <f t="shared" si="37"/>
        <v>0</v>
      </c>
      <c r="AC30" s="20"/>
      <c r="AD30" s="18">
        <f t="shared" si="3"/>
        <v>48.093324843255949</v>
      </c>
      <c r="AE30" s="18">
        <f t="shared" si="3"/>
        <v>0</v>
      </c>
      <c r="AF30" s="18">
        <f t="shared" si="3"/>
        <v>0</v>
      </c>
      <c r="AG30" s="18">
        <f t="shared" si="3"/>
        <v>0.10355701056397099</v>
      </c>
      <c r="AH30" s="18">
        <f t="shared" si="3"/>
        <v>0</v>
      </c>
      <c r="AI30" s="18">
        <f t="shared" si="3"/>
        <v>0</v>
      </c>
      <c r="AJ30" s="20"/>
      <c r="AK30" s="18">
        <f t="shared" si="4"/>
        <v>82.880829813211079</v>
      </c>
      <c r="AL30" s="18">
        <f t="shared" si="9"/>
        <v>0</v>
      </c>
      <c r="AM30" s="18">
        <f t="shared" si="20"/>
        <v>0</v>
      </c>
      <c r="AN30" s="18">
        <f t="shared" si="26"/>
        <v>0.17846324820524331</v>
      </c>
      <c r="AO30" s="18">
        <f t="shared" si="33"/>
        <v>0</v>
      </c>
      <c r="AP30" s="18">
        <f t="shared" si="38"/>
        <v>0</v>
      </c>
      <c r="AQ30" s="18">
        <f t="shared" si="10"/>
        <v>83.059293061416327</v>
      </c>
      <c r="AR30" s="20"/>
      <c r="AS30" s="18">
        <f t="shared" si="5"/>
        <v>0</v>
      </c>
      <c r="AT30" s="18">
        <f t="shared" si="11"/>
        <v>0</v>
      </c>
      <c r="AU30" s="18">
        <f t="shared" si="21"/>
        <v>0</v>
      </c>
      <c r="AV30" s="18">
        <f t="shared" si="27"/>
        <v>0</v>
      </c>
      <c r="AW30" s="18">
        <f t="shared" si="34"/>
        <v>0</v>
      </c>
      <c r="AX30" s="18">
        <f t="shared" si="39"/>
        <v>0</v>
      </c>
      <c r="AY30" s="18">
        <f t="shared" si="12"/>
        <v>0</v>
      </c>
      <c r="AZ30" s="20"/>
      <c r="BA30" s="18">
        <f t="shared" si="6"/>
        <v>0</v>
      </c>
      <c r="BB30" s="18">
        <f t="shared" si="13"/>
        <v>0</v>
      </c>
      <c r="BC30" s="18">
        <f t="shared" si="22"/>
        <v>0</v>
      </c>
      <c r="BD30" s="18">
        <f t="shared" si="28"/>
        <v>0</v>
      </c>
      <c r="BE30" s="18">
        <f t="shared" si="35"/>
        <v>0</v>
      </c>
      <c r="BF30" s="18">
        <f t="shared" si="40"/>
        <v>0</v>
      </c>
      <c r="BG30" s="18">
        <f t="shared" si="14"/>
        <v>0</v>
      </c>
      <c r="BH30" s="20"/>
      <c r="BI30" s="18">
        <f t="shared" si="15"/>
        <v>83.059293061416327</v>
      </c>
      <c r="BJ30" s="18">
        <f t="shared" si="23"/>
        <v>245.86287331335686</v>
      </c>
    </row>
    <row r="31" spans="2:62" ht="15" x14ac:dyDescent="0.2">
      <c r="B31" s="22">
        <v>2036</v>
      </c>
      <c r="C31" s="14">
        <v>0</v>
      </c>
      <c r="D31" s="14">
        <f t="shared" si="29"/>
        <v>0</v>
      </c>
      <c r="E31" s="14">
        <f t="shared" si="30"/>
        <v>0</v>
      </c>
      <c r="G31" s="26">
        <v>18</v>
      </c>
      <c r="H31" s="26" t="str">
        <f>Mango!H31</f>
        <v>2036-2037</v>
      </c>
      <c r="I31" s="35">
        <f t="shared" si="42"/>
        <v>16.063333333333201</v>
      </c>
      <c r="J31" s="30"/>
      <c r="K31" s="28">
        <f t="shared" si="7"/>
        <v>75.060159828801474</v>
      </c>
      <c r="L31" s="28">
        <f t="shared" si="16"/>
        <v>21.373069449940459</v>
      </c>
      <c r="M31" s="17"/>
      <c r="N31" s="14">
        <f t="shared" si="0"/>
        <v>18</v>
      </c>
      <c r="O31" s="14" t="str">
        <f t="shared" si="1"/>
        <v>2036-2037</v>
      </c>
      <c r="P31" s="18">
        <f t="shared" si="17"/>
        <v>45.396399511673536</v>
      </c>
      <c r="Q31" s="18">
        <f t="shared" si="18"/>
        <v>0</v>
      </c>
      <c r="R31" s="18">
        <f t="shared" si="24"/>
        <v>0</v>
      </c>
      <c r="S31" s="18">
        <f t="shared" si="31"/>
        <v>7.5824776349238218E-2</v>
      </c>
      <c r="T31" s="18">
        <f t="shared" si="36"/>
        <v>0</v>
      </c>
      <c r="U31" s="18">
        <f t="shared" si="41"/>
        <v>0</v>
      </c>
      <c r="V31" s="20"/>
      <c r="W31" s="18">
        <f t="shared" si="2"/>
        <v>11.349099877918384</v>
      </c>
      <c r="X31" s="18">
        <f t="shared" si="8"/>
        <v>0</v>
      </c>
      <c r="Y31" s="18">
        <f t="shared" si="19"/>
        <v>0</v>
      </c>
      <c r="Z31" s="18">
        <f t="shared" si="25"/>
        <v>1.8956194087309555E-2</v>
      </c>
      <c r="AA31" s="18">
        <f t="shared" si="32"/>
        <v>0</v>
      </c>
      <c r="AB31" s="18">
        <f t="shared" si="37"/>
        <v>0</v>
      </c>
      <c r="AC31" s="20"/>
      <c r="AD31" s="18">
        <f t="shared" si="3"/>
        <v>56.74549938959192</v>
      </c>
      <c r="AE31" s="18">
        <f t="shared" si="3"/>
        <v>0</v>
      </c>
      <c r="AF31" s="18">
        <f t="shared" si="3"/>
        <v>0</v>
      </c>
      <c r="AG31" s="18">
        <f t="shared" si="3"/>
        <v>9.4780970436547776E-2</v>
      </c>
      <c r="AH31" s="18">
        <f t="shared" si="3"/>
        <v>0</v>
      </c>
      <c r="AI31" s="18">
        <f t="shared" si="3"/>
        <v>0</v>
      </c>
      <c r="AJ31" s="20"/>
      <c r="AK31" s="18">
        <f t="shared" si="4"/>
        <v>97.791410614730069</v>
      </c>
      <c r="AL31" s="18">
        <f t="shared" si="9"/>
        <v>0</v>
      </c>
      <c r="AM31" s="18">
        <f t="shared" si="20"/>
        <v>0</v>
      </c>
      <c r="AN31" s="18">
        <f t="shared" si="26"/>
        <v>0.16333920571898397</v>
      </c>
      <c r="AO31" s="18">
        <f t="shared" si="33"/>
        <v>0</v>
      </c>
      <c r="AP31" s="18">
        <f t="shared" si="38"/>
        <v>0</v>
      </c>
      <c r="AQ31" s="18">
        <f t="shared" si="10"/>
        <v>97.954749820449052</v>
      </c>
      <c r="AR31" s="20"/>
      <c r="AS31" s="18">
        <f t="shared" si="5"/>
        <v>0</v>
      </c>
      <c r="AT31" s="18">
        <f t="shared" si="11"/>
        <v>0</v>
      </c>
      <c r="AU31" s="18">
        <f t="shared" si="21"/>
        <v>0</v>
      </c>
      <c r="AV31" s="18">
        <f t="shared" si="27"/>
        <v>0</v>
      </c>
      <c r="AW31" s="18">
        <f t="shared" si="34"/>
        <v>0</v>
      </c>
      <c r="AX31" s="18">
        <f t="shared" si="39"/>
        <v>0</v>
      </c>
      <c r="AY31" s="18">
        <f t="shared" si="12"/>
        <v>0</v>
      </c>
      <c r="AZ31" s="20"/>
      <c r="BA31" s="18">
        <f t="shared" si="6"/>
        <v>0</v>
      </c>
      <c r="BB31" s="18">
        <f t="shared" si="13"/>
        <v>0</v>
      </c>
      <c r="BC31" s="18">
        <f t="shared" si="22"/>
        <v>0</v>
      </c>
      <c r="BD31" s="18">
        <f t="shared" si="28"/>
        <v>0</v>
      </c>
      <c r="BE31" s="18">
        <f t="shared" si="35"/>
        <v>0</v>
      </c>
      <c r="BF31" s="18">
        <f t="shared" si="40"/>
        <v>0</v>
      </c>
      <c r="BG31" s="18">
        <f t="shared" si="14"/>
        <v>0</v>
      </c>
      <c r="BH31" s="20"/>
      <c r="BI31" s="18">
        <f t="shared" si="15"/>
        <v>97.954749820449052</v>
      </c>
      <c r="BJ31" s="18">
        <f t="shared" si="23"/>
        <v>343.81762313380591</v>
      </c>
    </row>
    <row r="32" spans="2:62" ht="15" x14ac:dyDescent="0.2">
      <c r="B32" s="22">
        <v>2037</v>
      </c>
      <c r="C32" s="14">
        <v>0</v>
      </c>
      <c r="D32" s="14">
        <f t="shared" si="29"/>
        <v>0</v>
      </c>
      <c r="E32" s="14">
        <f t="shared" si="30"/>
        <v>0</v>
      </c>
      <c r="G32" s="26">
        <v>19</v>
      </c>
      <c r="H32" s="26" t="str">
        <f>Mango!H32</f>
        <v>2037-2038</v>
      </c>
      <c r="I32" s="35">
        <f t="shared" si="42"/>
        <v>2.2599999999999998</v>
      </c>
      <c r="J32" s="37"/>
      <c r="K32" s="28">
        <f t="shared" si="7"/>
        <v>2.1566675018580908</v>
      </c>
      <c r="L32" s="28">
        <f t="shared" si="16"/>
        <v>-72.903492326943379</v>
      </c>
      <c r="M32" s="17"/>
      <c r="N32" s="14">
        <f t="shared" si="0"/>
        <v>19</v>
      </c>
      <c r="O32" s="14" t="str">
        <f t="shared" si="1"/>
        <v>2037-2038</v>
      </c>
      <c r="P32" s="18">
        <f t="shared" si="17"/>
        <v>-154.84701770242776</v>
      </c>
      <c r="Q32" s="18">
        <f t="shared" si="18"/>
        <v>0</v>
      </c>
      <c r="R32" s="18">
        <f t="shared" si="24"/>
        <v>0</v>
      </c>
      <c r="S32" s="18">
        <f t="shared" si="31"/>
        <v>0.14207520128496401</v>
      </c>
      <c r="T32" s="18">
        <f t="shared" si="36"/>
        <v>0</v>
      </c>
      <c r="U32" s="18">
        <f t="shared" si="41"/>
        <v>0</v>
      </c>
      <c r="V32" s="20"/>
      <c r="W32" s="18">
        <f t="shared" si="2"/>
        <v>-38.711754425606941</v>
      </c>
      <c r="X32" s="18">
        <f t="shared" si="8"/>
        <v>0</v>
      </c>
      <c r="Y32" s="18">
        <f t="shared" si="19"/>
        <v>0</v>
      </c>
      <c r="Z32" s="18">
        <f t="shared" si="25"/>
        <v>3.5518800321241002E-2</v>
      </c>
      <c r="AA32" s="18">
        <f t="shared" si="32"/>
        <v>0</v>
      </c>
      <c r="AB32" s="18">
        <f t="shared" si="37"/>
        <v>0</v>
      </c>
      <c r="AC32" s="20"/>
      <c r="AD32" s="18">
        <f t="shared" si="3"/>
        <v>-193.55877212803472</v>
      </c>
      <c r="AE32" s="18">
        <f t="shared" si="3"/>
        <v>0</v>
      </c>
      <c r="AF32" s="18">
        <f t="shared" si="3"/>
        <v>0</v>
      </c>
      <c r="AG32" s="18">
        <f t="shared" si="3"/>
        <v>0.177594001606205</v>
      </c>
      <c r="AH32" s="18">
        <f t="shared" si="3"/>
        <v>0</v>
      </c>
      <c r="AI32" s="18">
        <f t="shared" si="3"/>
        <v>0</v>
      </c>
      <c r="AJ32" s="20"/>
      <c r="AK32" s="18">
        <f t="shared" si="4"/>
        <v>-333.56628396731315</v>
      </c>
      <c r="AL32" s="18">
        <f t="shared" si="9"/>
        <v>0</v>
      </c>
      <c r="AM32" s="18">
        <f t="shared" si="20"/>
        <v>0</v>
      </c>
      <c r="AN32" s="18">
        <f t="shared" si="26"/>
        <v>0.30605366276802659</v>
      </c>
      <c r="AO32" s="18">
        <f t="shared" si="33"/>
        <v>0</v>
      </c>
      <c r="AP32" s="18">
        <f t="shared" si="38"/>
        <v>0</v>
      </c>
      <c r="AQ32" s="18">
        <f t="shared" si="10"/>
        <v>-333.26023030454513</v>
      </c>
      <c r="AR32" s="20"/>
      <c r="AS32" s="18">
        <f t="shared" si="5"/>
        <v>0</v>
      </c>
      <c r="AT32" s="18">
        <f t="shared" si="11"/>
        <v>0</v>
      </c>
      <c r="AU32" s="18">
        <f t="shared" si="21"/>
        <v>0</v>
      </c>
      <c r="AV32" s="18">
        <f t="shared" si="27"/>
        <v>0</v>
      </c>
      <c r="AW32" s="18">
        <f t="shared" si="34"/>
        <v>0</v>
      </c>
      <c r="AX32" s="18">
        <f t="shared" si="39"/>
        <v>0</v>
      </c>
      <c r="AY32" s="18">
        <f t="shared" si="12"/>
        <v>0</v>
      </c>
      <c r="AZ32" s="20"/>
      <c r="BA32" s="18">
        <f t="shared" si="6"/>
        <v>0</v>
      </c>
      <c r="BB32" s="18">
        <f t="shared" si="13"/>
        <v>0</v>
      </c>
      <c r="BC32" s="18">
        <f t="shared" si="22"/>
        <v>0</v>
      </c>
      <c r="BD32" s="18">
        <f t="shared" si="28"/>
        <v>0</v>
      </c>
      <c r="BE32" s="18">
        <f t="shared" si="35"/>
        <v>0</v>
      </c>
      <c r="BF32" s="18">
        <f t="shared" si="40"/>
        <v>0</v>
      </c>
      <c r="BG32" s="18">
        <f t="shared" si="14"/>
        <v>0</v>
      </c>
      <c r="BH32" s="20"/>
      <c r="BI32" s="18">
        <f t="shared" si="15"/>
        <v>-333.26023030454513</v>
      </c>
      <c r="BJ32" s="18">
        <f t="shared" si="23"/>
        <v>10.557392829260777</v>
      </c>
    </row>
    <row r="33" spans="2:62" ht="15" x14ac:dyDescent="0.2">
      <c r="B33" s="22">
        <v>2038</v>
      </c>
      <c r="C33" s="14">
        <v>0</v>
      </c>
      <c r="D33" s="14">
        <f t="shared" si="29"/>
        <v>0</v>
      </c>
      <c r="E33" s="14">
        <f t="shared" si="30"/>
        <v>0</v>
      </c>
      <c r="G33" s="26">
        <v>20</v>
      </c>
      <c r="H33" s="26" t="str">
        <f>Mango!H33</f>
        <v>2038-2039</v>
      </c>
      <c r="I33" s="35">
        <f t="shared" si="42"/>
        <v>5.66</v>
      </c>
      <c r="J33" s="30"/>
      <c r="K33" s="28">
        <f t="shared" si="7"/>
        <v>11.361735107544401</v>
      </c>
      <c r="L33" s="28">
        <f t="shared" si="16"/>
        <v>9.2050676056863097</v>
      </c>
      <c r="M33" s="17"/>
      <c r="N33" s="14">
        <f t="shared" si="0"/>
        <v>20</v>
      </c>
      <c r="O33" s="14" t="str">
        <f t="shared" si="1"/>
        <v>2038-2039</v>
      </c>
      <c r="P33" s="18">
        <f t="shared" si="17"/>
        <v>19.55156359447772</v>
      </c>
      <c r="Q33" s="18">
        <f t="shared" si="18"/>
        <v>0</v>
      </c>
      <c r="R33" s="18">
        <f t="shared" si="24"/>
        <v>0</v>
      </c>
      <c r="S33" s="18">
        <f t="shared" si="31"/>
        <v>0.16302821980764731</v>
      </c>
      <c r="T33" s="18">
        <f t="shared" si="36"/>
        <v>0</v>
      </c>
      <c r="U33" s="18">
        <f t="shared" si="41"/>
        <v>0</v>
      </c>
      <c r="V33" s="20"/>
      <c r="W33" s="18">
        <f t="shared" si="2"/>
        <v>4.88789089861943</v>
      </c>
      <c r="X33" s="18">
        <f t="shared" si="8"/>
        <v>0</v>
      </c>
      <c r="Y33" s="18">
        <f t="shared" si="19"/>
        <v>0</v>
      </c>
      <c r="Z33" s="18">
        <f t="shared" si="25"/>
        <v>4.0757054951911828E-2</v>
      </c>
      <c r="AA33" s="18">
        <f t="shared" si="32"/>
        <v>0</v>
      </c>
      <c r="AB33" s="18">
        <f t="shared" si="37"/>
        <v>0</v>
      </c>
      <c r="AC33" s="20"/>
      <c r="AD33" s="18">
        <f t="shared" si="3"/>
        <v>24.439454493097152</v>
      </c>
      <c r="AE33" s="18">
        <f t="shared" si="3"/>
        <v>0</v>
      </c>
      <c r="AF33" s="18">
        <f t="shared" si="3"/>
        <v>0</v>
      </c>
      <c r="AG33" s="18">
        <f t="shared" si="3"/>
        <v>0.20378527475955915</v>
      </c>
      <c r="AH33" s="18">
        <f t="shared" si="3"/>
        <v>0</v>
      </c>
      <c r="AI33" s="18">
        <f t="shared" si="3"/>
        <v>0</v>
      </c>
      <c r="AJ33" s="20"/>
      <c r="AK33" s="18">
        <f t="shared" si="4"/>
        <v>42.117326576437421</v>
      </c>
      <c r="AL33" s="18">
        <f t="shared" si="9"/>
        <v>0</v>
      </c>
      <c r="AM33" s="18">
        <f t="shared" si="20"/>
        <v>0</v>
      </c>
      <c r="AN33" s="18">
        <f t="shared" si="26"/>
        <v>0.35118995683564025</v>
      </c>
      <c r="AO33" s="18">
        <f t="shared" si="33"/>
        <v>0</v>
      </c>
      <c r="AP33" s="18">
        <f t="shared" si="38"/>
        <v>0</v>
      </c>
      <c r="AQ33" s="18">
        <f t="shared" si="10"/>
        <v>42.468516533273061</v>
      </c>
      <c r="AR33" s="20"/>
      <c r="AS33" s="18">
        <f t="shared" si="5"/>
        <v>0</v>
      </c>
      <c r="AT33" s="18">
        <f t="shared" si="11"/>
        <v>0</v>
      </c>
      <c r="AU33" s="18">
        <f t="shared" si="21"/>
        <v>0</v>
      </c>
      <c r="AV33" s="18">
        <f t="shared" si="27"/>
        <v>0</v>
      </c>
      <c r="AW33" s="18">
        <f t="shared" si="34"/>
        <v>0</v>
      </c>
      <c r="AX33" s="18">
        <f t="shared" si="39"/>
        <v>0</v>
      </c>
      <c r="AY33" s="18">
        <f t="shared" si="12"/>
        <v>0</v>
      </c>
      <c r="AZ33" s="20"/>
      <c r="BA33" s="18">
        <f t="shared" si="6"/>
        <v>0</v>
      </c>
      <c r="BB33" s="18">
        <f t="shared" si="13"/>
        <v>0</v>
      </c>
      <c r="BC33" s="18">
        <f t="shared" si="22"/>
        <v>0</v>
      </c>
      <c r="BD33" s="18">
        <f t="shared" si="28"/>
        <v>0</v>
      </c>
      <c r="BE33" s="18">
        <f t="shared" si="35"/>
        <v>0</v>
      </c>
      <c r="BF33" s="18">
        <f t="shared" si="40"/>
        <v>0</v>
      </c>
      <c r="BG33" s="18">
        <f t="shared" si="14"/>
        <v>0</v>
      </c>
      <c r="BH33" s="20"/>
      <c r="BI33" s="18">
        <f t="shared" si="15"/>
        <v>42.468516533273061</v>
      </c>
      <c r="BJ33" s="18">
        <f t="shared" si="23"/>
        <v>53.025909362533838</v>
      </c>
    </row>
    <row r="34" spans="2:62" ht="15" x14ac:dyDescent="0.2">
      <c r="B34" s="22">
        <v>2039</v>
      </c>
      <c r="C34" s="14">
        <v>0</v>
      </c>
      <c r="D34" s="14">
        <f t="shared" si="29"/>
        <v>0</v>
      </c>
      <c r="E34" s="14">
        <f t="shared" si="30"/>
        <v>0</v>
      </c>
      <c r="G34" s="26">
        <v>21</v>
      </c>
      <c r="H34" s="26" t="str">
        <f>Mango!H34</f>
        <v>2039-2040</v>
      </c>
      <c r="I34" s="35">
        <f t="shared" si="42"/>
        <v>7.69</v>
      </c>
      <c r="J34" s="30"/>
      <c r="K34" s="28">
        <f t="shared" si="7"/>
        <v>19.78671025745976</v>
      </c>
      <c r="L34" s="28">
        <f t="shared" si="16"/>
        <v>8.4249751499153582</v>
      </c>
      <c r="M34" s="17"/>
      <c r="N34" s="14">
        <f t="shared" si="0"/>
        <v>21</v>
      </c>
      <c r="O34" s="14" t="str">
        <f t="shared" si="1"/>
        <v>2039-2040</v>
      </c>
      <c r="P34" s="18">
        <f t="shared" si="17"/>
        <v>17.894647218420221</v>
      </c>
      <c r="Q34" s="18">
        <f t="shared" si="18"/>
        <v>0</v>
      </c>
      <c r="R34" s="18">
        <f t="shared" si="24"/>
        <v>0</v>
      </c>
      <c r="S34" s="18">
        <f t="shared" si="31"/>
        <v>0.19235762504946413</v>
      </c>
      <c r="T34" s="18">
        <f t="shared" si="36"/>
        <v>0</v>
      </c>
      <c r="U34" s="18">
        <f t="shared" si="41"/>
        <v>0</v>
      </c>
      <c r="V34" s="20"/>
      <c r="W34" s="18">
        <f t="shared" si="2"/>
        <v>4.4736618046050554</v>
      </c>
      <c r="X34" s="18">
        <f t="shared" si="8"/>
        <v>0</v>
      </c>
      <c r="Y34" s="18">
        <f t="shared" si="19"/>
        <v>0</v>
      </c>
      <c r="Z34" s="18">
        <f t="shared" si="25"/>
        <v>4.8089406262366033E-2</v>
      </c>
      <c r="AA34" s="18">
        <f t="shared" si="32"/>
        <v>0</v>
      </c>
      <c r="AB34" s="18">
        <f t="shared" si="37"/>
        <v>0</v>
      </c>
      <c r="AC34" s="20"/>
      <c r="AD34" s="18">
        <f t="shared" si="3"/>
        <v>22.368309023025276</v>
      </c>
      <c r="AE34" s="18">
        <f t="shared" si="3"/>
        <v>0</v>
      </c>
      <c r="AF34" s="18">
        <f t="shared" si="3"/>
        <v>0</v>
      </c>
      <c r="AG34" s="18">
        <f t="shared" si="3"/>
        <v>0.24044703131183015</v>
      </c>
      <c r="AH34" s="18">
        <f t="shared" si="3"/>
        <v>0</v>
      </c>
      <c r="AI34" s="18">
        <f t="shared" si="3"/>
        <v>0</v>
      </c>
      <c r="AJ34" s="20"/>
      <c r="AK34" s="18">
        <f t="shared" si="4"/>
        <v>38.548052549680222</v>
      </c>
      <c r="AL34" s="18">
        <f t="shared" si="9"/>
        <v>0</v>
      </c>
      <c r="AM34" s="18">
        <f t="shared" si="20"/>
        <v>0</v>
      </c>
      <c r="AN34" s="18">
        <f t="shared" si="26"/>
        <v>0.41437038396072057</v>
      </c>
      <c r="AO34" s="18">
        <f t="shared" si="33"/>
        <v>0</v>
      </c>
      <c r="AP34" s="18">
        <f t="shared" si="38"/>
        <v>0</v>
      </c>
      <c r="AQ34" s="18">
        <f t="shared" si="10"/>
        <v>38.962422933640944</v>
      </c>
      <c r="AR34" s="20"/>
      <c r="AS34" s="18">
        <f t="shared" si="5"/>
        <v>0</v>
      </c>
      <c r="AT34" s="18">
        <f t="shared" si="11"/>
        <v>0</v>
      </c>
      <c r="AU34" s="18">
        <f t="shared" si="21"/>
        <v>0</v>
      </c>
      <c r="AV34" s="18">
        <f t="shared" si="27"/>
        <v>0</v>
      </c>
      <c r="AW34" s="18">
        <f t="shared" si="34"/>
        <v>0</v>
      </c>
      <c r="AX34" s="18">
        <f t="shared" si="39"/>
        <v>0</v>
      </c>
      <c r="AY34" s="18">
        <f t="shared" si="12"/>
        <v>0</v>
      </c>
      <c r="AZ34" s="20"/>
      <c r="BA34" s="18">
        <f t="shared" si="6"/>
        <v>0</v>
      </c>
      <c r="BB34" s="18">
        <f t="shared" si="13"/>
        <v>0</v>
      </c>
      <c r="BC34" s="18">
        <f t="shared" si="22"/>
        <v>0</v>
      </c>
      <c r="BD34" s="18">
        <f t="shared" si="28"/>
        <v>0</v>
      </c>
      <c r="BE34" s="18">
        <f t="shared" si="35"/>
        <v>0</v>
      </c>
      <c r="BF34" s="18">
        <f t="shared" si="40"/>
        <v>0</v>
      </c>
      <c r="BG34" s="18">
        <f t="shared" si="14"/>
        <v>0</v>
      </c>
      <c r="BH34" s="20"/>
      <c r="BI34" s="18">
        <f t="shared" si="15"/>
        <v>38.962422933640944</v>
      </c>
      <c r="BJ34" s="18">
        <f t="shared" si="23"/>
        <v>91.988332296174775</v>
      </c>
    </row>
    <row r="35" spans="2:62" ht="15" x14ac:dyDescent="0.2">
      <c r="B35" s="22">
        <v>2040</v>
      </c>
      <c r="C35" s="14">
        <v>0</v>
      </c>
      <c r="D35" s="14">
        <f t="shared" si="29"/>
        <v>0</v>
      </c>
      <c r="E35" s="14">
        <f t="shared" si="30"/>
        <v>0</v>
      </c>
      <c r="G35" s="26">
        <v>22</v>
      </c>
      <c r="H35" s="26" t="str">
        <f>Mango!H35</f>
        <v>2040-2041</v>
      </c>
      <c r="I35" s="35">
        <f t="shared" si="42"/>
        <v>10.633333333333301</v>
      </c>
      <c r="J35" s="30"/>
      <c r="K35" s="28">
        <f t="shared" si="7"/>
        <v>35.57284373356687</v>
      </c>
      <c r="L35" s="28">
        <f t="shared" si="16"/>
        <v>15.786133476107111</v>
      </c>
      <c r="M35" s="17"/>
      <c r="N35" s="14">
        <f t="shared" si="0"/>
        <v>22</v>
      </c>
      <c r="O35" s="14" t="str">
        <f t="shared" si="1"/>
        <v>2040-2041</v>
      </c>
      <c r="P35" s="18">
        <f t="shared" si="17"/>
        <v>33.5297475032515</v>
      </c>
      <c r="Q35" s="18">
        <f t="shared" si="18"/>
        <v>0</v>
      </c>
      <c r="R35" s="18">
        <f t="shared" si="24"/>
        <v>0</v>
      </c>
      <c r="S35" s="18">
        <f t="shared" si="31"/>
        <v>-0.65613143094249038</v>
      </c>
      <c r="T35" s="18">
        <f t="shared" si="36"/>
        <v>0</v>
      </c>
      <c r="U35" s="18">
        <f t="shared" si="41"/>
        <v>0</v>
      </c>
      <c r="V35" s="20"/>
      <c r="W35" s="18">
        <f t="shared" si="2"/>
        <v>8.3824368758128749</v>
      </c>
      <c r="X35" s="18">
        <f t="shared" si="8"/>
        <v>0</v>
      </c>
      <c r="Y35" s="18">
        <f t="shared" si="19"/>
        <v>0</v>
      </c>
      <c r="Z35" s="18">
        <f t="shared" si="25"/>
        <v>-0.16403285773562259</v>
      </c>
      <c r="AA35" s="18">
        <f t="shared" si="32"/>
        <v>0</v>
      </c>
      <c r="AB35" s="18">
        <f t="shared" si="37"/>
        <v>0</v>
      </c>
      <c r="AC35" s="20"/>
      <c r="AD35" s="18">
        <f t="shared" si="3"/>
        <v>41.912184379064371</v>
      </c>
      <c r="AE35" s="18">
        <f t="shared" si="3"/>
        <v>0</v>
      </c>
      <c r="AF35" s="18">
        <f t="shared" si="3"/>
        <v>0</v>
      </c>
      <c r="AG35" s="18">
        <f t="shared" si="3"/>
        <v>-0.82016428867811297</v>
      </c>
      <c r="AH35" s="18">
        <f t="shared" si="3"/>
        <v>0</v>
      </c>
      <c r="AI35" s="18">
        <f t="shared" si="3"/>
        <v>0</v>
      </c>
      <c r="AJ35" s="20"/>
      <c r="AK35" s="18">
        <f t="shared" si="4"/>
        <v>72.228664413254251</v>
      </c>
      <c r="AL35" s="18">
        <f t="shared" si="9"/>
        <v>0</v>
      </c>
      <c r="AM35" s="18">
        <f t="shared" si="20"/>
        <v>0</v>
      </c>
      <c r="AN35" s="18">
        <f t="shared" si="26"/>
        <v>-1.4134164574886146</v>
      </c>
      <c r="AO35" s="18">
        <f t="shared" si="33"/>
        <v>0</v>
      </c>
      <c r="AP35" s="18">
        <f t="shared" si="38"/>
        <v>0</v>
      </c>
      <c r="AQ35" s="18">
        <f t="shared" si="10"/>
        <v>70.815247955765642</v>
      </c>
      <c r="AR35" s="20"/>
      <c r="AS35" s="18">
        <f t="shared" si="5"/>
        <v>0</v>
      </c>
      <c r="AT35" s="18">
        <f t="shared" si="11"/>
        <v>0</v>
      </c>
      <c r="AU35" s="18">
        <f t="shared" si="21"/>
        <v>0</v>
      </c>
      <c r="AV35" s="18">
        <f t="shared" si="27"/>
        <v>0</v>
      </c>
      <c r="AW35" s="18">
        <f t="shared" si="34"/>
        <v>0</v>
      </c>
      <c r="AX35" s="18">
        <f t="shared" si="39"/>
        <v>0</v>
      </c>
      <c r="AY35" s="18">
        <f t="shared" si="12"/>
        <v>0</v>
      </c>
      <c r="AZ35" s="20"/>
      <c r="BA35" s="18">
        <f t="shared" si="6"/>
        <v>0</v>
      </c>
      <c r="BB35" s="18">
        <f t="shared" si="13"/>
        <v>0</v>
      </c>
      <c r="BC35" s="18">
        <f t="shared" si="22"/>
        <v>0</v>
      </c>
      <c r="BD35" s="18">
        <f t="shared" si="28"/>
        <v>0</v>
      </c>
      <c r="BE35" s="18">
        <f t="shared" si="35"/>
        <v>0</v>
      </c>
      <c r="BF35" s="18">
        <f t="shared" si="40"/>
        <v>0</v>
      </c>
      <c r="BG35" s="18">
        <f t="shared" si="14"/>
        <v>0</v>
      </c>
      <c r="BH35" s="20"/>
      <c r="BI35" s="18">
        <f t="shared" si="15"/>
        <v>70.815247955765642</v>
      </c>
      <c r="BJ35" s="18">
        <f t="shared" si="23"/>
        <v>162.80358025194042</v>
      </c>
    </row>
    <row r="36" spans="2:62" ht="15" x14ac:dyDescent="0.2">
      <c r="B36" s="22">
        <v>2041</v>
      </c>
      <c r="C36" s="14">
        <v>0</v>
      </c>
      <c r="D36" s="14">
        <f t="shared" si="29"/>
        <v>0</v>
      </c>
      <c r="E36" s="14">
        <f t="shared" si="30"/>
        <v>0</v>
      </c>
      <c r="G36" s="26">
        <v>23</v>
      </c>
      <c r="H36" s="26" t="str">
        <f>Mango!H36</f>
        <v>2041-2042</v>
      </c>
      <c r="I36" s="35">
        <f t="shared" si="42"/>
        <v>13.348333333333301</v>
      </c>
      <c r="J36" s="30"/>
      <c r="K36" s="28">
        <f t="shared" si="7"/>
        <v>53.687090378861015</v>
      </c>
      <c r="L36" s="28">
        <f t="shared" si="16"/>
        <v>18.114246645294145</v>
      </c>
      <c r="M36" s="17"/>
      <c r="N36" s="14">
        <f t="shared" si="0"/>
        <v>23</v>
      </c>
      <c r="O36" s="14" t="str">
        <f t="shared" si="1"/>
        <v>2041-2042</v>
      </c>
      <c r="P36" s="18">
        <f t="shared" si="17"/>
        <v>38.474659874604761</v>
      </c>
      <c r="Q36" s="18">
        <f t="shared" si="18"/>
        <v>0</v>
      </c>
      <c r="R36" s="18">
        <f t="shared" si="24"/>
        <v>0</v>
      </c>
      <c r="S36" s="18">
        <f t="shared" si="31"/>
        <v>8.2845608451176792E-2</v>
      </c>
      <c r="T36" s="18">
        <f t="shared" si="36"/>
        <v>0</v>
      </c>
      <c r="U36" s="18">
        <f t="shared" si="41"/>
        <v>0</v>
      </c>
      <c r="V36" s="20"/>
      <c r="W36" s="18">
        <f t="shared" si="2"/>
        <v>9.6186649686511903</v>
      </c>
      <c r="X36" s="18">
        <f t="shared" si="8"/>
        <v>0</v>
      </c>
      <c r="Y36" s="18">
        <f t="shared" si="19"/>
        <v>0</v>
      </c>
      <c r="Z36" s="18">
        <f t="shared" si="25"/>
        <v>2.0711402112794198E-2</v>
      </c>
      <c r="AA36" s="18">
        <f t="shared" si="32"/>
        <v>0</v>
      </c>
      <c r="AB36" s="18">
        <f t="shared" si="37"/>
        <v>0</v>
      </c>
      <c r="AC36" s="20"/>
      <c r="AD36" s="18">
        <f t="shared" si="3"/>
        <v>48.093324843255949</v>
      </c>
      <c r="AE36" s="18">
        <f t="shared" si="3"/>
        <v>0</v>
      </c>
      <c r="AF36" s="18">
        <f t="shared" si="3"/>
        <v>0</v>
      </c>
      <c r="AG36" s="18">
        <f t="shared" si="3"/>
        <v>0.10355701056397099</v>
      </c>
      <c r="AH36" s="18">
        <f t="shared" si="3"/>
        <v>0</v>
      </c>
      <c r="AI36" s="18">
        <f t="shared" si="3"/>
        <v>0</v>
      </c>
      <c r="AJ36" s="20"/>
      <c r="AK36" s="18">
        <f t="shared" si="4"/>
        <v>82.880829813211079</v>
      </c>
      <c r="AL36" s="18">
        <f t="shared" si="9"/>
        <v>0</v>
      </c>
      <c r="AM36" s="18">
        <f t="shared" si="20"/>
        <v>0</v>
      </c>
      <c r="AN36" s="18">
        <f t="shared" si="26"/>
        <v>0.17846324820524331</v>
      </c>
      <c r="AO36" s="18">
        <f t="shared" si="33"/>
        <v>0</v>
      </c>
      <c r="AP36" s="18">
        <f t="shared" si="38"/>
        <v>0</v>
      </c>
      <c r="AQ36" s="18">
        <f t="shared" si="10"/>
        <v>83.059293061416327</v>
      </c>
      <c r="AR36" s="20"/>
      <c r="AS36" s="18">
        <f t="shared" si="5"/>
        <v>0</v>
      </c>
      <c r="AT36" s="18">
        <f t="shared" si="11"/>
        <v>0</v>
      </c>
      <c r="AU36" s="18">
        <f t="shared" si="21"/>
        <v>0</v>
      </c>
      <c r="AV36" s="18">
        <f t="shared" si="27"/>
        <v>0</v>
      </c>
      <c r="AW36" s="18">
        <f t="shared" si="34"/>
        <v>0</v>
      </c>
      <c r="AX36" s="18">
        <f t="shared" si="39"/>
        <v>0</v>
      </c>
      <c r="AY36" s="18">
        <f t="shared" si="12"/>
        <v>0</v>
      </c>
      <c r="AZ36" s="20"/>
      <c r="BA36" s="18">
        <f t="shared" si="6"/>
        <v>0</v>
      </c>
      <c r="BB36" s="18">
        <f t="shared" si="13"/>
        <v>0</v>
      </c>
      <c r="BC36" s="18">
        <f t="shared" si="22"/>
        <v>0</v>
      </c>
      <c r="BD36" s="18">
        <f t="shared" si="28"/>
        <v>0</v>
      </c>
      <c r="BE36" s="18">
        <f t="shared" si="35"/>
        <v>0</v>
      </c>
      <c r="BF36" s="18">
        <f t="shared" si="40"/>
        <v>0</v>
      </c>
      <c r="BG36" s="18">
        <f t="shared" si="14"/>
        <v>0</v>
      </c>
      <c r="BH36" s="20"/>
      <c r="BI36" s="18">
        <f t="shared" si="15"/>
        <v>83.059293061416327</v>
      </c>
      <c r="BJ36" s="18">
        <f t="shared" si="23"/>
        <v>245.86287331335674</v>
      </c>
    </row>
    <row r="37" spans="2:62" ht="15" x14ac:dyDescent="0.2">
      <c r="B37" s="22">
        <v>2042</v>
      </c>
      <c r="C37" s="14">
        <v>0</v>
      </c>
      <c r="D37" s="14">
        <f t="shared" si="29"/>
        <v>0</v>
      </c>
      <c r="E37" s="14">
        <f t="shared" si="30"/>
        <v>0</v>
      </c>
      <c r="G37" s="26">
        <v>24</v>
      </c>
      <c r="H37" s="26" t="str">
        <f>Mango!H37</f>
        <v>2042-2043</v>
      </c>
      <c r="I37" s="35">
        <f t="shared" si="42"/>
        <v>16.063333333333201</v>
      </c>
      <c r="J37" s="30"/>
      <c r="K37" s="28">
        <f t="shared" si="7"/>
        <v>75.060159828801474</v>
      </c>
      <c r="L37" s="28">
        <f t="shared" si="16"/>
        <v>21.373069449940459</v>
      </c>
      <c r="M37" s="17"/>
      <c r="N37" s="14">
        <f t="shared" si="0"/>
        <v>24</v>
      </c>
      <c r="O37" s="14" t="str">
        <f t="shared" si="1"/>
        <v>2042-2043</v>
      </c>
      <c r="P37" s="18">
        <f t="shared" si="17"/>
        <v>45.396399511673536</v>
      </c>
      <c r="Q37" s="18">
        <f t="shared" si="18"/>
        <v>0</v>
      </c>
      <c r="R37" s="18">
        <f t="shared" si="24"/>
        <v>0</v>
      </c>
      <c r="S37" s="18">
        <f t="shared" si="31"/>
        <v>7.5824776349238218E-2</v>
      </c>
      <c r="T37" s="18">
        <f t="shared" si="36"/>
        <v>0</v>
      </c>
      <c r="U37" s="18">
        <f t="shared" si="41"/>
        <v>0</v>
      </c>
      <c r="V37" s="20"/>
      <c r="W37" s="18">
        <f t="shared" si="2"/>
        <v>11.349099877918384</v>
      </c>
      <c r="X37" s="18">
        <f t="shared" si="8"/>
        <v>0</v>
      </c>
      <c r="Y37" s="18">
        <f t="shared" si="19"/>
        <v>0</v>
      </c>
      <c r="Z37" s="18">
        <f t="shared" si="25"/>
        <v>1.8956194087309555E-2</v>
      </c>
      <c r="AA37" s="18">
        <f t="shared" si="32"/>
        <v>0</v>
      </c>
      <c r="AB37" s="18">
        <f t="shared" si="37"/>
        <v>0</v>
      </c>
      <c r="AC37" s="20"/>
      <c r="AD37" s="18">
        <f t="shared" si="3"/>
        <v>56.74549938959192</v>
      </c>
      <c r="AE37" s="18">
        <f t="shared" si="3"/>
        <v>0</v>
      </c>
      <c r="AF37" s="18">
        <f t="shared" si="3"/>
        <v>0</v>
      </c>
      <c r="AG37" s="18">
        <f t="shared" si="3"/>
        <v>9.4780970436547776E-2</v>
      </c>
      <c r="AH37" s="18">
        <f t="shared" si="3"/>
        <v>0</v>
      </c>
      <c r="AI37" s="18">
        <f t="shared" si="3"/>
        <v>0</v>
      </c>
      <c r="AJ37" s="20"/>
      <c r="AK37" s="18">
        <f t="shared" si="4"/>
        <v>97.791410614730069</v>
      </c>
      <c r="AL37" s="18">
        <f t="shared" si="9"/>
        <v>0</v>
      </c>
      <c r="AM37" s="18">
        <f t="shared" si="20"/>
        <v>0</v>
      </c>
      <c r="AN37" s="18">
        <f t="shared" si="26"/>
        <v>0.16333920571898397</v>
      </c>
      <c r="AO37" s="18">
        <f t="shared" si="33"/>
        <v>0</v>
      </c>
      <c r="AP37" s="18">
        <f t="shared" si="38"/>
        <v>0</v>
      </c>
      <c r="AQ37" s="18">
        <f t="shared" si="10"/>
        <v>97.954749820449052</v>
      </c>
      <c r="AR37" s="20"/>
      <c r="AS37" s="18">
        <f t="shared" si="5"/>
        <v>0</v>
      </c>
      <c r="AT37" s="18">
        <f t="shared" si="11"/>
        <v>0</v>
      </c>
      <c r="AU37" s="18">
        <f t="shared" si="21"/>
        <v>0</v>
      </c>
      <c r="AV37" s="18">
        <f t="shared" si="27"/>
        <v>0</v>
      </c>
      <c r="AW37" s="18">
        <f t="shared" si="34"/>
        <v>0</v>
      </c>
      <c r="AX37" s="18">
        <f t="shared" si="39"/>
        <v>0</v>
      </c>
      <c r="AY37" s="18">
        <f t="shared" si="12"/>
        <v>0</v>
      </c>
      <c r="AZ37" s="20"/>
      <c r="BA37" s="18">
        <f t="shared" si="6"/>
        <v>0</v>
      </c>
      <c r="BB37" s="18">
        <f t="shared" si="13"/>
        <v>0</v>
      </c>
      <c r="BC37" s="18">
        <f t="shared" si="22"/>
        <v>0</v>
      </c>
      <c r="BD37" s="18">
        <f t="shared" si="28"/>
        <v>0</v>
      </c>
      <c r="BE37" s="18">
        <f t="shared" si="35"/>
        <v>0</v>
      </c>
      <c r="BF37" s="18">
        <f t="shared" si="40"/>
        <v>0</v>
      </c>
      <c r="BG37" s="18">
        <f t="shared" si="14"/>
        <v>0</v>
      </c>
      <c r="BH37" s="20"/>
      <c r="BI37" s="18">
        <f t="shared" si="15"/>
        <v>97.954749820449052</v>
      </c>
      <c r="BJ37" s="18">
        <f t="shared" si="23"/>
        <v>343.8176231338058</v>
      </c>
    </row>
    <row r="38" spans="2:62" ht="15" x14ac:dyDescent="0.2">
      <c r="B38" s="22">
        <v>2043</v>
      </c>
      <c r="C38" s="14">
        <v>0</v>
      </c>
      <c r="D38" s="14">
        <f t="shared" si="29"/>
        <v>0</v>
      </c>
      <c r="E38" s="14">
        <f t="shared" si="30"/>
        <v>0</v>
      </c>
      <c r="G38" s="26">
        <v>25</v>
      </c>
      <c r="H38" s="26" t="str">
        <f>Mango!H38</f>
        <v>2043-2044</v>
      </c>
      <c r="I38" s="35">
        <f t="shared" si="42"/>
        <v>2.2599999999999998</v>
      </c>
      <c r="J38" s="30"/>
      <c r="K38" s="28">
        <f t="shared" si="7"/>
        <v>2.1566675018580908</v>
      </c>
      <c r="L38" s="28">
        <f t="shared" si="16"/>
        <v>-72.903492326943379</v>
      </c>
      <c r="M38" s="17"/>
      <c r="N38" s="14">
        <f t="shared" si="0"/>
        <v>25</v>
      </c>
      <c r="O38" s="14" t="str">
        <f t="shared" si="1"/>
        <v>2043-2044</v>
      </c>
      <c r="P38" s="18">
        <f t="shared" si="17"/>
        <v>-154.84701770242776</v>
      </c>
      <c r="Q38" s="18">
        <f t="shared" si="18"/>
        <v>0</v>
      </c>
      <c r="R38" s="18">
        <f t="shared" si="24"/>
        <v>0</v>
      </c>
      <c r="S38" s="18">
        <f t="shared" si="31"/>
        <v>0.14207520128496401</v>
      </c>
      <c r="T38" s="18">
        <f t="shared" si="36"/>
        <v>0</v>
      </c>
      <c r="U38" s="18">
        <f t="shared" si="41"/>
        <v>0</v>
      </c>
      <c r="V38" s="20"/>
      <c r="W38" s="18">
        <f t="shared" si="2"/>
        <v>-38.711754425606941</v>
      </c>
      <c r="X38" s="18">
        <f t="shared" si="8"/>
        <v>0</v>
      </c>
      <c r="Y38" s="18">
        <f t="shared" si="19"/>
        <v>0</v>
      </c>
      <c r="Z38" s="18">
        <f t="shared" si="25"/>
        <v>3.5518800321241002E-2</v>
      </c>
      <c r="AA38" s="18">
        <f t="shared" si="32"/>
        <v>0</v>
      </c>
      <c r="AB38" s="18">
        <f t="shared" si="37"/>
        <v>0</v>
      </c>
      <c r="AC38" s="20"/>
      <c r="AD38" s="18">
        <f t="shared" si="3"/>
        <v>-193.55877212803472</v>
      </c>
      <c r="AE38" s="18">
        <f t="shared" si="3"/>
        <v>0</v>
      </c>
      <c r="AF38" s="18">
        <f t="shared" si="3"/>
        <v>0</v>
      </c>
      <c r="AG38" s="18">
        <f t="shared" si="3"/>
        <v>0.177594001606205</v>
      </c>
      <c r="AH38" s="18">
        <f t="shared" si="3"/>
        <v>0</v>
      </c>
      <c r="AI38" s="18">
        <f t="shared" si="3"/>
        <v>0</v>
      </c>
      <c r="AJ38" s="20"/>
      <c r="AK38" s="18">
        <f t="shared" si="4"/>
        <v>-333.56628396731315</v>
      </c>
      <c r="AL38" s="18">
        <f t="shared" si="9"/>
        <v>0</v>
      </c>
      <c r="AM38" s="18">
        <f t="shared" si="20"/>
        <v>0</v>
      </c>
      <c r="AN38" s="18">
        <f t="shared" si="26"/>
        <v>0.30605366276802659</v>
      </c>
      <c r="AO38" s="18">
        <f t="shared" si="33"/>
        <v>0</v>
      </c>
      <c r="AP38" s="18">
        <f t="shared" si="38"/>
        <v>0</v>
      </c>
      <c r="AQ38" s="18">
        <f t="shared" si="10"/>
        <v>-333.26023030454513</v>
      </c>
      <c r="AR38" s="20"/>
      <c r="AS38" s="18">
        <f t="shared" si="5"/>
        <v>0</v>
      </c>
      <c r="AT38" s="18">
        <f t="shared" si="11"/>
        <v>0</v>
      </c>
      <c r="AU38" s="18">
        <f t="shared" si="21"/>
        <v>0</v>
      </c>
      <c r="AV38" s="18">
        <f t="shared" si="27"/>
        <v>0</v>
      </c>
      <c r="AW38" s="18">
        <f t="shared" si="34"/>
        <v>0</v>
      </c>
      <c r="AX38" s="18">
        <f t="shared" si="39"/>
        <v>0</v>
      </c>
      <c r="AY38" s="18">
        <f t="shared" si="12"/>
        <v>0</v>
      </c>
      <c r="AZ38" s="20"/>
      <c r="BA38" s="18">
        <f t="shared" si="6"/>
        <v>0</v>
      </c>
      <c r="BB38" s="18">
        <f t="shared" si="13"/>
        <v>0</v>
      </c>
      <c r="BC38" s="18">
        <f t="shared" si="22"/>
        <v>0</v>
      </c>
      <c r="BD38" s="18">
        <f t="shared" si="28"/>
        <v>0</v>
      </c>
      <c r="BE38" s="18">
        <f t="shared" si="35"/>
        <v>0</v>
      </c>
      <c r="BF38" s="18">
        <f t="shared" si="40"/>
        <v>0</v>
      </c>
      <c r="BG38" s="18">
        <f t="shared" si="14"/>
        <v>0</v>
      </c>
      <c r="BH38" s="20"/>
      <c r="BI38" s="18">
        <f t="shared" si="15"/>
        <v>-333.26023030454513</v>
      </c>
      <c r="BJ38" s="18">
        <f t="shared" si="23"/>
        <v>10.557392829260664</v>
      </c>
    </row>
    <row r="39" spans="2:62" ht="15" x14ac:dyDescent="0.2">
      <c r="B39" s="22">
        <v>2044</v>
      </c>
      <c r="C39" s="14">
        <v>0</v>
      </c>
      <c r="D39" s="14">
        <f t="shared" si="29"/>
        <v>0</v>
      </c>
      <c r="E39" s="14">
        <f t="shared" si="30"/>
        <v>0</v>
      </c>
      <c r="G39" s="26">
        <v>26</v>
      </c>
      <c r="H39" s="26" t="str">
        <f>Mango!H39</f>
        <v>2044-2045</v>
      </c>
      <c r="I39" s="35">
        <f t="shared" si="42"/>
        <v>5.66</v>
      </c>
      <c r="J39" s="30"/>
      <c r="K39" s="28">
        <f t="shared" si="7"/>
        <v>11.361735107544401</v>
      </c>
      <c r="L39" s="28">
        <f t="shared" si="16"/>
        <v>9.2050676056863097</v>
      </c>
      <c r="M39" s="17"/>
      <c r="N39" s="14">
        <f t="shared" si="0"/>
        <v>26</v>
      </c>
      <c r="O39" s="14" t="str">
        <f t="shared" si="1"/>
        <v>2044-2045</v>
      </c>
      <c r="P39" s="18">
        <f t="shared" si="17"/>
        <v>19.55156359447772</v>
      </c>
      <c r="Q39" s="18">
        <f t="shared" si="18"/>
        <v>0</v>
      </c>
      <c r="R39" s="18">
        <f t="shared" si="24"/>
        <v>0</v>
      </c>
      <c r="S39" s="18">
        <f t="shared" si="31"/>
        <v>0.16302821980764731</v>
      </c>
      <c r="T39" s="18">
        <f t="shared" si="36"/>
        <v>0</v>
      </c>
      <c r="U39" s="18">
        <f t="shared" si="41"/>
        <v>0</v>
      </c>
      <c r="V39" s="20"/>
      <c r="W39" s="18">
        <f t="shared" si="2"/>
        <v>4.88789089861943</v>
      </c>
      <c r="X39" s="18">
        <f t="shared" si="8"/>
        <v>0</v>
      </c>
      <c r="Y39" s="18">
        <f t="shared" si="19"/>
        <v>0</v>
      </c>
      <c r="Z39" s="18">
        <f t="shared" si="25"/>
        <v>4.0757054951911828E-2</v>
      </c>
      <c r="AA39" s="18">
        <f t="shared" si="32"/>
        <v>0</v>
      </c>
      <c r="AB39" s="18">
        <f t="shared" si="37"/>
        <v>0</v>
      </c>
      <c r="AC39" s="20"/>
      <c r="AD39" s="18">
        <f t="shared" si="3"/>
        <v>24.439454493097152</v>
      </c>
      <c r="AE39" s="18">
        <f t="shared" si="3"/>
        <v>0</v>
      </c>
      <c r="AF39" s="18">
        <f t="shared" si="3"/>
        <v>0</v>
      </c>
      <c r="AG39" s="18">
        <f t="shared" si="3"/>
        <v>0.20378527475955915</v>
      </c>
      <c r="AH39" s="18">
        <f t="shared" si="3"/>
        <v>0</v>
      </c>
      <c r="AI39" s="18">
        <f t="shared" si="3"/>
        <v>0</v>
      </c>
      <c r="AJ39" s="20"/>
      <c r="AK39" s="18">
        <f t="shared" si="4"/>
        <v>42.117326576437421</v>
      </c>
      <c r="AL39" s="18">
        <f t="shared" si="9"/>
        <v>0</v>
      </c>
      <c r="AM39" s="18">
        <f t="shared" si="20"/>
        <v>0</v>
      </c>
      <c r="AN39" s="18">
        <f t="shared" si="26"/>
        <v>0.35118995683564025</v>
      </c>
      <c r="AO39" s="18">
        <f t="shared" si="33"/>
        <v>0</v>
      </c>
      <c r="AP39" s="18">
        <f t="shared" si="38"/>
        <v>0</v>
      </c>
      <c r="AQ39" s="18">
        <f t="shared" si="10"/>
        <v>42.468516533273061</v>
      </c>
      <c r="AR39" s="20"/>
      <c r="AS39" s="18">
        <f t="shared" si="5"/>
        <v>0</v>
      </c>
      <c r="AT39" s="18">
        <f t="shared" si="11"/>
        <v>0</v>
      </c>
      <c r="AU39" s="18">
        <f t="shared" si="21"/>
        <v>0</v>
      </c>
      <c r="AV39" s="18">
        <f t="shared" si="27"/>
        <v>0</v>
      </c>
      <c r="AW39" s="18">
        <f t="shared" si="34"/>
        <v>0</v>
      </c>
      <c r="AX39" s="18">
        <f t="shared" si="39"/>
        <v>0</v>
      </c>
      <c r="AY39" s="18">
        <f t="shared" si="12"/>
        <v>0</v>
      </c>
      <c r="AZ39" s="20"/>
      <c r="BA39" s="18">
        <f t="shared" si="6"/>
        <v>0</v>
      </c>
      <c r="BB39" s="18">
        <f t="shared" si="13"/>
        <v>0</v>
      </c>
      <c r="BC39" s="18">
        <f t="shared" si="22"/>
        <v>0</v>
      </c>
      <c r="BD39" s="18">
        <f t="shared" si="28"/>
        <v>0</v>
      </c>
      <c r="BE39" s="18">
        <f t="shared" si="35"/>
        <v>0</v>
      </c>
      <c r="BF39" s="18">
        <f t="shared" si="40"/>
        <v>0</v>
      </c>
      <c r="BG39" s="18">
        <f t="shared" si="14"/>
        <v>0</v>
      </c>
      <c r="BH39" s="20"/>
      <c r="BI39" s="18">
        <f t="shared" si="15"/>
        <v>42.468516533273061</v>
      </c>
      <c r="BJ39" s="18">
        <f t="shared" si="23"/>
        <v>53.025909362533724</v>
      </c>
    </row>
    <row r="40" spans="2:62" ht="15" x14ac:dyDescent="0.2">
      <c r="B40" s="22">
        <v>2045</v>
      </c>
      <c r="C40" s="14">
        <v>0</v>
      </c>
      <c r="D40" s="14">
        <f t="shared" si="29"/>
        <v>0</v>
      </c>
      <c r="E40" s="14">
        <f t="shared" si="30"/>
        <v>0</v>
      </c>
      <c r="G40" s="26">
        <v>27</v>
      </c>
      <c r="H40" s="26" t="str">
        <f>Mango!H40</f>
        <v>2045-2046</v>
      </c>
      <c r="I40" s="35">
        <f t="shared" si="42"/>
        <v>7.69</v>
      </c>
      <c r="J40" s="30"/>
      <c r="K40" s="28">
        <f t="shared" si="7"/>
        <v>19.78671025745976</v>
      </c>
      <c r="L40" s="28">
        <f t="shared" si="16"/>
        <v>8.4249751499153582</v>
      </c>
      <c r="M40" s="17"/>
      <c r="N40" s="14">
        <f t="shared" si="0"/>
        <v>27</v>
      </c>
      <c r="O40" s="14" t="str">
        <f t="shared" si="1"/>
        <v>2045-2046</v>
      </c>
      <c r="P40" s="18">
        <f t="shared" si="17"/>
        <v>17.894647218420221</v>
      </c>
      <c r="Q40" s="18">
        <f t="shared" si="18"/>
        <v>0</v>
      </c>
      <c r="R40" s="18">
        <f t="shared" si="24"/>
        <v>0</v>
      </c>
      <c r="S40" s="18">
        <f t="shared" si="31"/>
        <v>0.19235762504946413</v>
      </c>
      <c r="T40" s="18">
        <f t="shared" si="36"/>
        <v>0</v>
      </c>
      <c r="U40" s="18">
        <f t="shared" si="41"/>
        <v>0</v>
      </c>
      <c r="V40" s="20"/>
      <c r="W40" s="18">
        <f t="shared" si="2"/>
        <v>4.4736618046050554</v>
      </c>
      <c r="X40" s="18">
        <f t="shared" si="8"/>
        <v>0</v>
      </c>
      <c r="Y40" s="18">
        <f t="shared" si="19"/>
        <v>0</v>
      </c>
      <c r="Z40" s="18">
        <f t="shared" si="25"/>
        <v>4.8089406262366033E-2</v>
      </c>
      <c r="AA40" s="18">
        <f t="shared" si="32"/>
        <v>0</v>
      </c>
      <c r="AB40" s="18">
        <f t="shared" si="37"/>
        <v>0</v>
      </c>
      <c r="AC40" s="20"/>
      <c r="AD40" s="18">
        <f t="shared" si="3"/>
        <v>22.368309023025276</v>
      </c>
      <c r="AE40" s="18">
        <f t="shared" si="3"/>
        <v>0</v>
      </c>
      <c r="AF40" s="18">
        <f t="shared" si="3"/>
        <v>0</v>
      </c>
      <c r="AG40" s="18">
        <f t="shared" si="3"/>
        <v>0.24044703131183015</v>
      </c>
      <c r="AH40" s="18">
        <f t="shared" si="3"/>
        <v>0</v>
      </c>
      <c r="AI40" s="18">
        <f t="shared" si="3"/>
        <v>0</v>
      </c>
      <c r="AJ40" s="20"/>
      <c r="AK40" s="18">
        <f t="shared" si="4"/>
        <v>38.548052549680222</v>
      </c>
      <c r="AL40" s="18">
        <f t="shared" si="9"/>
        <v>0</v>
      </c>
      <c r="AM40" s="18">
        <f t="shared" si="20"/>
        <v>0</v>
      </c>
      <c r="AN40" s="18">
        <f t="shared" si="26"/>
        <v>0.41437038396072057</v>
      </c>
      <c r="AO40" s="18">
        <f t="shared" si="33"/>
        <v>0</v>
      </c>
      <c r="AP40" s="18">
        <f t="shared" si="38"/>
        <v>0</v>
      </c>
      <c r="AQ40" s="18">
        <f t="shared" si="10"/>
        <v>38.962422933640944</v>
      </c>
      <c r="AR40" s="20"/>
      <c r="AS40" s="18">
        <f t="shared" si="5"/>
        <v>0</v>
      </c>
      <c r="AT40" s="18">
        <f t="shared" si="11"/>
        <v>0</v>
      </c>
      <c r="AU40" s="18">
        <f t="shared" si="21"/>
        <v>0</v>
      </c>
      <c r="AV40" s="18">
        <f t="shared" si="27"/>
        <v>0</v>
      </c>
      <c r="AW40" s="18">
        <f t="shared" si="34"/>
        <v>0</v>
      </c>
      <c r="AX40" s="18">
        <f t="shared" si="39"/>
        <v>0</v>
      </c>
      <c r="AY40" s="18">
        <f t="shared" si="12"/>
        <v>0</v>
      </c>
      <c r="AZ40" s="20"/>
      <c r="BA40" s="18">
        <f t="shared" si="6"/>
        <v>0</v>
      </c>
      <c r="BB40" s="18">
        <f t="shared" si="13"/>
        <v>0</v>
      </c>
      <c r="BC40" s="18">
        <f t="shared" si="22"/>
        <v>0</v>
      </c>
      <c r="BD40" s="18">
        <f t="shared" si="28"/>
        <v>0</v>
      </c>
      <c r="BE40" s="18">
        <f t="shared" si="35"/>
        <v>0</v>
      </c>
      <c r="BF40" s="18">
        <f t="shared" si="40"/>
        <v>0</v>
      </c>
      <c r="BG40" s="18">
        <f t="shared" si="14"/>
        <v>0</v>
      </c>
      <c r="BH40" s="20"/>
      <c r="BI40" s="18">
        <f t="shared" si="15"/>
        <v>38.962422933640944</v>
      </c>
      <c r="BJ40" s="18">
        <f t="shared" si="23"/>
        <v>91.988332296174661</v>
      </c>
    </row>
    <row r="41" spans="2:62" ht="15" x14ac:dyDescent="0.2">
      <c r="B41" s="22">
        <v>2046</v>
      </c>
      <c r="C41" s="14">
        <v>0</v>
      </c>
      <c r="D41" s="14">
        <f t="shared" si="29"/>
        <v>0</v>
      </c>
      <c r="E41" s="14">
        <f t="shared" si="30"/>
        <v>0</v>
      </c>
      <c r="G41" s="26">
        <v>28</v>
      </c>
      <c r="H41" s="26" t="str">
        <f>Mango!H41</f>
        <v>2046-2047</v>
      </c>
      <c r="I41" s="35">
        <f t="shared" si="42"/>
        <v>10.633333333333301</v>
      </c>
      <c r="J41" s="30"/>
      <c r="K41" s="28">
        <f t="shared" si="7"/>
        <v>35.57284373356687</v>
      </c>
      <c r="L41" s="28">
        <f t="shared" si="16"/>
        <v>15.786133476107111</v>
      </c>
      <c r="M41" s="17"/>
      <c r="N41" s="14">
        <f t="shared" si="0"/>
        <v>28</v>
      </c>
      <c r="O41" s="14" t="str">
        <f t="shared" si="1"/>
        <v>2046-2047</v>
      </c>
      <c r="P41" s="18">
        <f t="shared" si="17"/>
        <v>33.5297475032515</v>
      </c>
      <c r="Q41" s="18">
        <f t="shared" si="18"/>
        <v>0</v>
      </c>
      <c r="R41" s="18">
        <f t="shared" si="24"/>
        <v>0</v>
      </c>
      <c r="S41" s="18">
        <f t="shared" si="31"/>
        <v>-0.65613143094249038</v>
      </c>
      <c r="T41" s="18">
        <f t="shared" si="36"/>
        <v>0</v>
      </c>
      <c r="U41" s="18">
        <f t="shared" si="41"/>
        <v>0</v>
      </c>
      <c r="V41" s="20"/>
      <c r="W41" s="18">
        <f t="shared" si="2"/>
        <v>8.3824368758128749</v>
      </c>
      <c r="X41" s="18">
        <f t="shared" si="8"/>
        <v>0</v>
      </c>
      <c r="Y41" s="18">
        <f t="shared" si="19"/>
        <v>0</v>
      </c>
      <c r="Z41" s="18">
        <f t="shared" si="25"/>
        <v>-0.16403285773562259</v>
      </c>
      <c r="AA41" s="18">
        <f t="shared" si="32"/>
        <v>0</v>
      </c>
      <c r="AB41" s="18">
        <f t="shared" si="37"/>
        <v>0</v>
      </c>
      <c r="AC41" s="20"/>
      <c r="AD41" s="18">
        <f t="shared" si="3"/>
        <v>41.912184379064371</v>
      </c>
      <c r="AE41" s="18">
        <f t="shared" si="3"/>
        <v>0</v>
      </c>
      <c r="AF41" s="18">
        <f t="shared" si="3"/>
        <v>0</v>
      </c>
      <c r="AG41" s="18">
        <f t="shared" si="3"/>
        <v>-0.82016428867811297</v>
      </c>
      <c r="AH41" s="18">
        <f t="shared" si="3"/>
        <v>0</v>
      </c>
      <c r="AI41" s="18">
        <f t="shared" si="3"/>
        <v>0</v>
      </c>
      <c r="AJ41" s="20"/>
      <c r="AK41" s="18">
        <f t="shared" si="4"/>
        <v>72.228664413254251</v>
      </c>
      <c r="AL41" s="18">
        <f t="shared" si="9"/>
        <v>0</v>
      </c>
      <c r="AM41" s="18">
        <f t="shared" si="20"/>
        <v>0</v>
      </c>
      <c r="AN41" s="18">
        <f t="shared" si="26"/>
        <v>-1.4134164574886146</v>
      </c>
      <c r="AO41" s="18">
        <f t="shared" si="33"/>
        <v>0</v>
      </c>
      <c r="AP41" s="18">
        <f t="shared" si="38"/>
        <v>0</v>
      </c>
      <c r="AQ41" s="18">
        <f t="shared" si="10"/>
        <v>70.815247955765642</v>
      </c>
      <c r="AR41" s="20"/>
      <c r="AS41" s="18">
        <f t="shared" si="5"/>
        <v>0</v>
      </c>
      <c r="AT41" s="18">
        <f t="shared" si="11"/>
        <v>0</v>
      </c>
      <c r="AU41" s="18">
        <f t="shared" si="21"/>
        <v>0</v>
      </c>
      <c r="AV41" s="18">
        <f t="shared" si="27"/>
        <v>0</v>
      </c>
      <c r="AW41" s="18">
        <f t="shared" si="34"/>
        <v>0</v>
      </c>
      <c r="AX41" s="18">
        <f t="shared" si="39"/>
        <v>0</v>
      </c>
      <c r="AY41" s="18">
        <f t="shared" si="12"/>
        <v>0</v>
      </c>
      <c r="AZ41" s="20"/>
      <c r="BA41" s="18">
        <f t="shared" si="6"/>
        <v>0</v>
      </c>
      <c r="BB41" s="18">
        <f t="shared" si="13"/>
        <v>0</v>
      </c>
      <c r="BC41" s="18">
        <f t="shared" si="22"/>
        <v>0</v>
      </c>
      <c r="BD41" s="18">
        <f t="shared" si="28"/>
        <v>0</v>
      </c>
      <c r="BE41" s="18">
        <f t="shared" si="35"/>
        <v>0</v>
      </c>
      <c r="BF41" s="18">
        <f t="shared" si="40"/>
        <v>0</v>
      </c>
      <c r="BG41" s="18">
        <f t="shared" si="14"/>
        <v>0</v>
      </c>
      <c r="BH41" s="20"/>
      <c r="BI41" s="18">
        <f t="shared" si="15"/>
        <v>70.815247955765642</v>
      </c>
      <c r="BJ41" s="18">
        <f t="shared" si="23"/>
        <v>162.8035802519403</v>
      </c>
    </row>
    <row r="42" spans="2:62" ht="15" x14ac:dyDescent="0.2">
      <c r="B42" s="22">
        <v>2047</v>
      </c>
      <c r="C42" s="14">
        <v>0</v>
      </c>
      <c r="D42" s="14">
        <f t="shared" si="29"/>
        <v>0</v>
      </c>
      <c r="E42" s="14">
        <f t="shared" si="30"/>
        <v>0</v>
      </c>
      <c r="G42" s="26">
        <v>29</v>
      </c>
      <c r="H42" s="26" t="str">
        <f>Mango!H42</f>
        <v>2047-2048</v>
      </c>
      <c r="I42" s="35">
        <f t="shared" si="42"/>
        <v>13.348333333333301</v>
      </c>
      <c r="J42" s="30"/>
      <c r="K42" s="28">
        <f t="shared" si="7"/>
        <v>53.687090378861015</v>
      </c>
      <c r="L42" s="28">
        <f t="shared" si="16"/>
        <v>18.114246645294145</v>
      </c>
      <c r="M42" s="17"/>
      <c r="N42" s="14">
        <f t="shared" si="0"/>
        <v>29</v>
      </c>
      <c r="O42" s="14" t="str">
        <f t="shared" si="1"/>
        <v>2047-2048</v>
      </c>
      <c r="P42" s="18">
        <f t="shared" si="17"/>
        <v>38.474659874604761</v>
      </c>
      <c r="Q42" s="18">
        <f t="shared" si="18"/>
        <v>0</v>
      </c>
      <c r="R42" s="18">
        <f t="shared" si="24"/>
        <v>0</v>
      </c>
      <c r="S42" s="18">
        <f t="shared" si="31"/>
        <v>8.2845608451176792E-2</v>
      </c>
      <c r="T42" s="18">
        <f t="shared" si="36"/>
        <v>0</v>
      </c>
      <c r="U42" s="18">
        <f t="shared" si="41"/>
        <v>0</v>
      </c>
      <c r="V42" s="20"/>
      <c r="W42" s="18">
        <f t="shared" si="2"/>
        <v>9.6186649686511903</v>
      </c>
      <c r="X42" s="18">
        <f t="shared" si="8"/>
        <v>0</v>
      </c>
      <c r="Y42" s="18">
        <f t="shared" si="19"/>
        <v>0</v>
      </c>
      <c r="Z42" s="18">
        <f t="shared" si="25"/>
        <v>2.0711402112794198E-2</v>
      </c>
      <c r="AA42" s="18">
        <f t="shared" si="32"/>
        <v>0</v>
      </c>
      <c r="AB42" s="18">
        <f t="shared" si="37"/>
        <v>0</v>
      </c>
      <c r="AC42" s="20"/>
      <c r="AD42" s="18">
        <f t="shared" si="3"/>
        <v>48.093324843255949</v>
      </c>
      <c r="AE42" s="18">
        <f t="shared" si="3"/>
        <v>0</v>
      </c>
      <c r="AF42" s="18">
        <f t="shared" si="3"/>
        <v>0</v>
      </c>
      <c r="AG42" s="18">
        <f t="shared" si="3"/>
        <v>0.10355701056397099</v>
      </c>
      <c r="AH42" s="18">
        <f t="shared" si="3"/>
        <v>0</v>
      </c>
      <c r="AI42" s="18">
        <f t="shared" si="3"/>
        <v>0</v>
      </c>
      <c r="AJ42" s="20"/>
      <c r="AK42" s="18">
        <f t="shared" si="4"/>
        <v>82.880829813211079</v>
      </c>
      <c r="AL42" s="18">
        <f t="shared" si="9"/>
        <v>0</v>
      </c>
      <c r="AM42" s="18">
        <f t="shared" si="20"/>
        <v>0</v>
      </c>
      <c r="AN42" s="18">
        <f t="shared" si="26"/>
        <v>0.17846324820524331</v>
      </c>
      <c r="AO42" s="18">
        <f t="shared" si="33"/>
        <v>0</v>
      </c>
      <c r="AP42" s="18">
        <f t="shared" si="38"/>
        <v>0</v>
      </c>
      <c r="AQ42" s="18">
        <f t="shared" si="10"/>
        <v>83.059293061416327</v>
      </c>
      <c r="AR42" s="20"/>
      <c r="AS42" s="18">
        <f t="shared" si="5"/>
        <v>0</v>
      </c>
      <c r="AT42" s="18">
        <f t="shared" si="11"/>
        <v>0</v>
      </c>
      <c r="AU42" s="18">
        <f t="shared" si="21"/>
        <v>0</v>
      </c>
      <c r="AV42" s="18">
        <f t="shared" si="27"/>
        <v>0</v>
      </c>
      <c r="AW42" s="18">
        <f t="shared" si="34"/>
        <v>0</v>
      </c>
      <c r="AX42" s="18">
        <f t="shared" si="39"/>
        <v>0</v>
      </c>
      <c r="AY42" s="18">
        <f t="shared" si="12"/>
        <v>0</v>
      </c>
      <c r="AZ42" s="20"/>
      <c r="BA42" s="18">
        <f t="shared" si="6"/>
        <v>0</v>
      </c>
      <c r="BB42" s="18">
        <f t="shared" si="13"/>
        <v>0</v>
      </c>
      <c r="BC42" s="18">
        <f t="shared" si="22"/>
        <v>0</v>
      </c>
      <c r="BD42" s="18">
        <f t="shared" si="28"/>
        <v>0</v>
      </c>
      <c r="BE42" s="18">
        <f t="shared" si="35"/>
        <v>0</v>
      </c>
      <c r="BF42" s="18">
        <f t="shared" si="40"/>
        <v>0</v>
      </c>
      <c r="BG42" s="18">
        <f t="shared" si="14"/>
        <v>0</v>
      </c>
      <c r="BH42" s="20"/>
      <c r="BI42" s="18">
        <f t="shared" si="15"/>
        <v>83.059293061416327</v>
      </c>
      <c r="BJ42" s="18">
        <f t="shared" si="23"/>
        <v>245.86287331335663</v>
      </c>
    </row>
    <row r="43" spans="2:62" ht="15" x14ac:dyDescent="0.2">
      <c r="B43" s="22">
        <v>2048</v>
      </c>
      <c r="C43" s="14">
        <v>0</v>
      </c>
      <c r="D43" s="14">
        <f>C43*10%</f>
        <v>0</v>
      </c>
      <c r="E43" s="14">
        <f>C43-D43</f>
        <v>0</v>
      </c>
      <c r="G43" s="26">
        <v>30</v>
      </c>
      <c r="H43" s="26" t="str">
        <f>Mango!H43</f>
        <v>2048-2049</v>
      </c>
      <c r="I43" s="35">
        <f t="shared" si="42"/>
        <v>16.063333333333201</v>
      </c>
      <c r="J43" s="31"/>
      <c r="K43" s="28">
        <f t="shared" si="7"/>
        <v>75.060159828801474</v>
      </c>
      <c r="L43" s="28">
        <f t="shared" si="16"/>
        <v>21.373069449940459</v>
      </c>
      <c r="M43" s="17"/>
      <c r="N43" s="14">
        <f t="shared" si="0"/>
        <v>30</v>
      </c>
      <c r="O43" s="14" t="str">
        <f t="shared" si="1"/>
        <v>2048-2049</v>
      </c>
      <c r="P43" s="18">
        <f t="shared" si="17"/>
        <v>45.396399511673536</v>
      </c>
      <c r="Q43" s="18">
        <f t="shared" si="18"/>
        <v>0</v>
      </c>
      <c r="R43" s="18">
        <f t="shared" si="24"/>
        <v>0</v>
      </c>
      <c r="S43" s="18">
        <f t="shared" si="31"/>
        <v>7.5824776349238218E-2</v>
      </c>
      <c r="T43" s="18">
        <f t="shared" si="36"/>
        <v>0</v>
      </c>
      <c r="U43" s="18">
        <f t="shared" si="41"/>
        <v>0</v>
      </c>
      <c r="V43" s="20"/>
      <c r="W43" s="18">
        <f t="shared" si="2"/>
        <v>11.349099877918384</v>
      </c>
      <c r="X43" s="18">
        <f t="shared" si="8"/>
        <v>0</v>
      </c>
      <c r="Y43" s="18">
        <f t="shared" si="19"/>
        <v>0</v>
      </c>
      <c r="Z43" s="18">
        <f t="shared" si="25"/>
        <v>1.8956194087309555E-2</v>
      </c>
      <c r="AA43" s="18">
        <f t="shared" si="32"/>
        <v>0</v>
      </c>
      <c r="AB43" s="18">
        <f t="shared" si="37"/>
        <v>0</v>
      </c>
      <c r="AC43" s="20"/>
      <c r="AD43" s="18">
        <f t="shared" si="3"/>
        <v>56.74549938959192</v>
      </c>
      <c r="AE43" s="18">
        <f t="shared" si="3"/>
        <v>0</v>
      </c>
      <c r="AF43" s="18">
        <f t="shared" si="3"/>
        <v>0</v>
      </c>
      <c r="AG43" s="18">
        <f t="shared" si="3"/>
        <v>9.4780970436547776E-2</v>
      </c>
      <c r="AH43" s="18">
        <f t="shared" si="3"/>
        <v>0</v>
      </c>
      <c r="AI43" s="18">
        <f t="shared" si="3"/>
        <v>0</v>
      </c>
      <c r="AJ43" s="20"/>
      <c r="AK43" s="18">
        <f t="shared" si="4"/>
        <v>97.791410614730069</v>
      </c>
      <c r="AL43" s="18">
        <f t="shared" si="9"/>
        <v>0</v>
      </c>
      <c r="AM43" s="18">
        <f t="shared" si="20"/>
        <v>0</v>
      </c>
      <c r="AN43" s="18">
        <f t="shared" si="26"/>
        <v>0.16333920571898397</v>
      </c>
      <c r="AO43" s="18">
        <f t="shared" si="33"/>
        <v>0</v>
      </c>
      <c r="AP43" s="18">
        <f t="shared" si="38"/>
        <v>0</v>
      </c>
      <c r="AQ43" s="18">
        <f t="shared" si="10"/>
        <v>97.954749820449052</v>
      </c>
      <c r="AR43" s="20"/>
      <c r="AS43" s="18">
        <f t="shared" si="5"/>
        <v>0</v>
      </c>
      <c r="AT43" s="18">
        <f t="shared" si="11"/>
        <v>0</v>
      </c>
      <c r="AU43" s="18">
        <f t="shared" si="21"/>
        <v>0</v>
      </c>
      <c r="AV43" s="18">
        <f t="shared" si="27"/>
        <v>0</v>
      </c>
      <c r="AW43" s="18">
        <f t="shared" si="34"/>
        <v>0</v>
      </c>
      <c r="AX43" s="18">
        <f t="shared" si="39"/>
        <v>0</v>
      </c>
      <c r="AY43" s="18">
        <f t="shared" si="12"/>
        <v>0</v>
      </c>
      <c r="AZ43" s="20"/>
      <c r="BA43" s="18">
        <f t="shared" si="6"/>
        <v>0</v>
      </c>
      <c r="BB43" s="18">
        <f t="shared" si="13"/>
        <v>0</v>
      </c>
      <c r="BC43" s="18">
        <f t="shared" si="22"/>
        <v>0</v>
      </c>
      <c r="BD43" s="18">
        <f t="shared" si="28"/>
        <v>0</v>
      </c>
      <c r="BE43" s="18">
        <f t="shared" si="35"/>
        <v>0</v>
      </c>
      <c r="BF43" s="18">
        <f t="shared" si="40"/>
        <v>0</v>
      </c>
      <c r="BG43" s="18">
        <f t="shared" si="14"/>
        <v>0</v>
      </c>
      <c r="BH43" s="20"/>
      <c r="BI43" s="18">
        <f t="shared" si="15"/>
        <v>97.954749820449052</v>
      </c>
      <c r="BJ43" s="18">
        <f t="shared" si="23"/>
        <v>343.81762313380568</v>
      </c>
    </row>
    <row r="44" spans="2:62" ht="14" x14ac:dyDescent="0.15">
      <c r="G44" s="26">
        <f>Guava!G44</f>
        <v>31</v>
      </c>
      <c r="H44" s="28" t="str">
        <f>Guava!H44</f>
        <v>2049-2050</v>
      </c>
      <c r="I44" s="31">
        <v>0</v>
      </c>
      <c r="J44" s="31"/>
      <c r="K44" s="31">
        <v>0</v>
      </c>
      <c r="L44" s="28">
        <v>0</v>
      </c>
      <c r="N44" s="14">
        <f t="shared" ref="N44:O49" si="43">G44</f>
        <v>31</v>
      </c>
      <c r="O44" s="14" t="str">
        <f t="shared" si="43"/>
        <v>2049-2050</v>
      </c>
      <c r="P44" s="18">
        <f t="shared" si="17"/>
        <v>0</v>
      </c>
      <c r="Q44" s="18">
        <f t="shared" si="18"/>
        <v>0</v>
      </c>
      <c r="R44" s="18">
        <f t="shared" si="24"/>
        <v>0</v>
      </c>
      <c r="S44" s="18">
        <f t="shared" si="31"/>
        <v>0.14207520128496401</v>
      </c>
      <c r="T44" s="18">
        <f t="shared" si="36"/>
        <v>0</v>
      </c>
      <c r="U44" s="18">
        <f t="shared" si="41"/>
        <v>0</v>
      </c>
      <c r="W44" s="18">
        <f t="shared" si="2"/>
        <v>0</v>
      </c>
      <c r="X44" s="18">
        <f t="shared" si="8"/>
        <v>0</v>
      </c>
      <c r="Y44" s="18">
        <f t="shared" si="19"/>
        <v>0</v>
      </c>
      <c r="Z44" s="18">
        <f t="shared" si="25"/>
        <v>3.5518800321241002E-2</v>
      </c>
      <c r="AA44" s="18">
        <f t="shared" si="32"/>
        <v>0</v>
      </c>
      <c r="AB44" s="18">
        <f t="shared" si="37"/>
        <v>0</v>
      </c>
      <c r="AD44" s="18">
        <f t="shared" ref="AD44:AI49" si="44">W44+P44</f>
        <v>0</v>
      </c>
      <c r="AE44" s="18">
        <f t="shared" si="44"/>
        <v>0</v>
      </c>
      <c r="AF44" s="18">
        <f t="shared" si="44"/>
        <v>0</v>
      </c>
      <c r="AG44" s="18">
        <f t="shared" si="44"/>
        <v>0.177594001606205</v>
      </c>
      <c r="AH44" s="18">
        <f t="shared" si="44"/>
        <v>0</v>
      </c>
      <c r="AI44" s="18">
        <f t="shared" si="44"/>
        <v>0</v>
      </c>
      <c r="AK44" s="18">
        <f t="shared" si="4"/>
        <v>0</v>
      </c>
      <c r="AL44" s="18">
        <f t="shared" si="9"/>
        <v>0</v>
      </c>
      <c r="AM44" s="18">
        <f t="shared" si="20"/>
        <v>0</v>
      </c>
      <c r="AN44" s="18">
        <f t="shared" si="26"/>
        <v>0.30605366276802659</v>
      </c>
      <c r="AO44" s="18">
        <f t="shared" si="33"/>
        <v>0</v>
      </c>
      <c r="AP44" s="18">
        <f t="shared" si="38"/>
        <v>0</v>
      </c>
      <c r="AQ44" s="18">
        <f t="shared" si="10"/>
        <v>0.30605366276802659</v>
      </c>
      <c r="AS44" s="18">
        <f t="shared" si="5"/>
        <v>0</v>
      </c>
      <c r="AT44" s="18">
        <f t="shared" si="11"/>
        <v>0</v>
      </c>
      <c r="AU44" s="18">
        <f t="shared" si="21"/>
        <v>0</v>
      </c>
      <c r="AV44" s="18">
        <f t="shared" si="27"/>
        <v>0</v>
      </c>
      <c r="AW44" s="18">
        <f t="shared" si="34"/>
        <v>0</v>
      </c>
      <c r="AX44" s="18">
        <f t="shared" si="39"/>
        <v>0</v>
      </c>
      <c r="AY44" s="18">
        <f t="shared" si="12"/>
        <v>0</v>
      </c>
      <c r="BA44" s="18">
        <f t="shared" si="6"/>
        <v>0</v>
      </c>
      <c r="BB44" s="18">
        <f t="shared" si="13"/>
        <v>0</v>
      </c>
      <c r="BC44" s="18">
        <f t="shared" si="22"/>
        <v>0</v>
      </c>
      <c r="BD44" s="18">
        <f t="shared" si="28"/>
        <v>0</v>
      </c>
      <c r="BE44" s="18">
        <f t="shared" si="35"/>
        <v>0</v>
      </c>
      <c r="BF44" s="18">
        <f t="shared" si="40"/>
        <v>0</v>
      </c>
      <c r="BG44" s="18">
        <f t="shared" si="14"/>
        <v>0</v>
      </c>
      <c r="BI44" s="18">
        <f t="shared" si="15"/>
        <v>0.30605366276802659</v>
      </c>
      <c r="BJ44" s="18">
        <f t="shared" si="23"/>
        <v>344.1236767965737</v>
      </c>
    </row>
    <row r="45" spans="2:62" ht="14" x14ac:dyDescent="0.15">
      <c r="G45" s="26">
        <f>Guava!G45</f>
        <v>32</v>
      </c>
      <c r="H45" s="28" t="str">
        <f>Guava!H45</f>
        <v>2050-2051</v>
      </c>
      <c r="I45" s="31">
        <v>0</v>
      </c>
      <c r="J45" s="31"/>
      <c r="K45" s="31">
        <v>0</v>
      </c>
      <c r="L45" s="28">
        <f t="shared" si="16"/>
        <v>0</v>
      </c>
      <c r="N45" s="14">
        <f t="shared" si="43"/>
        <v>32</v>
      </c>
      <c r="O45" s="14" t="str">
        <f t="shared" si="43"/>
        <v>2050-2051</v>
      </c>
      <c r="P45" s="18">
        <f t="shared" si="17"/>
        <v>0</v>
      </c>
      <c r="Q45" s="18">
        <f t="shared" si="18"/>
        <v>0</v>
      </c>
      <c r="R45" s="18">
        <f t="shared" si="24"/>
        <v>0</v>
      </c>
      <c r="S45" s="18">
        <f t="shared" si="31"/>
        <v>0.16302821980764731</v>
      </c>
      <c r="T45" s="18">
        <f t="shared" si="36"/>
        <v>0</v>
      </c>
      <c r="U45" s="18">
        <f t="shared" si="41"/>
        <v>0</v>
      </c>
      <c r="W45" s="18">
        <f t="shared" si="2"/>
        <v>0</v>
      </c>
      <c r="X45" s="18">
        <f t="shared" si="8"/>
        <v>0</v>
      </c>
      <c r="Y45" s="18">
        <f t="shared" si="19"/>
        <v>0</v>
      </c>
      <c r="Z45" s="18">
        <f t="shared" si="25"/>
        <v>4.0757054951911828E-2</v>
      </c>
      <c r="AA45" s="18">
        <f t="shared" si="32"/>
        <v>0</v>
      </c>
      <c r="AB45" s="18">
        <f t="shared" si="37"/>
        <v>0</v>
      </c>
      <c r="AD45" s="18">
        <f t="shared" si="44"/>
        <v>0</v>
      </c>
      <c r="AE45" s="18">
        <f t="shared" si="44"/>
        <v>0</v>
      </c>
      <c r="AF45" s="18">
        <f t="shared" si="44"/>
        <v>0</v>
      </c>
      <c r="AG45" s="18">
        <f t="shared" si="44"/>
        <v>0.20378527475955915</v>
      </c>
      <c r="AH45" s="18">
        <f t="shared" si="44"/>
        <v>0</v>
      </c>
      <c r="AI45" s="18">
        <f t="shared" si="44"/>
        <v>0</v>
      </c>
      <c r="AK45" s="18">
        <f t="shared" si="4"/>
        <v>0</v>
      </c>
      <c r="AL45" s="18">
        <f t="shared" si="9"/>
        <v>0</v>
      </c>
      <c r="AM45" s="18">
        <f t="shared" si="20"/>
        <v>0</v>
      </c>
      <c r="AN45" s="18">
        <f t="shared" si="26"/>
        <v>0.35118995683564025</v>
      </c>
      <c r="AO45" s="18">
        <f t="shared" si="33"/>
        <v>0</v>
      </c>
      <c r="AP45" s="18">
        <f t="shared" si="38"/>
        <v>0</v>
      </c>
      <c r="AQ45" s="18">
        <f t="shared" si="10"/>
        <v>0.35118995683564025</v>
      </c>
      <c r="AS45" s="18">
        <f t="shared" si="5"/>
        <v>0</v>
      </c>
      <c r="AT45" s="18">
        <f t="shared" si="11"/>
        <v>0</v>
      </c>
      <c r="AU45" s="18">
        <f t="shared" si="21"/>
        <v>0</v>
      </c>
      <c r="AV45" s="18">
        <f t="shared" si="27"/>
        <v>0</v>
      </c>
      <c r="AW45" s="18">
        <f t="shared" si="34"/>
        <v>0</v>
      </c>
      <c r="AX45" s="18">
        <f t="shared" si="39"/>
        <v>0</v>
      </c>
      <c r="AY45" s="18">
        <f t="shared" si="12"/>
        <v>0</v>
      </c>
      <c r="BA45" s="18">
        <f t="shared" si="6"/>
        <v>0</v>
      </c>
      <c r="BB45" s="18">
        <f t="shared" si="13"/>
        <v>0</v>
      </c>
      <c r="BC45" s="18">
        <f t="shared" si="22"/>
        <v>0</v>
      </c>
      <c r="BD45" s="18">
        <f t="shared" si="28"/>
        <v>0</v>
      </c>
      <c r="BE45" s="18">
        <f t="shared" si="35"/>
        <v>0</v>
      </c>
      <c r="BF45" s="18">
        <f t="shared" si="40"/>
        <v>0</v>
      </c>
      <c r="BG45" s="18">
        <f t="shared" si="14"/>
        <v>0</v>
      </c>
      <c r="BI45" s="18">
        <f t="shared" si="15"/>
        <v>0.35118995683564025</v>
      </c>
      <c r="BJ45" s="18">
        <f t="shared" si="23"/>
        <v>344.47486675340934</v>
      </c>
    </row>
    <row r="46" spans="2:62" ht="14" x14ac:dyDescent="0.15">
      <c r="G46" s="26">
        <f>Guava!G46</f>
        <v>33</v>
      </c>
      <c r="H46" s="28" t="str">
        <f>Guava!H46</f>
        <v>2051-2052</v>
      </c>
      <c r="I46" s="31">
        <v>0</v>
      </c>
      <c r="J46" s="31"/>
      <c r="K46" s="31">
        <v>0</v>
      </c>
      <c r="L46" s="28">
        <f t="shared" si="16"/>
        <v>0</v>
      </c>
      <c r="N46" s="14">
        <f t="shared" si="43"/>
        <v>33</v>
      </c>
      <c r="O46" s="14" t="str">
        <f t="shared" si="43"/>
        <v>2051-2052</v>
      </c>
      <c r="P46" s="18">
        <f t="shared" si="17"/>
        <v>0</v>
      </c>
      <c r="Q46" s="18">
        <f t="shared" si="18"/>
        <v>0</v>
      </c>
      <c r="R46" s="18">
        <f t="shared" si="24"/>
        <v>0</v>
      </c>
      <c r="S46" s="18">
        <f t="shared" si="31"/>
        <v>0.19235762504946413</v>
      </c>
      <c r="T46" s="18">
        <f t="shared" si="36"/>
        <v>0</v>
      </c>
      <c r="U46" s="18">
        <f t="shared" si="41"/>
        <v>0</v>
      </c>
      <c r="W46" s="18">
        <f t="shared" si="2"/>
        <v>0</v>
      </c>
      <c r="X46" s="18">
        <f t="shared" si="8"/>
        <v>0</v>
      </c>
      <c r="Y46" s="18">
        <f t="shared" si="19"/>
        <v>0</v>
      </c>
      <c r="Z46" s="18">
        <f t="shared" si="25"/>
        <v>4.8089406262366033E-2</v>
      </c>
      <c r="AA46" s="18">
        <f t="shared" si="32"/>
        <v>0</v>
      </c>
      <c r="AB46" s="18">
        <f t="shared" si="37"/>
        <v>0</v>
      </c>
      <c r="AD46" s="18">
        <f t="shared" si="44"/>
        <v>0</v>
      </c>
      <c r="AE46" s="18">
        <f t="shared" si="44"/>
        <v>0</v>
      </c>
      <c r="AF46" s="18">
        <f t="shared" si="44"/>
        <v>0</v>
      </c>
      <c r="AG46" s="18">
        <f t="shared" si="44"/>
        <v>0.24044703131183015</v>
      </c>
      <c r="AH46" s="18">
        <f t="shared" si="44"/>
        <v>0</v>
      </c>
      <c r="AI46" s="18">
        <f t="shared" si="44"/>
        <v>0</v>
      </c>
      <c r="AK46" s="18">
        <f t="shared" si="4"/>
        <v>0</v>
      </c>
      <c r="AL46" s="18">
        <f t="shared" si="9"/>
        <v>0</v>
      </c>
      <c r="AM46" s="18">
        <f t="shared" si="20"/>
        <v>0</v>
      </c>
      <c r="AN46" s="18">
        <f t="shared" si="26"/>
        <v>0.41437038396072057</v>
      </c>
      <c r="AO46" s="18">
        <f t="shared" si="33"/>
        <v>0</v>
      </c>
      <c r="AP46" s="18">
        <f t="shared" si="38"/>
        <v>0</v>
      </c>
      <c r="AQ46" s="18">
        <f t="shared" si="10"/>
        <v>0.41437038396072057</v>
      </c>
      <c r="AS46" s="18">
        <f t="shared" si="5"/>
        <v>0</v>
      </c>
      <c r="AT46" s="18">
        <f t="shared" si="11"/>
        <v>0</v>
      </c>
      <c r="AU46" s="18">
        <f t="shared" si="21"/>
        <v>0</v>
      </c>
      <c r="AV46" s="18">
        <f t="shared" si="27"/>
        <v>0</v>
      </c>
      <c r="AW46" s="18">
        <f t="shared" si="34"/>
        <v>0</v>
      </c>
      <c r="AX46" s="18">
        <f t="shared" si="39"/>
        <v>0</v>
      </c>
      <c r="AY46" s="18">
        <f t="shared" si="12"/>
        <v>0</v>
      </c>
      <c r="BA46" s="18">
        <f t="shared" si="6"/>
        <v>0</v>
      </c>
      <c r="BB46" s="18">
        <f t="shared" si="13"/>
        <v>0</v>
      </c>
      <c r="BC46" s="18">
        <f t="shared" si="22"/>
        <v>0</v>
      </c>
      <c r="BD46" s="18">
        <f t="shared" si="28"/>
        <v>0</v>
      </c>
      <c r="BE46" s="18">
        <f t="shared" si="35"/>
        <v>0</v>
      </c>
      <c r="BF46" s="18">
        <f t="shared" si="40"/>
        <v>0</v>
      </c>
      <c r="BG46" s="18">
        <f t="shared" si="14"/>
        <v>0</v>
      </c>
      <c r="BI46" s="18">
        <f t="shared" si="15"/>
        <v>0.41437038396072057</v>
      </c>
      <c r="BJ46" s="18">
        <f t="shared" si="23"/>
        <v>344.88923713737006</v>
      </c>
    </row>
    <row r="47" spans="2:62" ht="14" x14ac:dyDescent="0.15">
      <c r="G47" s="26">
        <f>Guava!G47</f>
        <v>34</v>
      </c>
      <c r="H47" s="28" t="str">
        <f>Guava!H47</f>
        <v>2052-2053</v>
      </c>
      <c r="I47" s="31">
        <v>0</v>
      </c>
      <c r="J47" s="31"/>
      <c r="K47" s="31">
        <v>0</v>
      </c>
      <c r="L47" s="28">
        <f t="shared" si="16"/>
        <v>0</v>
      </c>
      <c r="N47" s="14">
        <f t="shared" si="43"/>
        <v>34</v>
      </c>
      <c r="O47" s="14" t="str">
        <f t="shared" si="43"/>
        <v>2052-2053</v>
      </c>
      <c r="P47" s="18">
        <f t="shared" si="17"/>
        <v>0</v>
      </c>
      <c r="Q47" s="18">
        <f t="shared" si="18"/>
        <v>0</v>
      </c>
      <c r="R47" s="18">
        <f t="shared" si="24"/>
        <v>0</v>
      </c>
      <c r="S47" s="18">
        <f t="shared" si="31"/>
        <v>0</v>
      </c>
      <c r="T47" s="18">
        <f t="shared" si="36"/>
        <v>0</v>
      </c>
      <c r="U47" s="18">
        <f t="shared" si="41"/>
        <v>0</v>
      </c>
      <c r="W47" s="18">
        <f t="shared" si="2"/>
        <v>0</v>
      </c>
      <c r="X47" s="18">
        <f t="shared" si="8"/>
        <v>0</v>
      </c>
      <c r="Y47" s="18">
        <f t="shared" si="19"/>
        <v>0</v>
      </c>
      <c r="Z47" s="18">
        <f t="shared" si="25"/>
        <v>0</v>
      </c>
      <c r="AA47" s="18">
        <f t="shared" si="32"/>
        <v>0</v>
      </c>
      <c r="AB47" s="18">
        <f t="shared" si="37"/>
        <v>0</v>
      </c>
      <c r="AD47" s="18">
        <f t="shared" si="44"/>
        <v>0</v>
      </c>
      <c r="AE47" s="18">
        <f t="shared" si="44"/>
        <v>0</v>
      </c>
      <c r="AF47" s="18">
        <f t="shared" si="44"/>
        <v>0</v>
      </c>
      <c r="AG47" s="18">
        <f t="shared" si="44"/>
        <v>0</v>
      </c>
      <c r="AH47" s="18">
        <f t="shared" si="44"/>
        <v>0</v>
      </c>
      <c r="AI47" s="18">
        <f t="shared" si="44"/>
        <v>0</v>
      </c>
      <c r="AK47" s="18">
        <f t="shared" si="4"/>
        <v>0</v>
      </c>
      <c r="AL47" s="18">
        <f t="shared" si="9"/>
        <v>0</v>
      </c>
      <c r="AM47" s="18">
        <f t="shared" si="20"/>
        <v>0</v>
      </c>
      <c r="AN47" s="18">
        <f t="shared" si="26"/>
        <v>0</v>
      </c>
      <c r="AO47" s="18">
        <f t="shared" si="33"/>
        <v>0</v>
      </c>
      <c r="AP47" s="18">
        <f t="shared" si="38"/>
        <v>0</v>
      </c>
      <c r="AQ47" s="18">
        <f t="shared" si="10"/>
        <v>0</v>
      </c>
      <c r="AS47" s="18">
        <f t="shared" si="5"/>
        <v>0</v>
      </c>
      <c r="AT47" s="18">
        <f t="shared" si="11"/>
        <v>0</v>
      </c>
      <c r="AU47" s="18">
        <f t="shared" si="21"/>
        <v>0</v>
      </c>
      <c r="AV47" s="18">
        <f t="shared" si="27"/>
        <v>0</v>
      </c>
      <c r="AW47" s="18">
        <f t="shared" si="34"/>
        <v>0</v>
      </c>
      <c r="AX47" s="18">
        <f t="shared" si="39"/>
        <v>0</v>
      </c>
      <c r="AY47" s="18">
        <f t="shared" si="12"/>
        <v>0</v>
      </c>
      <c r="BA47" s="18">
        <f t="shared" si="6"/>
        <v>0</v>
      </c>
      <c r="BB47" s="18">
        <f t="shared" si="13"/>
        <v>0</v>
      </c>
      <c r="BC47" s="18">
        <f t="shared" si="22"/>
        <v>0</v>
      </c>
      <c r="BD47" s="18">
        <f t="shared" si="28"/>
        <v>0</v>
      </c>
      <c r="BE47" s="18">
        <f t="shared" si="35"/>
        <v>0</v>
      </c>
      <c r="BF47" s="18">
        <f t="shared" si="40"/>
        <v>0</v>
      </c>
      <c r="BG47" s="18">
        <f t="shared" si="14"/>
        <v>0</v>
      </c>
      <c r="BI47" s="18">
        <f t="shared" si="15"/>
        <v>0</v>
      </c>
      <c r="BJ47" s="18">
        <f t="shared" si="23"/>
        <v>344.88923713737006</v>
      </c>
    </row>
    <row r="48" spans="2:62" ht="14" x14ac:dyDescent="0.15">
      <c r="G48" s="26">
        <f>Guava!G48</f>
        <v>35</v>
      </c>
      <c r="H48" s="28" t="str">
        <f>Guava!H48</f>
        <v>2053-2054</v>
      </c>
      <c r="I48" s="31">
        <v>0</v>
      </c>
      <c r="J48" s="31"/>
      <c r="K48" s="31">
        <v>0</v>
      </c>
      <c r="L48" s="28">
        <f t="shared" si="16"/>
        <v>0</v>
      </c>
      <c r="N48" s="14">
        <f t="shared" si="43"/>
        <v>35</v>
      </c>
      <c r="O48" s="14" t="str">
        <f t="shared" si="43"/>
        <v>2053-2054</v>
      </c>
      <c r="P48" s="18">
        <f t="shared" si="17"/>
        <v>0</v>
      </c>
      <c r="Q48" s="18">
        <f t="shared" si="18"/>
        <v>0</v>
      </c>
      <c r="R48" s="18">
        <f t="shared" si="24"/>
        <v>0</v>
      </c>
      <c r="S48" s="18">
        <f t="shared" si="31"/>
        <v>0</v>
      </c>
      <c r="T48" s="18">
        <f t="shared" si="36"/>
        <v>0</v>
      </c>
      <c r="U48" s="18">
        <f t="shared" si="41"/>
        <v>0</v>
      </c>
      <c r="W48" s="18">
        <f t="shared" si="2"/>
        <v>0</v>
      </c>
      <c r="X48" s="18">
        <f t="shared" si="8"/>
        <v>0</v>
      </c>
      <c r="Y48" s="18">
        <f t="shared" si="19"/>
        <v>0</v>
      </c>
      <c r="Z48" s="18">
        <f t="shared" si="25"/>
        <v>0</v>
      </c>
      <c r="AA48" s="18">
        <f t="shared" si="32"/>
        <v>0</v>
      </c>
      <c r="AB48" s="18">
        <f t="shared" si="37"/>
        <v>0</v>
      </c>
      <c r="AD48" s="18">
        <f t="shared" si="44"/>
        <v>0</v>
      </c>
      <c r="AE48" s="18">
        <f t="shared" si="44"/>
        <v>0</v>
      </c>
      <c r="AF48" s="18">
        <f t="shared" si="44"/>
        <v>0</v>
      </c>
      <c r="AG48" s="18">
        <f t="shared" si="44"/>
        <v>0</v>
      </c>
      <c r="AH48" s="18">
        <f t="shared" si="44"/>
        <v>0</v>
      </c>
      <c r="AI48" s="18">
        <f t="shared" si="44"/>
        <v>0</v>
      </c>
      <c r="AK48" s="18">
        <f t="shared" si="4"/>
        <v>0</v>
      </c>
      <c r="AL48" s="18">
        <f t="shared" si="9"/>
        <v>0</v>
      </c>
      <c r="AM48" s="18">
        <f t="shared" si="20"/>
        <v>0</v>
      </c>
      <c r="AN48" s="18">
        <f t="shared" si="26"/>
        <v>0</v>
      </c>
      <c r="AO48" s="18">
        <f t="shared" si="33"/>
        <v>0</v>
      </c>
      <c r="AP48" s="18">
        <f t="shared" si="38"/>
        <v>0</v>
      </c>
      <c r="AQ48" s="18">
        <f t="shared" si="10"/>
        <v>0</v>
      </c>
      <c r="AS48" s="18">
        <f t="shared" si="5"/>
        <v>0</v>
      </c>
      <c r="AT48" s="18">
        <f t="shared" si="11"/>
        <v>0</v>
      </c>
      <c r="AU48" s="18">
        <f t="shared" si="21"/>
        <v>0</v>
      </c>
      <c r="AV48" s="18">
        <f t="shared" si="27"/>
        <v>0</v>
      </c>
      <c r="AW48" s="18">
        <f t="shared" si="34"/>
        <v>0</v>
      </c>
      <c r="AX48" s="18">
        <f t="shared" si="39"/>
        <v>0</v>
      </c>
      <c r="AY48" s="18">
        <f t="shared" si="12"/>
        <v>0</v>
      </c>
      <c r="BA48" s="18">
        <f t="shared" si="6"/>
        <v>0</v>
      </c>
      <c r="BB48" s="18">
        <f t="shared" si="13"/>
        <v>0</v>
      </c>
      <c r="BC48" s="18">
        <f t="shared" si="22"/>
        <v>0</v>
      </c>
      <c r="BD48" s="18">
        <f t="shared" si="28"/>
        <v>0</v>
      </c>
      <c r="BE48" s="18">
        <f t="shared" si="35"/>
        <v>0</v>
      </c>
      <c r="BF48" s="18">
        <f t="shared" si="40"/>
        <v>0</v>
      </c>
      <c r="BG48" s="18">
        <f t="shared" si="14"/>
        <v>0</v>
      </c>
      <c r="BI48" s="18">
        <f t="shared" si="15"/>
        <v>0</v>
      </c>
      <c r="BJ48" s="18">
        <f t="shared" si="23"/>
        <v>344.88923713737006</v>
      </c>
    </row>
    <row r="49" spans="7:62" ht="14" x14ac:dyDescent="0.15">
      <c r="G49" s="26">
        <f>Guava!G49</f>
        <v>36</v>
      </c>
      <c r="H49" s="28" t="str">
        <f>Guava!H49</f>
        <v>2054-2055</v>
      </c>
      <c r="I49" s="31">
        <v>0</v>
      </c>
      <c r="J49" s="31"/>
      <c r="K49" s="31">
        <v>0</v>
      </c>
      <c r="L49" s="28">
        <f t="shared" si="16"/>
        <v>0</v>
      </c>
      <c r="N49" s="14">
        <f t="shared" si="43"/>
        <v>36</v>
      </c>
      <c r="O49" s="14" t="str">
        <f t="shared" si="43"/>
        <v>2054-2055</v>
      </c>
      <c r="P49" s="18">
        <f t="shared" si="17"/>
        <v>0</v>
      </c>
      <c r="Q49" s="18">
        <f t="shared" si="18"/>
        <v>0</v>
      </c>
      <c r="R49" s="18">
        <f t="shared" si="24"/>
        <v>0</v>
      </c>
      <c r="S49" s="18">
        <f t="shared" si="31"/>
        <v>0</v>
      </c>
      <c r="T49" s="18">
        <f t="shared" si="36"/>
        <v>0</v>
      </c>
      <c r="U49" s="18">
        <f t="shared" si="41"/>
        <v>0</v>
      </c>
      <c r="W49" s="18">
        <f t="shared" si="2"/>
        <v>0</v>
      </c>
      <c r="X49" s="18">
        <f t="shared" si="8"/>
        <v>0</v>
      </c>
      <c r="Y49" s="18">
        <f t="shared" si="19"/>
        <v>0</v>
      </c>
      <c r="Z49" s="18">
        <f t="shared" si="25"/>
        <v>0</v>
      </c>
      <c r="AA49" s="18">
        <f t="shared" si="32"/>
        <v>0</v>
      </c>
      <c r="AB49" s="18">
        <f t="shared" si="37"/>
        <v>0</v>
      </c>
      <c r="AD49" s="18">
        <f t="shared" si="44"/>
        <v>0</v>
      </c>
      <c r="AE49" s="18">
        <f t="shared" si="44"/>
        <v>0</v>
      </c>
      <c r="AF49" s="18">
        <f t="shared" si="44"/>
        <v>0</v>
      </c>
      <c r="AG49" s="18">
        <f t="shared" si="44"/>
        <v>0</v>
      </c>
      <c r="AH49" s="18">
        <f t="shared" si="44"/>
        <v>0</v>
      </c>
      <c r="AI49" s="18">
        <f t="shared" si="44"/>
        <v>0</v>
      </c>
      <c r="AK49" s="18">
        <f t="shared" si="4"/>
        <v>0</v>
      </c>
      <c r="AL49" s="18">
        <f t="shared" si="9"/>
        <v>0</v>
      </c>
      <c r="AM49" s="18">
        <f t="shared" si="20"/>
        <v>0</v>
      </c>
      <c r="AN49" s="18">
        <f t="shared" si="26"/>
        <v>0</v>
      </c>
      <c r="AO49" s="18">
        <f t="shared" si="33"/>
        <v>0</v>
      </c>
      <c r="AP49" s="18">
        <f t="shared" si="38"/>
        <v>0</v>
      </c>
      <c r="AQ49" s="18">
        <f t="shared" si="10"/>
        <v>0</v>
      </c>
      <c r="AS49" s="18">
        <f t="shared" si="5"/>
        <v>0</v>
      </c>
      <c r="AT49" s="18">
        <f t="shared" si="11"/>
        <v>0</v>
      </c>
      <c r="AU49" s="18">
        <f t="shared" si="21"/>
        <v>0</v>
      </c>
      <c r="AV49" s="18">
        <f t="shared" si="27"/>
        <v>0</v>
      </c>
      <c r="AW49" s="18">
        <f t="shared" si="34"/>
        <v>0</v>
      </c>
      <c r="AX49" s="18">
        <f t="shared" si="39"/>
        <v>0</v>
      </c>
      <c r="AY49" s="18">
        <f t="shared" si="12"/>
        <v>0</v>
      </c>
      <c r="BA49" s="18">
        <f t="shared" si="6"/>
        <v>0</v>
      </c>
      <c r="BB49" s="18">
        <f t="shared" si="13"/>
        <v>0</v>
      </c>
      <c r="BC49" s="18">
        <f t="shared" si="22"/>
        <v>0</v>
      </c>
      <c r="BD49" s="18">
        <f t="shared" si="28"/>
        <v>0</v>
      </c>
      <c r="BE49" s="18">
        <f t="shared" si="35"/>
        <v>0</v>
      </c>
      <c r="BF49" s="18">
        <f t="shared" si="40"/>
        <v>0</v>
      </c>
      <c r="BG49" s="18">
        <f t="shared" si="14"/>
        <v>0</v>
      </c>
      <c r="BI49" s="18">
        <f t="shared" si="15"/>
        <v>0</v>
      </c>
      <c r="BJ49" s="18">
        <f t="shared" si="23"/>
        <v>344.88923713737006</v>
      </c>
    </row>
    <row r="50" spans="7:62" ht="14" x14ac:dyDescent="0.15">
      <c r="J50" s="31"/>
    </row>
  </sheetData>
  <mergeCells count="58">
    <mergeCell ref="J14:J17"/>
    <mergeCell ref="AO12:AO13"/>
    <mergeCell ref="AP12:AP13"/>
    <mergeCell ref="AQ12:AQ13"/>
    <mergeCell ref="AS12:AS13"/>
    <mergeCell ref="AA12:AA13"/>
    <mergeCell ref="AB12:AB13"/>
    <mergeCell ref="AD12:AD13"/>
    <mergeCell ref="AE12:AE13"/>
    <mergeCell ref="AF12:AF13"/>
    <mergeCell ref="AG12:AG13"/>
    <mergeCell ref="T12:T13"/>
    <mergeCell ref="U12:U13"/>
    <mergeCell ref="W12:W13"/>
    <mergeCell ref="X12:X13"/>
    <mergeCell ref="Y12:Y13"/>
    <mergeCell ref="AK11:AQ11"/>
    <mergeCell ref="AT12:AT13"/>
    <mergeCell ref="AU12:AU13"/>
    <mergeCell ref="AH12:AH13"/>
    <mergeCell ref="AI12:AI13"/>
    <mergeCell ref="AK12:AK13"/>
    <mergeCell ref="AL12:AL13"/>
    <mergeCell ref="AM12:AM13"/>
    <mergeCell ref="AN12:AN13"/>
    <mergeCell ref="BI11:BI13"/>
    <mergeCell ref="BJ11:BJ13"/>
    <mergeCell ref="AV12:AV13"/>
    <mergeCell ref="AW12:AW13"/>
    <mergeCell ref="AX12:AX13"/>
    <mergeCell ref="BA12:BA13"/>
    <mergeCell ref="AS11:AX11"/>
    <mergeCell ref="AY11:AY13"/>
    <mergeCell ref="BA11:BF11"/>
    <mergeCell ref="BG11:BG13"/>
    <mergeCell ref="BB12:BB13"/>
    <mergeCell ref="BC12:BC13"/>
    <mergeCell ref="BD12:BD13"/>
    <mergeCell ref="BE12:BE13"/>
    <mergeCell ref="BF12:BF13"/>
    <mergeCell ref="N11:N13"/>
    <mergeCell ref="O11:O13"/>
    <mergeCell ref="P11:U11"/>
    <mergeCell ref="W11:AB11"/>
    <mergeCell ref="AD11:AI11"/>
    <mergeCell ref="P12:P13"/>
    <mergeCell ref="Q12:Q13"/>
    <mergeCell ref="R12:R13"/>
    <mergeCell ref="S12:S13"/>
    <mergeCell ref="Z12:Z13"/>
    <mergeCell ref="H3:K3"/>
    <mergeCell ref="G10:L10"/>
    <mergeCell ref="G11:G13"/>
    <mergeCell ref="H11:H13"/>
    <mergeCell ref="I11:I13"/>
    <mergeCell ref="J11:J13"/>
    <mergeCell ref="K11:K13"/>
    <mergeCell ref="L11:L13"/>
  </mergeCells>
  <hyperlinks>
    <hyperlink ref="J14" r:id="rId1" xr:uid="{8B38C058-DFD3-4EAE-A6DD-14911B4EC984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C9F7E-6793-405B-9C00-2920F0CB6813}">
  <dimension ref="B3:BJ46"/>
  <sheetViews>
    <sheetView topLeftCell="AL1" zoomScale="65" workbookViewId="0">
      <selection activeCell="K41" sqref="K41"/>
    </sheetView>
  </sheetViews>
  <sheetFormatPr baseColWidth="10" defaultColWidth="9.1640625" defaultRowHeight="13" x14ac:dyDescent="0.15"/>
  <cols>
    <col min="1" max="1" width="9.1640625" style="3"/>
    <col min="2" max="2" width="9.1640625" style="2"/>
    <col min="3" max="3" width="16.33203125" style="3" customWidth="1"/>
    <col min="4" max="4" width="10.6640625" style="3" customWidth="1"/>
    <col min="5" max="5" width="20.6640625" style="3" customWidth="1"/>
    <col min="6" max="6" width="9.1640625" style="3"/>
    <col min="7" max="7" width="24.5" style="3" customWidth="1"/>
    <col min="8" max="8" width="26.83203125" style="3" customWidth="1"/>
    <col min="9" max="9" width="24.83203125" style="3" customWidth="1"/>
    <col min="10" max="10" width="19" style="3" customWidth="1"/>
    <col min="11" max="11" width="23.6640625" style="3" customWidth="1"/>
    <col min="12" max="12" width="10.6640625" style="3" customWidth="1"/>
    <col min="13" max="13" width="30.5" style="3" customWidth="1"/>
    <col min="14" max="14" width="5.1640625" style="3" bestFit="1" customWidth="1"/>
    <col min="15" max="15" width="14.1640625" style="3" customWidth="1"/>
    <col min="16" max="16" width="16.83203125" style="3" customWidth="1"/>
    <col min="17" max="17" width="13.33203125" style="3" customWidth="1"/>
    <col min="18" max="21" width="9.33203125" style="3" customWidth="1"/>
    <col min="22" max="22" width="9.1640625" style="3"/>
    <col min="23" max="23" width="12.5" style="3" customWidth="1"/>
    <col min="24" max="24" width="13.5" style="3" customWidth="1"/>
    <col min="25" max="28" width="17.33203125" style="3" customWidth="1"/>
    <col min="29" max="29" width="9.1640625" style="3"/>
    <col min="30" max="30" width="11.6640625" style="3" bestFit="1" customWidth="1"/>
    <col min="31" max="31" width="10.5" style="3" bestFit="1" customWidth="1"/>
    <col min="32" max="32" width="11.6640625" style="3" bestFit="1" customWidth="1"/>
    <col min="33" max="35" width="11.6640625" style="3" customWidth="1"/>
    <col min="36" max="36" width="9.1640625" style="3"/>
    <col min="37" max="37" width="11" style="3" bestFit="1" customWidth="1"/>
    <col min="38" max="38" width="10.6640625" style="3" bestFit="1" customWidth="1"/>
    <col min="39" max="39" width="11" style="3" bestFit="1" customWidth="1"/>
    <col min="40" max="42" width="11" style="3" customWidth="1"/>
    <col min="43" max="43" width="17" style="3" customWidth="1"/>
    <col min="44" max="46" width="9.1640625" style="3"/>
    <col min="47" max="50" width="12.6640625" style="3" customWidth="1"/>
    <col min="51" max="51" width="18" style="4" customWidth="1"/>
    <col min="52" max="54" width="9.1640625" style="3"/>
    <col min="55" max="58" width="18.33203125" style="3" customWidth="1"/>
    <col min="59" max="59" width="12.5" style="4" customWidth="1"/>
    <col min="60" max="60" width="9.1640625" style="3"/>
    <col min="61" max="61" width="14.5" style="3" customWidth="1"/>
    <col min="62" max="62" width="14.1640625" style="3" customWidth="1"/>
    <col min="63" max="16384" width="9.1640625" style="3"/>
  </cols>
  <sheetData>
    <row r="3" spans="2:62" ht="15" customHeight="1" x14ac:dyDescent="0.15">
      <c r="H3" s="244" t="s">
        <v>78</v>
      </c>
      <c r="I3" s="245"/>
      <c r="J3" s="245"/>
      <c r="K3" s="246"/>
    </row>
    <row r="4" spans="2:62" ht="14" x14ac:dyDescent="0.15">
      <c r="H4" s="64" t="s">
        <v>79</v>
      </c>
      <c r="I4" s="65" t="str">
        <f>Overview!C10</f>
        <v>Som tree</v>
      </c>
      <c r="J4" s="64" t="s">
        <v>80</v>
      </c>
      <c r="K4" s="67">
        <f>Overview!G10</f>
        <v>0.25</v>
      </c>
    </row>
    <row r="5" spans="2:62" ht="18.75" customHeight="1" x14ac:dyDescent="0.15">
      <c r="H5" s="64" t="s">
        <v>81</v>
      </c>
      <c r="I5" s="65" t="str">
        <f>Overview!D10</f>
        <v>Persea bombycina</v>
      </c>
      <c r="J5" s="64" t="s">
        <v>7</v>
      </c>
      <c r="K5" s="68">
        <f>Overview!I10</f>
        <v>0</v>
      </c>
    </row>
    <row r="6" spans="2:62" ht="19.5" customHeight="1" x14ac:dyDescent="0.15">
      <c r="H6" s="64" t="s">
        <v>82</v>
      </c>
      <c r="I6" s="66" t="str">
        <f>Overview!E10</f>
        <v xml:space="preserve">Y=exp (-1.996 + 2.32 ln DBH)
</v>
      </c>
      <c r="J6" s="64" t="s">
        <v>8</v>
      </c>
      <c r="K6" s="68">
        <f>Overview!J10</f>
        <v>0</v>
      </c>
    </row>
    <row r="7" spans="2:62" ht="18" x14ac:dyDescent="0.25">
      <c r="H7" s="64" t="s">
        <v>55</v>
      </c>
      <c r="I7" s="67">
        <f>Overview!H10</f>
        <v>0.47</v>
      </c>
      <c r="J7" s="64" t="s">
        <v>83</v>
      </c>
      <c r="K7" s="69">
        <f>Overview!K10</f>
        <v>3.6666666666666665</v>
      </c>
    </row>
    <row r="10" spans="2:62" ht="15.75" customHeight="1" x14ac:dyDescent="0.15">
      <c r="G10" s="269" t="s">
        <v>84</v>
      </c>
      <c r="H10" s="270"/>
      <c r="I10" s="270"/>
      <c r="J10" s="270"/>
      <c r="K10" s="270"/>
      <c r="L10" s="271"/>
      <c r="N10" s="9"/>
    </row>
    <row r="11" spans="2:62" ht="15.75" customHeight="1" x14ac:dyDescent="0.15">
      <c r="G11" s="272" t="s">
        <v>85</v>
      </c>
      <c r="H11" s="243" t="s">
        <v>13</v>
      </c>
      <c r="I11" s="239" t="s">
        <v>86</v>
      </c>
      <c r="J11" s="243" t="s">
        <v>4</v>
      </c>
      <c r="K11" s="247" t="s">
        <v>87</v>
      </c>
      <c r="L11" s="239" t="s">
        <v>88</v>
      </c>
      <c r="N11" s="243" t="str">
        <f>G11</f>
        <v>Age</v>
      </c>
      <c r="O11" s="243" t="str">
        <f>H11</f>
        <v>Year</v>
      </c>
      <c r="P11" s="237" t="s">
        <v>89</v>
      </c>
      <c r="Q11" s="237"/>
      <c r="R11" s="237"/>
      <c r="S11" s="237"/>
      <c r="T11" s="237"/>
      <c r="U11" s="237"/>
      <c r="W11" s="237" t="s">
        <v>90</v>
      </c>
      <c r="X11" s="237"/>
      <c r="Y11" s="237"/>
      <c r="Z11" s="237"/>
      <c r="AA11" s="237"/>
      <c r="AB11" s="237"/>
      <c r="AD11" s="237" t="s">
        <v>91</v>
      </c>
      <c r="AE11" s="237"/>
      <c r="AF11" s="237"/>
      <c r="AG11" s="237"/>
      <c r="AH11" s="237"/>
      <c r="AI11" s="237"/>
      <c r="AK11" s="237" t="s">
        <v>92</v>
      </c>
      <c r="AL11" s="237"/>
      <c r="AM11" s="237"/>
      <c r="AN11" s="237"/>
      <c r="AO11" s="237"/>
      <c r="AP11" s="237"/>
      <c r="AQ11" s="237"/>
      <c r="AS11" s="240" t="s">
        <v>93</v>
      </c>
      <c r="AT11" s="241"/>
      <c r="AU11" s="241"/>
      <c r="AV11" s="241"/>
      <c r="AW11" s="241"/>
      <c r="AX11" s="242"/>
      <c r="AY11" s="237" t="s">
        <v>94</v>
      </c>
      <c r="BA11" s="240" t="s">
        <v>95</v>
      </c>
      <c r="BB11" s="241"/>
      <c r="BC11" s="241"/>
      <c r="BD11" s="241"/>
      <c r="BE11" s="241"/>
      <c r="BF11" s="242"/>
      <c r="BG11" s="237" t="s">
        <v>96</v>
      </c>
      <c r="BI11" s="237" t="s">
        <v>97</v>
      </c>
      <c r="BJ11" s="239" t="s">
        <v>98</v>
      </c>
    </row>
    <row r="12" spans="2:62" ht="15.75" customHeight="1" x14ac:dyDescent="0.15">
      <c r="G12" s="272"/>
      <c r="H12" s="243"/>
      <c r="I12" s="243"/>
      <c r="J12" s="243"/>
      <c r="K12" s="273"/>
      <c r="L12" s="239"/>
      <c r="N12" s="243"/>
      <c r="O12" s="243"/>
      <c r="P12" s="236">
        <v>2019</v>
      </c>
      <c r="Q12" s="236">
        <v>2020</v>
      </c>
      <c r="R12" s="236">
        <v>2021</v>
      </c>
      <c r="S12" s="236">
        <v>2022</v>
      </c>
      <c r="T12" s="236">
        <v>2023</v>
      </c>
      <c r="U12" s="236">
        <v>2024</v>
      </c>
      <c r="W12" s="236">
        <f>P12</f>
        <v>2019</v>
      </c>
      <c r="X12" s="236">
        <f>Q12</f>
        <v>2020</v>
      </c>
      <c r="Y12" s="236">
        <f>R12</f>
        <v>2021</v>
      </c>
      <c r="Z12" s="236">
        <v>2022</v>
      </c>
      <c r="AA12" s="236">
        <v>2023</v>
      </c>
      <c r="AB12" s="236">
        <v>2024</v>
      </c>
      <c r="AD12" s="236">
        <f>W12</f>
        <v>2019</v>
      </c>
      <c r="AE12" s="236">
        <f>X12</f>
        <v>2020</v>
      </c>
      <c r="AF12" s="236">
        <f>Y12</f>
        <v>2021</v>
      </c>
      <c r="AG12" s="236">
        <v>2022</v>
      </c>
      <c r="AH12" s="236">
        <v>2023</v>
      </c>
      <c r="AI12" s="236">
        <v>2024</v>
      </c>
      <c r="AK12" s="236">
        <f>AD12</f>
        <v>2019</v>
      </c>
      <c r="AL12" s="236">
        <f>AE12</f>
        <v>2020</v>
      </c>
      <c r="AM12" s="236">
        <f>AF12</f>
        <v>2021</v>
      </c>
      <c r="AN12" s="236">
        <v>2022</v>
      </c>
      <c r="AO12" s="236">
        <v>2023</v>
      </c>
      <c r="AP12" s="236">
        <v>2024</v>
      </c>
      <c r="AQ12" s="238" t="s">
        <v>99</v>
      </c>
      <c r="AS12" s="236">
        <f>AK12</f>
        <v>2019</v>
      </c>
      <c r="AT12" s="236">
        <f>AL12</f>
        <v>2020</v>
      </c>
      <c r="AU12" s="236">
        <f>AM12</f>
        <v>2021</v>
      </c>
      <c r="AV12" s="236">
        <v>2022</v>
      </c>
      <c r="AW12" s="236">
        <v>2023</v>
      </c>
      <c r="AX12" s="236">
        <v>2024</v>
      </c>
      <c r="AY12" s="237"/>
      <c r="BA12" s="236">
        <f>AS12</f>
        <v>2019</v>
      </c>
      <c r="BB12" s="236">
        <f>AT12</f>
        <v>2020</v>
      </c>
      <c r="BC12" s="236">
        <f>AU12</f>
        <v>2021</v>
      </c>
      <c r="BD12" s="236">
        <v>2022</v>
      </c>
      <c r="BE12" s="236">
        <v>2023</v>
      </c>
      <c r="BF12" s="236">
        <v>2024</v>
      </c>
      <c r="BG12" s="237"/>
      <c r="BI12" s="237"/>
      <c r="BJ12" s="239"/>
    </row>
    <row r="13" spans="2:62" ht="33" customHeight="1" x14ac:dyDescent="0.15">
      <c r="B13" s="10" t="s">
        <v>100</v>
      </c>
      <c r="C13" s="11" t="s">
        <v>101</v>
      </c>
      <c r="D13" s="10" t="s">
        <v>102</v>
      </c>
      <c r="E13" s="10" t="s">
        <v>103</v>
      </c>
      <c r="G13" s="272"/>
      <c r="H13" s="243"/>
      <c r="I13" s="243"/>
      <c r="J13" s="243"/>
      <c r="K13" s="274"/>
      <c r="L13" s="239"/>
      <c r="N13" s="243"/>
      <c r="O13" s="243"/>
      <c r="P13" s="236"/>
      <c r="Q13" s="236"/>
      <c r="R13" s="236"/>
      <c r="S13" s="236"/>
      <c r="T13" s="236"/>
      <c r="U13" s="236"/>
      <c r="W13" s="236"/>
      <c r="X13" s="236"/>
      <c r="Y13" s="236"/>
      <c r="Z13" s="236"/>
      <c r="AA13" s="236"/>
      <c r="AB13" s="236"/>
      <c r="AD13" s="236"/>
      <c r="AE13" s="236"/>
      <c r="AF13" s="236"/>
      <c r="AG13" s="236"/>
      <c r="AH13" s="236"/>
      <c r="AI13" s="236"/>
      <c r="AK13" s="236"/>
      <c r="AL13" s="236"/>
      <c r="AM13" s="236"/>
      <c r="AN13" s="236"/>
      <c r="AO13" s="236"/>
      <c r="AP13" s="236"/>
      <c r="AQ13" s="238"/>
      <c r="AS13" s="236"/>
      <c r="AT13" s="236"/>
      <c r="AU13" s="236"/>
      <c r="AV13" s="236"/>
      <c r="AW13" s="236"/>
      <c r="AX13" s="236"/>
      <c r="AY13" s="237"/>
      <c r="BA13" s="236"/>
      <c r="BB13" s="236"/>
      <c r="BC13" s="236"/>
      <c r="BD13" s="236"/>
      <c r="BE13" s="236"/>
      <c r="BF13" s="236"/>
      <c r="BG13" s="237"/>
      <c r="BI13" s="237"/>
      <c r="BJ13" s="239"/>
    </row>
    <row r="14" spans="2:62" x14ac:dyDescent="0.15">
      <c r="B14" s="22">
        <v>2019</v>
      </c>
      <c r="C14" s="12">
        <f>Overview!AC28</f>
        <v>7375</v>
      </c>
      <c r="D14" s="13">
        <f>C14*10%</f>
        <v>737.5</v>
      </c>
      <c r="E14" s="13">
        <f>C14-D14</f>
        <v>6637.5</v>
      </c>
      <c r="G14" s="14">
        <v>1</v>
      </c>
      <c r="H14" s="14" t="s">
        <v>104</v>
      </c>
      <c r="I14" s="15"/>
      <c r="J14" s="266" t="s">
        <v>285</v>
      </c>
      <c r="K14" s="16"/>
      <c r="L14" s="15"/>
      <c r="M14" s="17"/>
      <c r="N14" s="14">
        <f t="shared" ref="N14:N43" si="0">G14</f>
        <v>1</v>
      </c>
      <c r="O14" s="14" t="str">
        <f t="shared" ref="O14:O43" si="1">H14</f>
        <v>2019-2020</v>
      </c>
      <c r="P14" s="18">
        <f>(L14*$E$14)/1000</f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20"/>
      <c r="W14" s="18">
        <f t="shared" ref="W14:W43" si="2">(P14*$K$4)</f>
        <v>0</v>
      </c>
      <c r="X14" s="19">
        <f>(P14*$E$14)/1000</f>
        <v>0</v>
      </c>
      <c r="Y14" s="19">
        <v>0</v>
      </c>
      <c r="Z14" s="19">
        <v>0</v>
      </c>
      <c r="AA14" s="19">
        <v>0</v>
      </c>
      <c r="AB14" s="19">
        <v>0</v>
      </c>
      <c r="AC14" s="20"/>
      <c r="AD14" s="18">
        <f t="shared" ref="AD14:AD43" si="3">W14+P14</f>
        <v>0</v>
      </c>
      <c r="AE14" s="19">
        <f>(W14*$E$14)/1000</f>
        <v>0</v>
      </c>
      <c r="AF14" s="19">
        <v>0</v>
      </c>
      <c r="AG14" s="19">
        <v>0</v>
      </c>
      <c r="AH14" s="19">
        <v>0</v>
      </c>
      <c r="AI14" s="19">
        <v>0</v>
      </c>
      <c r="AJ14" s="20"/>
      <c r="AK14" s="18">
        <f t="shared" ref="AK14:AK43" si="4">AD14*$K$7*$I$7</f>
        <v>0</v>
      </c>
      <c r="AL14" s="19">
        <f>(AD14*$E$14)/1000</f>
        <v>0</v>
      </c>
      <c r="AM14" s="19">
        <v>0</v>
      </c>
      <c r="AN14" s="19">
        <v>0</v>
      </c>
      <c r="AO14" s="19">
        <v>0</v>
      </c>
      <c r="AP14" s="19">
        <v>0</v>
      </c>
      <c r="AQ14" s="18">
        <f>SUM(AK14:AP14)</f>
        <v>0</v>
      </c>
      <c r="AR14" s="20"/>
      <c r="AS14" s="18">
        <f t="shared" ref="AS14:AS43" si="5">AK14*$K$5</f>
        <v>0</v>
      </c>
      <c r="AT14" s="19">
        <f>(AL14*$E$14)/1000</f>
        <v>0</v>
      </c>
      <c r="AU14" s="19">
        <v>0</v>
      </c>
      <c r="AV14" s="19">
        <v>0</v>
      </c>
      <c r="AW14" s="19">
        <v>0</v>
      </c>
      <c r="AX14" s="19">
        <v>0</v>
      </c>
      <c r="AY14" s="18">
        <f>SUM(AS14:AX14)</f>
        <v>0</v>
      </c>
      <c r="AZ14" s="20"/>
      <c r="BA14" s="18">
        <f t="shared" ref="BA14:BA43" si="6">AK14*$K$6</f>
        <v>0</v>
      </c>
      <c r="BB14" s="19">
        <f>(AT14*$E$14)/1000</f>
        <v>0</v>
      </c>
      <c r="BC14" s="19">
        <v>0</v>
      </c>
      <c r="BD14" s="19">
        <v>0</v>
      </c>
      <c r="BE14" s="19">
        <v>0</v>
      </c>
      <c r="BF14" s="19">
        <v>0</v>
      </c>
      <c r="BG14" s="18">
        <f>SUM(BA14:BF14)</f>
        <v>0</v>
      </c>
      <c r="BH14" s="20"/>
      <c r="BI14" s="18">
        <f>BG14+AY14+AQ14</f>
        <v>0</v>
      </c>
      <c r="BJ14" s="18">
        <f>BI14</f>
        <v>0</v>
      </c>
    </row>
    <row r="15" spans="2:62" x14ac:dyDescent="0.15">
      <c r="B15" s="22">
        <v>2020</v>
      </c>
      <c r="C15" s="12">
        <f>Overview!AC29</f>
        <v>4600</v>
      </c>
      <c r="D15" s="13">
        <f>C15*10%</f>
        <v>460</v>
      </c>
      <c r="E15" s="13">
        <f>C15-D15</f>
        <v>4140</v>
      </c>
      <c r="G15" s="14">
        <v>2</v>
      </c>
      <c r="H15" s="14" t="s">
        <v>105</v>
      </c>
      <c r="I15" s="15"/>
      <c r="J15" s="267"/>
      <c r="K15" s="16"/>
      <c r="L15" s="15"/>
      <c r="M15" s="17"/>
      <c r="N15" s="14">
        <f t="shared" si="0"/>
        <v>2</v>
      </c>
      <c r="O15" s="14" t="str">
        <f t="shared" si="1"/>
        <v>2020-2021</v>
      </c>
      <c r="P15" s="18">
        <f t="shared" ref="P15:P43" si="7">(L15*$E$14)/1000</f>
        <v>0</v>
      </c>
      <c r="Q15" s="18">
        <f>(L14*$E$15)/1000</f>
        <v>0</v>
      </c>
      <c r="R15" s="19">
        <v>0</v>
      </c>
      <c r="S15" s="19">
        <v>0</v>
      </c>
      <c r="T15" s="19">
        <v>0</v>
      </c>
      <c r="U15" s="19">
        <v>0</v>
      </c>
      <c r="V15" s="20"/>
      <c r="W15" s="18">
        <f t="shared" si="2"/>
        <v>0</v>
      </c>
      <c r="X15" s="18">
        <f t="shared" ref="X15:X43" si="8">(Q15*$K$4)</f>
        <v>0</v>
      </c>
      <c r="Y15" s="19">
        <f>(Q14*$E$15)/1000</f>
        <v>0</v>
      </c>
      <c r="Z15" s="19">
        <v>0</v>
      </c>
      <c r="AA15" s="19">
        <v>0</v>
      </c>
      <c r="AB15" s="19">
        <v>0</v>
      </c>
      <c r="AC15" s="20"/>
      <c r="AD15" s="18">
        <f t="shared" si="3"/>
        <v>0</v>
      </c>
      <c r="AE15" s="18">
        <f t="shared" ref="AE15:AE43" si="9">X15+Q15</f>
        <v>0</v>
      </c>
      <c r="AF15" s="19">
        <v>0</v>
      </c>
      <c r="AG15" s="19">
        <v>0</v>
      </c>
      <c r="AH15" s="19">
        <v>0</v>
      </c>
      <c r="AI15" s="19">
        <v>0</v>
      </c>
      <c r="AJ15" s="20"/>
      <c r="AK15" s="18">
        <f t="shared" si="4"/>
        <v>0</v>
      </c>
      <c r="AL15" s="18">
        <f t="shared" ref="AL15:AL43" si="10">AE15*$K$7*$I$7</f>
        <v>0</v>
      </c>
      <c r="AM15" s="19">
        <v>0</v>
      </c>
      <c r="AN15" s="19">
        <v>0</v>
      </c>
      <c r="AO15" s="19">
        <v>0</v>
      </c>
      <c r="AP15" s="19">
        <v>0</v>
      </c>
      <c r="AQ15" s="18">
        <f t="shared" ref="AQ15:AQ43" si="11">SUM(AK15:AP15)</f>
        <v>0</v>
      </c>
      <c r="AR15" s="20"/>
      <c r="AS15" s="18">
        <f t="shared" si="5"/>
        <v>0</v>
      </c>
      <c r="AT15" s="18">
        <f t="shared" ref="AT15:AT43" si="12">AL15*$K$5</f>
        <v>0</v>
      </c>
      <c r="AU15" s="19">
        <v>0</v>
      </c>
      <c r="AV15" s="19">
        <v>0</v>
      </c>
      <c r="AW15" s="19">
        <v>0</v>
      </c>
      <c r="AX15" s="19">
        <v>0</v>
      </c>
      <c r="AY15" s="18">
        <f t="shared" ref="AY15:AY43" si="13">SUM(AS15:AX15)</f>
        <v>0</v>
      </c>
      <c r="AZ15" s="20"/>
      <c r="BA15" s="18">
        <f t="shared" si="6"/>
        <v>0</v>
      </c>
      <c r="BB15" s="18">
        <f t="shared" ref="BB15:BB43" si="14">AL15*$K$6</f>
        <v>0</v>
      </c>
      <c r="BC15" s="19">
        <v>0</v>
      </c>
      <c r="BD15" s="19">
        <v>0</v>
      </c>
      <c r="BE15" s="19">
        <v>0</v>
      </c>
      <c r="BF15" s="19">
        <v>0</v>
      </c>
      <c r="BG15" s="18">
        <f t="shared" ref="BG15:BG43" si="15">SUM(BA15:BF15)</f>
        <v>0</v>
      </c>
      <c r="BH15" s="20"/>
      <c r="BI15" s="18">
        <f t="shared" ref="BI15:BI43" si="16">BG15+AY15+AQ15</f>
        <v>0</v>
      </c>
      <c r="BJ15" s="18">
        <f>BI15+BJ14</f>
        <v>0</v>
      </c>
    </row>
    <row r="16" spans="2:62" x14ac:dyDescent="0.15">
      <c r="B16" s="22">
        <v>2021</v>
      </c>
      <c r="C16" s="12">
        <f>Overview!AC30</f>
        <v>9589</v>
      </c>
      <c r="D16" s="13">
        <f>C16*10%</f>
        <v>958.90000000000009</v>
      </c>
      <c r="E16" s="13">
        <f>C16-D16</f>
        <v>8630.1</v>
      </c>
      <c r="G16" s="14">
        <v>3</v>
      </c>
      <c r="H16" s="14" t="s">
        <v>106</v>
      </c>
      <c r="I16" s="15"/>
      <c r="J16" s="267"/>
      <c r="K16" s="16"/>
      <c r="L16" s="15"/>
      <c r="M16" s="17"/>
      <c r="N16" s="14">
        <f t="shared" si="0"/>
        <v>3</v>
      </c>
      <c r="O16" s="14" t="str">
        <f t="shared" si="1"/>
        <v>2021-2022</v>
      </c>
      <c r="P16" s="18">
        <f t="shared" si="7"/>
        <v>0</v>
      </c>
      <c r="Q16" s="18">
        <f t="shared" ref="Q16:Q43" si="17">(L15*$E$15)/1000</f>
        <v>0</v>
      </c>
      <c r="R16" s="18">
        <f>(L14*$E$16)/1000</f>
        <v>0</v>
      </c>
      <c r="S16" s="19">
        <v>0</v>
      </c>
      <c r="T16" s="19">
        <v>0</v>
      </c>
      <c r="U16" s="19">
        <v>0</v>
      </c>
      <c r="V16" s="20"/>
      <c r="W16" s="18">
        <f t="shared" si="2"/>
        <v>0</v>
      </c>
      <c r="X16" s="18">
        <f t="shared" si="8"/>
        <v>0</v>
      </c>
      <c r="Y16" s="18">
        <f t="shared" ref="Y16:Y43" si="18">(R16*$K$4)</f>
        <v>0</v>
      </c>
      <c r="Z16" s="19">
        <v>0</v>
      </c>
      <c r="AA16" s="19">
        <v>0</v>
      </c>
      <c r="AB16" s="19">
        <v>0</v>
      </c>
      <c r="AC16" s="20"/>
      <c r="AD16" s="18">
        <f t="shared" si="3"/>
        <v>0</v>
      </c>
      <c r="AE16" s="18">
        <f t="shared" si="9"/>
        <v>0</v>
      </c>
      <c r="AF16" s="18">
        <f t="shared" ref="AF16:AF43" si="19">Y16+R16</f>
        <v>0</v>
      </c>
      <c r="AG16" s="19">
        <v>0</v>
      </c>
      <c r="AH16" s="19">
        <v>0</v>
      </c>
      <c r="AI16" s="19">
        <v>0</v>
      </c>
      <c r="AJ16" s="20"/>
      <c r="AK16" s="18">
        <f t="shared" si="4"/>
        <v>0</v>
      </c>
      <c r="AL16" s="18">
        <f t="shared" si="10"/>
        <v>0</v>
      </c>
      <c r="AM16" s="18">
        <f t="shared" ref="AM16:AM43" si="20">AF16*$K$7*$I$7</f>
        <v>0</v>
      </c>
      <c r="AN16" s="19">
        <v>0</v>
      </c>
      <c r="AO16" s="19">
        <v>0</v>
      </c>
      <c r="AP16" s="19">
        <v>0</v>
      </c>
      <c r="AQ16" s="18">
        <f t="shared" si="11"/>
        <v>0</v>
      </c>
      <c r="AR16" s="20"/>
      <c r="AS16" s="18">
        <f t="shared" si="5"/>
        <v>0</v>
      </c>
      <c r="AT16" s="18">
        <f t="shared" si="12"/>
        <v>0</v>
      </c>
      <c r="AU16" s="18">
        <f t="shared" ref="AU16:AU43" si="21">AM16*$K$5</f>
        <v>0</v>
      </c>
      <c r="AV16" s="19">
        <v>0</v>
      </c>
      <c r="AW16" s="19">
        <v>0</v>
      </c>
      <c r="AX16" s="19">
        <v>0</v>
      </c>
      <c r="AY16" s="18">
        <f t="shared" si="13"/>
        <v>0</v>
      </c>
      <c r="AZ16" s="20"/>
      <c r="BA16" s="18">
        <f t="shared" si="6"/>
        <v>0</v>
      </c>
      <c r="BB16" s="18">
        <f t="shared" si="14"/>
        <v>0</v>
      </c>
      <c r="BC16" s="18">
        <f t="shared" ref="BC16:BC43" si="22">AM16*$K$6</f>
        <v>0</v>
      </c>
      <c r="BD16" s="19">
        <v>0</v>
      </c>
      <c r="BE16" s="19">
        <v>0</v>
      </c>
      <c r="BF16" s="19">
        <v>0</v>
      </c>
      <c r="BG16" s="18">
        <f t="shared" si="15"/>
        <v>0</v>
      </c>
      <c r="BH16" s="20"/>
      <c r="BI16" s="18">
        <f t="shared" si="16"/>
        <v>0</v>
      </c>
      <c r="BJ16" s="18">
        <f t="shared" ref="BJ16:BJ43" si="23">BI16+BJ15</f>
        <v>0</v>
      </c>
    </row>
    <row r="17" spans="2:62" x14ac:dyDescent="0.15">
      <c r="B17" s="22">
        <v>2022</v>
      </c>
      <c r="C17" s="12">
        <f>Overview!AC31</f>
        <v>4162</v>
      </c>
      <c r="D17" s="13">
        <f>C17*10%</f>
        <v>416.20000000000005</v>
      </c>
      <c r="E17" s="13">
        <f>C17-D17</f>
        <v>3745.8</v>
      </c>
      <c r="G17" s="14">
        <v>4</v>
      </c>
      <c r="H17" s="14" t="s">
        <v>107</v>
      </c>
      <c r="I17" s="173">
        <v>6.7</v>
      </c>
      <c r="J17" s="267"/>
      <c r="K17" s="16">
        <f t="shared" ref="K17:K43" si="24">EXP((-1.996+2.32*LN(I17)))</f>
        <v>11.210932981620344</v>
      </c>
      <c r="L17" s="15">
        <f t="shared" ref="L17:L18" si="25">K17-K16</f>
        <v>11.210932981620344</v>
      </c>
      <c r="M17" s="17"/>
      <c r="N17" s="14">
        <f t="shared" si="0"/>
        <v>4</v>
      </c>
      <c r="O17" s="14" t="str">
        <f t="shared" si="1"/>
        <v>2022-2023</v>
      </c>
      <c r="P17" s="18">
        <f t="shared" si="7"/>
        <v>74.412567665505037</v>
      </c>
      <c r="Q17" s="18">
        <f t="shared" si="17"/>
        <v>0</v>
      </c>
      <c r="R17" s="18">
        <f t="shared" ref="R17:R43" si="26">(L15*$E$16)/1000</f>
        <v>0</v>
      </c>
      <c r="S17" s="18">
        <f>(L14*$E$17)/1000</f>
        <v>0</v>
      </c>
      <c r="T17" s="19">
        <v>0</v>
      </c>
      <c r="U17" s="19">
        <v>0</v>
      </c>
      <c r="V17" s="20"/>
      <c r="W17" s="18">
        <f t="shared" si="2"/>
        <v>18.603141916376259</v>
      </c>
      <c r="X17" s="18">
        <f t="shared" si="8"/>
        <v>0</v>
      </c>
      <c r="Y17" s="18">
        <f t="shared" si="18"/>
        <v>0</v>
      </c>
      <c r="Z17" s="18">
        <f t="shared" ref="Z17:Z43" si="27">(S17*$K$4)</f>
        <v>0</v>
      </c>
      <c r="AA17" s="19">
        <v>0</v>
      </c>
      <c r="AB17" s="19">
        <v>0</v>
      </c>
      <c r="AC17" s="20"/>
      <c r="AD17" s="18">
        <f t="shared" si="3"/>
        <v>93.015709581881296</v>
      </c>
      <c r="AE17" s="18">
        <f t="shared" si="9"/>
        <v>0</v>
      </c>
      <c r="AF17" s="18">
        <f t="shared" si="19"/>
        <v>0</v>
      </c>
      <c r="AG17" s="18">
        <f>Z17+S17</f>
        <v>0</v>
      </c>
      <c r="AH17" s="19">
        <v>0</v>
      </c>
      <c r="AI17" s="19">
        <v>0</v>
      </c>
      <c r="AJ17" s="20"/>
      <c r="AK17" s="18">
        <f t="shared" si="4"/>
        <v>160.29707284610873</v>
      </c>
      <c r="AL17" s="18">
        <f t="shared" si="10"/>
        <v>0</v>
      </c>
      <c r="AM17" s="18">
        <f t="shared" si="20"/>
        <v>0</v>
      </c>
      <c r="AN17" s="18">
        <f t="shared" ref="AN17:AN43" si="28">AG17*$K$7*$I$7</f>
        <v>0</v>
      </c>
      <c r="AO17" s="19">
        <v>0</v>
      </c>
      <c r="AP17" s="19">
        <v>0</v>
      </c>
      <c r="AQ17" s="18">
        <f t="shared" si="11"/>
        <v>160.29707284610873</v>
      </c>
      <c r="AR17" s="20"/>
      <c r="AS17" s="18">
        <f t="shared" si="5"/>
        <v>0</v>
      </c>
      <c r="AT17" s="18">
        <f t="shared" si="12"/>
        <v>0</v>
      </c>
      <c r="AU17" s="18">
        <f t="shared" si="21"/>
        <v>0</v>
      </c>
      <c r="AV17" s="18">
        <f t="shared" ref="AV17:AV43" si="29">AN17*$K$5</f>
        <v>0</v>
      </c>
      <c r="AW17" s="19">
        <v>0</v>
      </c>
      <c r="AX17" s="19">
        <v>0</v>
      </c>
      <c r="AY17" s="18">
        <f t="shared" si="13"/>
        <v>0</v>
      </c>
      <c r="AZ17" s="20"/>
      <c r="BA17" s="18">
        <f t="shared" si="6"/>
        <v>0</v>
      </c>
      <c r="BB17" s="18">
        <f t="shared" si="14"/>
        <v>0</v>
      </c>
      <c r="BC17" s="18">
        <f t="shared" si="22"/>
        <v>0</v>
      </c>
      <c r="BD17" s="18">
        <f t="shared" ref="BD17:BD43" si="30">AN17*$K$6</f>
        <v>0</v>
      </c>
      <c r="BE17" s="19">
        <v>0</v>
      </c>
      <c r="BF17" s="19">
        <v>0</v>
      </c>
      <c r="BG17" s="18">
        <f t="shared" si="15"/>
        <v>0</v>
      </c>
      <c r="BH17" s="20"/>
      <c r="BI17" s="18">
        <f t="shared" si="16"/>
        <v>160.29707284610873</v>
      </c>
      <c r="BJ17" s="18">
        <f t="shared" si="23"/>
        <v>160.29707284610873</v>
      </c>
    </row>
    <row r="18" spans="2:62" x14ac:dyDescent="0.15">
      <c r="B18" s="22">
        <v>2023</v>
      </c>
      <c r="C18" s="12">
        <f>Overview!AC32</f>
        <v>440</v>
      </c>
      <c r="D18" s="14">
        <f t="shared" ref="D18:D42" si="31">C18*10%</f>
        <v>44</v>
      </c>
      <c r="E18" s="14">
        <f t="shared" ref="E18:E42" si="32">C18-D18</f>
        <v>396</v>
      </c>
      <c r="G18" s="14">
        <v>5</v>
      </c>
      <c r="H18" s="14" t="s">
        <v>108</v>
      </c>
      <c r="I18" s="15">
        <v>8</v>
      </c>
      <c r="J18" s="267"/>
      <c r="K18" s="16">
        <f t="shared" si="24"/>
        <v>16.916752052800213</v>
      </c>
      <c r="L18" s="15">
        <f t="shared" si="25"/>
        <v>5.7058190711798691</v>
      </c>
      <c r="M18" s="17"/>
      <c r="N18" s="14">
        <f t="shared" si="0"/>
        <v>5</v>
      </c>
      <c r="O18" s="14" t="str">
        <f t="shared" si="1"/>
        <v>2023-2024</v>
      </c>
      <c r="P18" s="18">
        <f t="shared" si="7"/>
        <v>37.872374084956384</v>
      </c>
      <c r="Q18" s="18">
        <f t="shared" si="17"/>
        <v>46.413262543908225</v>
      </c>
      <c r="R18" s="18">
        <f t="shared" si="26"/>
        <v>0</v>
      </c>
      <c r="S18" s="18">
        <f t="shared" ref="S18:S43" si="33">(L15*$E$17)/1000</f>
        <v>0</v>
      </c>
      <c r="T18" s="18">
        <f>(L14*$E$18)/1000</f>
        <v>0</v>
      </c>
      <c r="U18" s="19">
        <v>0</v>
      </c>
      <c r="V18" s="20"/>
      <c r="W18" s="18">
        <f t="shared" si="2"/>
        <v>9.468093521239096</v>
      </c>
      <c r="X18" s="18">
        <f t="shared" si="8"/>
        <v>11.603315635977056</v>
      </c>
      <c r="Y18" s="18">
        <f t="shared" si="18"/>
        <v>0</v>
      </c>
      <c r="Z18" s="18">
        <f t="shared" si="27"/>
        <v>0</v>
      </c>
      <c r="AA18" s="18">
        <f t="shared" ref="AA18:AA43" si="34">(T18*$K$4)</f>
        <v>0</v>
      </c>
      <c r="AB18" s="19">
        <v>0</v>
      </c>
      <c r="AC18" s="20"/>
      <c r="AD18" s="18">
        <f t="shared" si="3"/>
        <v>47.340467606195482</v>
      </c>
      <c r="AE18" s="18">
        <f t="shared" si="9"/>
        <v>58.016578179885279</v>
      </c>
      <c r="AF18" s="18">
        <f t="shared" si="19"/>
        <v>0</v>
      </c>
      <c r="AG18" s="18">
        <f>Z18+S18</f>
        <v>0</v>
      </c>
      <c r="AH18" s="18">
        <f>AA18+T18</f>
        <v>0</v>
      </c>
      <c r="AI18" s="19">
        <v>0</v>
      </c>
      <c r="AJ18" s="20"/>
      <c r="AK18" s="18">
        <f t="shared" si="4"/>
        <v>81.583405841343534</v>
      </c>
      <c r="AL18" s="18">
        <f t="shared" si="10"/>
        <v>99.981903063335622</v>
      </c>
      <c r="AM18" s="18">
        <f t="shared" si="20"/>
        <v>0</v>
      </c>
      <c r="AN18" s="18">
        <f t="shared" si="28"/>
        <v>0</v>
      </c>
      <c r="AO18" s="18">
        <f t="shared" ref="AO18:AO43" si="35">AH18*$K$7*$I$7</f>
        <v>0</v>
      </c>
      <c r="AP18" s="19">
        <v>0</v>
      </c>
      <c r="AQ18" s="18">
        <f t="shared" si="11"/>
        <v>181.56530890467917</v>
      </c>
      <c r="AR18" s="20"/>
      <c r="AS18" s="18">
        <f t="shared" si="5"/>
        <v>0</v>
      </c>
      <c r="AT18" s="18">
        <f t="shared" si="12"/>
        <v>0</v>
      </c>
      <c r="AU18" s="18">
        <f t="shared" si="21"/>
        <v>0</v>
      </c>
      <c r="AV18" s="18">
        <f t="shared" si="29"/>
        <v>0</v>
      </c>
      <c r="AW18" s="18">
        <f t="shared" ref="AW18:AW43" si="36">AO18*$K$5</f>
        <v>0</v>
      </c>
      <c r="AX18" s="19">
        <v>0</v>
      </c>
      <c r="AY18" s="18">
        <f t="shared" si="13"/>
        <v>0</v>
      </c>
      <c r="AZ18" s="20"/>
      <c r="BA18" s="18">
        <f t="shared" si="6"/>
        <v>0</v>
      </c>
      <c r="BB18" s="18">
        <f t="shared" si="14"/>
        <v>0</v>
      </c>
      <c r="BC18" s="18">
        <f t="shared" si="22"/>
        <v>0</v>
      </c>
      <c r="BD18" s="18">
        <f t="shared" si="30"/>
        <v>0</v>
      </c>
      <c r="BE18" s="18">
        <f t="shared" ref="BE18:BE43" si="37">AO18*$K$6</f>
        <v>0</v>
      </c>
      <c r="BF18" s="19">
        <v>0</v>
      </c>
      <c r="BG18" s="18">
        <f t="shared" si="15"/>
        <v>0</v>
      </c>
      <c r="BH18" s="20"/>
      <c r="BI18" s="18">
        <f t="shared" si="16"/>
        <v>181.56530890467917</v>
      </c>
      <c r="BJ18" s="18">
        <f t="shared" si="23"/>
        <v>341.8623817507879</v>
      </c>
    </row>
    <row r="19" spans="2:62" x14ac:dyDescent="0.15">
      <c r="B19" s="22">
        <v>2024</v>
      </c>
      <c r="C19" s="12">
        <f>Overview!AC33</f>
        <v>1186</v>
      </c>
      <c r="D19" s="13">
        <f t="shared" si="31"/>
        <v>118.60000000000001</v>
      </c>
      <c r="E19" s="13">
        <f t="shared" si="32"/>
        <v>1067.4000000000001</v>
      </c>
      <c r="G19" s="14">
        <v>6</v>
      </c>
      <c r="H19" s="14" t="s">
        <v>109</v>
      </c>
      <c r="I19" s="173">
        <v>9.3000000000000007</v>
      </c>
      <c r="J19" s="267"/>
      <c r="K19" s="16">
        <f t="shared" si="24"/>
        <v>23.989911993272589</v>
      </c>
      <c r="L19" s="15">
        <f>K19-K18</f>
        <v>7.073159940472376</v>
      </c>
      <c r="M19" s="17"/>
      <c r="N19" s="14">
        <f t="shared" si="0"/>
        <v>6</v>
      </c>
      <c r="O19" s="14" t="str">
        <f t="shared" si="1"/>
        <v>2024-2025</v>
      </c>
      <c r="P19" s="18">
        <f t="shared" si="7"/>
        <v>46.948099104885401</v>
      </c>
      <c r="Q19" s="18">
        <f t="shared" si="17"/>
        <v>23.622090954684658</v>
      </c>
      <c r="R19" s="18">
        <f t="shared" si="26"/>
        <v>96.751472724681733</v>
      </c>
      <c r="S19" s="18">
        <f t="shared" si="33"/>
        <v>0</v>
      </c>
      <c r="T19" s="18">
        <f t="shared" ref="T19:T43" si="38">(L15*$E$18)/1000</f>
        <v>0</v>
      </c>
      <c r="U19" s="18">
        <f>(L14*$E$19)/1000</f>
        <v>0</v>
      </c>
      <c r="V19" s="20"/>
      <c r="W19" s="18">
        <f t="shared" si="2"/>
        <v>11.73702477622135</v>
      </c>
      <c r="X19" s="18">
        <f t="shared" si="8"/>
        <v>5.9055227386711646</v>
      </c>
      <c r="Y19" s="18">
        <f t="shared" si="18"/>
        <v>24.187868181170433</v>
      </c>
      <c r="Z19" s="18">
        <f t="shared" si="27"/>
        <v>0</v>
      </c>
      <c r="AA19" s="18">
        <f t="shared" si="34"/>
        <v>0</v>
      </c>
      <c r="AB19" s="18">
        <f t="shared" ref="AB19:AB43" si="39">(U19*$K$4)</f>
        <v>0</v>
      </c>
      <c r="AC19" s="20"/>
      <c r="AD19" s="18">
        <f t="shared" si="3"/>
        <v>58.685123881106747</v>
      </c>
      <c r="AE19" s="18">
        <f t="shared" si="9"/>
        <v>29.527613693355825</v>
      </c>
      <c r="AF19" s="18">
        <f t="shared" si="19"/>
        <v>120.93934090585216</v>
      </c>
      <c r="AG19" s="18">
        <f t="shared" ref="AG19:AG43" si="40">Z19+S19</f>
        <v>0</v>
      </c>
      <c r="AH19" s="18">
        <f t="shared" ref="AH19:AI43" si="41">AA19+T19</f>
        <v>0</v>
      </c>
      <c r="AI19" s="18">
        <f t="shared" si="41"/>
        <v>0</v>
      </c>
      <c r="AJ19" s="20"/>
      <c r="AK19" s="18">
        <f t="shared" si="4"/>
        <v>101.13403015510728</v>
      </c>
      <c r="AL19" s="18">
        <f t="shared" si="10"/>
        <v>50.885920931549869</v>
      </c>
      <c r="AM19" s="18">
        <f t="shared" si="20"/>
        <v>208.41879749441853</v>
      </c>
      <c r="AN19" s="18">
        <f t="shared" si="28"/>
        <v>0</v>
      </c>
      <c r="AO19" s="18">
        <f t="shared" si="35"/>
        <v>0</v>
      </c>
      <c r="AP19" s="18">
        <f t="shared" ref="AP19:AP43" si="42">AI19*$K$7*$I$7</f>
        <v>0</v>
      </c>
      <c r="AQ19" s="18">
        <f t="shared" si="11"/>
        <v>360.43874858107569</v>
      </c>
      <c r="AR19" s="20"/>
      <c r="AS19" s="18">
        <f t="shared" si="5"/>
        <v>0</v>
      </c>
      <c r="AT19" s="18">
        <f t="shared" si="12"/>
        <v>0</v>
      </c>
      <c r="AU19" s="18">
        <f t="shared" si="21"/>
        <v>0</v>
      </c>
      <c r="AV19" s="18">
        <f t="shared" si="29"/>
        <v>0</v>
      </c>
      <c r="AW19" s="18">
        <f t="shared" si="36"/>
        <v>0</v>
      </c>
      <c r="AX19" s="18">
        <f t="shared" ref="AX19:AX43" si="43">AP19*$K$5</f>
        <v>0</v>
      </c>
      <c r="AY19" s="18">
        <f t="shared" si="13"/>
        <v>0</v>
      </c>
      <c r="AZ19" s="20"/>
      <c r="BA19" s="18">
        <f t="shared" si="6"/>
        <v>0</v>
      </c>
      <c r="BB19" s="18">
        <f t="shared" si="14"/>
        <v>0</v>
      </c>
      <c r="BC19" s="18">
        <f t="shared" si="22"/>
        <v>0</v>
      </c>
      <c r="BD19" s="18">
        <f t="shared" si="30"/>
        <v>0</v>
      </c>
      <c r="BE19" s="18">
        <f t="shared" si="37"/>
        <v>0</v>
      </c>
      <c r="BF19" s="18">
        <f t="shared" ref="BF19:BF43" si="44">AP19*$K$6</f>
        <v>0</v>
      </c>
      <c r="BG19" s="18">
        <f t="shared" si="15"/>
        <v>0</v>
      </c>
      <c r="BH19" s="20"/>
      <c r="BI19" s="18">
        <f t="shared" si="16"/>
        <v>360.43874858107569</v>
      </c>
      <c r="BJ19" s="18">
        <f t="shared" si="23"/>
        <v>702.30113033186353</v>
      </c>
    </row>
    <row r="20" spans="2:62" x14ac:dyDescent="0.15">
      <c r="B20" s="22">
        <v>2025</v>
      </c>
      <c r="C20" s="14">
        <v>0</v>
      </c>
      <c r="D20" s="14">
        <f t="shared" si="31"/>
        <v>0</v>
      </c>
      <c r="E20" s="14">
        <f t="shared" si="32"/>
        <v>0</v>
      </c>
      <c r="G20" s="14">
        <v>7</v>
      </c>
      <c r="H20" s="14" t="s">
        <v>110</v>
      </c>
      <c r="I20" s="15">
        <v>10.6</v>
      </c>
      <c r="J20" s="267"/>
      <c r="K20" s="16">
        <f t="shared" si="24"/>
        <v>32.498088837084012</v>
      </c>
      <c r="L20" s="15">
        <f t="shared" ref="L20:L43" si="45">K20-K19</f>
        <v>8.5081768438114231</v>
      </c>
      <c r="M20" s="17"/>
      <c r="N20" s="14">
        <f t="shared" si="0"/>
        <v>7</v>
      </c>
      <c r="O20" s="14" t="str">
        <f t="shared" si="1"/>
        <v>2025-2026</v>
      </c>
      <c r="P20" s="18">
        <f t="shared" si="7"/>
        <v>56.473023800798323</v>
      </c>
      <c r="Q20" s="18">
        <f t="shared" si="17"/>
        <v>29.282882153555637</v>
      </c>
      <c r="R20" s="18">
        <f t="shared" si="26"/>
        <v>49.241789166189385</v>
      </c>
      <c r="S20" s="18">
        <f t="shared" si="33"/>
        <v>41.993912762553492</v>
      </c>
      <c r="T20" s="18">
        <f t="shared" si="38"/>
        <v>0</v>
      </c>
      <c r="U20" s="18">
        <f t="shared" ref="U20:U43" si="46">(L15*$E$19)/1000</f>
        <v>0</v>
      </c>
      <c r="V20" s="20"/>
      <c r="W20" s="18">
        <f t="shared" si="2"/>
        <v>14.118255950199581</v>
      </c>
      <c r="X20" s="18">
        <f t="shared" si="8"/>
        <v>7.3207205383889091</v>
      </c>
      <c r="Y20" s="18">
        <f t="shared" si="18"/>
        <v>12.310447291547346</v>
      </c>
      <c r="Z20" s="18">
        <f t="shared" si="27"/>
        <v>10.498478190638373</v>
      </c>
      <c r="AA20" s="18">
        <f t="shared" si="34"/>
        <v>0</v>
      </c>
      <c r="AB20" s="18">
        <f t="shared" si="39"/>
        <v>0</v>
      </c>
      <c r="AC20" s="20"/>
      <c r="AD20" s="18">
        <f t="shared" si="3"/>
        <v>70.591279750997899</v>
      </c>
      <c r="AE20" s="18">
        <f t="shared" si="9"/>
        <v>36.603602691944545</v>
      </c>
      <c r="AF20" s="18">
        <f t="shared" si="19"/>
        <v>61.552236457736733</v>
      </c>
      <c r="AG20" s="18">
        <f t="shared" si="40"/>
        <v>52.492390953191865</v>
      </c>
      <c r="AH20" s="18">
        <f t="shared" si="41"/>
        <v>0</v>
      </c>
      <c r="AI20" s="18">
        <f t="shared" si="41"/>
        <v>0</v>
      </c>
      <c r="AJ20" s="20"/>
      <c r="AK20" s="18">
        <f t="shared" si="4"/>
        <v>121.65230543755303</v>
      </c>
      <c r="AL20" s="18">
        <f t="shared" si="10"/>
        <v>63.080208639117757</v>
      </c>
      <c r="AM20" s="18">
        <f t="shared" si="20"/>
        <v>106.07502082883296</v>
      </c>
      <c r="AN20" s="18">
        <f t="shared" si="28"/>
        <v>90.46188707600065</v>
      </c>
      <c r="AO20" s="18">
        <f t="shared" si="35"/>
        <v>0</v>
      </c>
      <c r="AP20" s="18">
        <f t="shared" si="42"/>
        <v>0</v>
      </c>
      <c r="AQ20" s="18">
        <f t="shared" si="11"/>
        <v>381.26942198150442</v>
      </c>
      <c r="AR20" s="20"/>
      <c r="AS20" s="18">
        <f t="shared" si="5"/>
        <v>0</v>
      </c>
      <c r="AT20" s="18">
        <f t="shared" si="12"/>
        <v>0</v>
      </c>
      <c r="AU20" s="18">
        <f t="shared" si="21"/>
        <v>0</v>
      </c>
      <c r="AV20" s="18">
        <f t="shared" si="29"/>
        <v>0</v>
      </c>
      <c r="AW20" s="18">
        <f t="shared" si="36"/>
        <v>0</v>
      </c>
      <c r="AX20" s="18">
        <f t="shared" si="43"/>
        <v>0</v>
      </c>
      <c r="AY20" s="18">
        <f t="shared" si="13"/>
        <v>0</v>
      </c>
      <c r="AZ20" s="20"/>
      <c r="BA20" s="18">
        <f t="shared" si="6"/>
        <v>0</v>
      </c>
      <c r="BB20" s="18">
        <f t="shared" si="14"/>
        <v>0</v>
      </c>
      <c r="BC20" s="18">
        <f t="shared" si="22"/>
        <v>0</v>
      </c>
      <c r="BD20" s="18">
        <f t="shared" si="30"/>
        <v>0</v>
      </c>
      <c r="BE20" s="18">
        <f t="shared" si="37"/>
        <v>0</v>
      </c>
      <c r="BF20" s="18">
        <f t="shared" si="44"/>
        <v>0</v>
      </c>
      <c r="BG20" s="18">
        <f t="shared" si="15"/>
        <v>0</v>
      </c>
      <c r="BH20" s="20"/>
      <c r="BI20" s="18">
        <f t="shared" si="16"/>
        <v>381.26942198150442</v>
      </c>
      <c r="BJ20" s="18">
        <f t="shared" si="23"/>
        <v>1083.5705523133679</v>
      </c>
    </row>
    <row r="21" spans="2:62" x14ac:dyDescent="0.15">
      <c r="B21" s="22">
        <v>2026</v>
      </c>
      <c r="C21" s="14">
        <v>0</v>
      </c>
      <c r="D21" s="14">
        <f t="shared" si="31"/>
        <v>0</v>
      </c>
      <c r="E21" s="14">
        <f t="shared" si="32"/>
        <v>0</v>
      </c>
      <c r="G21" s="14">
        <v>8</v>
      </c>
      <c r="H21" s="14" t="s">
        <v>111</v>
      </c>
      <c r="I21" s="15">
        <v>11.9</v>
      </c>
      <c r="J21" s="267"/>
      <c r="K21" s="16">
        <f t="shared" si="24"/>
        <v>42.502763114360384</v>
      </c>
      <c r="L21" s="15">
        <f t="shared" si="45"/>
        <v>10.004674277276372</v>
      </c>
      <c r="M21" s="17"/>
      <c r="N21" s="14">
        <f t="shared" si="0"/>
        <v>8</v>
      </c>
      <c r="O21" s="14" t="str">
        <f t="shared" si="1"/>
        <v>2026-2027</v>
      </c>
      <c r="P21" s="18">
        <f t="shared" si="7"/>
        <v>66.406025515421916</v>
      </c>
      <c r="Q21" s="18">
        <f t="shared" si="17"/>
        <v>35.223852133379289</v>
      </c>
      <c r="R21" s="18">
        <f t="shared" si="26"/>
        <v>61.042077602270659</v>
      </c>
      <c r="S21" s="18">
        <f t="shared" si="33"/>
        <v>21.372857076825557</v>
      </c>
      <c r="T21" s="18">
        <f t="shared" si="38"/>
        <v>4.4395294607216567</v>
      </c>
      <c r="U21" s="18">
        <f t="shared" si="46"/>
        <v>0</v>
      </c>
      <c r="V21" s="20"/>
      <c r="W21" s="18">
        <f t="shared" si="2"/>
        <v>16.601506378855479</v>
      </c>
      <c r="X21" s="18">
        <f t="shared" si="8"/>
        <v>8.8059630333448222</v>
      </c>
      <c r="Y21" s="18">
        <f t="shared" si="18"/>
        <v>15.260519400567665</v>
      </c>
      <c r="Z21" s="18">
        <f t="shared" si="27"/>
        <v>5.3432142692063893</v>
      </c>
      <c r="AA21" s="18">
        <f t="shared" si="34"/>
        <v>1.1098823651804142</v>
      </c>
      <c r="AB21" s="18">
        <f t="shared" si="39"/>
        <v>0</v>
      </c>
      <c r="AC21" s="20"/>
      <c r="AD21" s="18">
        <f t="shared" si="3"/>
        <v>83.007531894277392</v>
      </c>
      <c r="AE21" s="18">
        <f t="shared" si="9"/>
        <v>44.029815166724113</v>
      </c>
      <c r="AF21" s="18">
        <f t="shared" si="19"/>
        <v>76.302597002838326</v>
      </c>
      <c r="AG21" s="18">
        <f t="shared" si="40"/>
        <v>26.716071346031946</v>
      </c>
      <c r="AH21" s="18">
        <f t="shared" si="41"/>
        <v>5.5494118259020713</v>
      </c>
      <c r="AI21" s="18">
        <f t="shared" si="41"/>
        <v>0</v>
      </c>
      <c r="AJ21" s="20"/>
      <c r="AK21" s="18">
        <f t="shared" si="4"/>
        <v>143.04964663113805</v>
      </c>
      <c r="AL21" s="18">
        <f t="shared" si="10"/>
        <v>75.878048137321215</v>
      </c>
      <c r="AM21" s="18">
        <f t="shared" si="20"/>
        <v>131.49480883489136</v>
      </c>
      <c r="AN21" s="18">
        <f t="shared" si="28"/>
        <v>46.040696286328384</v>
      </c>
      <c r="AO21" s="18">
        <f t="shared" si="35"/>
        <v>9.5634863799712342</v>
      </c>
      <c r="AP21" s="18">
        <f t="shared" si="42"/>
        <v>0</v>
      </c>
      <c r="AQ21" s="18">
        <f t="shared" si="11"/>
        <v>406.02668626965021</v>
      </c>
      <c r="AR21" s="20"/>
      <c r="AS21" s="18">
        <f t="shared" si="5"/>
        <v>0</v>
      </c>
      <c r="AT21" s="18">
        <f t="shared" si="12"/>
        <v>0</v>
      </c>
      <c r="AU21" s="18">
        <f t="shared" si="21"/>
        <v>0</v>
      </c>
      <c r="AV21" s="18">
        <f t="shared" si="29"/>
        <v>0</v>
      </c>
      <c r="AW21" s="18">
        <f t="shared" si="36"/>
        <v>0</v>
      </c>
      <c r="AX21" s="18">
        <f t="shared" si="43"/>
        <v>0</v>
      </c>
      <c r="AY21" s="18">
        <f t="shared" si="13"/>
        <v>0</v>
      </c>
      <c r="AZ21" s="20"/>
      <c r="BA21" s="18">
        <f t="shared" si="6"/>
        <v>0</v>
      </c>
      <c r="BB21" s="18">
        <f t="shared" si="14"/>
        <v>0</v>
      </c>
      <c r="BC21" s="18">
        <f t="shared" si="22"/>
        <v>0</v>
      </c>
      <c r="BD21" s="18">
        <f t="shared" si="30"/>
        <v>0</v>
      </c>
      <c r="BE21" s="18">
        <f t="shared" si="37"/>
        <v>0</v>
      </c>
      <c r="BF21" s="18">
        <f t="shared" si="44"/>
        <v>0</v>
      </c>
      <c r="BG21" s="18">
        <f t="shared" si="15"/>
        <v>0</v>
      </c>
      <c r="BH21" s="20"/>
      <c r="BI21" s="18">
        <f t="shared" si="16"/>
        <v>406.02668626965021</v>
      </c>
      <c r="BJ21" s="18">
        <f t="shared" si="23"/>
        <v>1489.5972385830182</v>
      </c>
    </row>
    <row r="22" spans="2:62" x14ac:dyDescent="0.15">
      <c r="B22" s="22">
        <v>2027</v>
      </c>
      <c r="C22" s="14">
        <v>0</v>
      </c>
      <c r="D22" s="14">
        <f t="shared" si="31"/>
        <v>0</v>
      </c>
      <c r="E22" s="14">
        <f t="shared" si="32"/>
        <v>0</v>
      </c>
      <c r="G22" s="14">
        <v>9</v>
      </c>
      <c r="H22" s="14" t="s">
        <v>112</v>
      </c>
      <c r="I22" s="15">
        <v>13.2</v>
      </c>
      <c r="J22" s="267"/>
      <c r="K22" s="16">
        <f t="shared" si="24"/>
        <v>54.060459717701221</v>
      </c>
      <c r="L22" s="15">
        <f t="shared" si="45"/>
        <v>11.557696603340837</v>
      </c>
      <c r="M22" s="17"/>
      <c r="N22" s="14">
        <f t="shared" si="0"/>
        <v>9</v>
      </c>
      <c r="O22" s="14" t="str">
        <f t="shared" si="1"/>
        <v>2027-2028</v>
      </c>
      <c r="P22" s="18">
        <f t="shared" si="7"/>
        <v>76.714211204674811</v>
      </c>
      <c r="Q22" s="18">
        <f t="shared" si="17"/>
        <v>41.419351507924183</v>
      </c>
      <c r="R22" s="18">
        <f t="shared" si="26"/>
        <v>73.426416979776974</v>
      </c>
      <c r="S22" s="18">
        <f t="shared" si="33"/>
        <v>26.494642505021428</v>
      </c>
      <c r="T22" s="18">
        <f t="shared" si="38"/>
        <v>2.259504352187228</v>
      </c>
      <c r="U22" s="18">
        <f t="shared" si="46"/>
        <v>11.966549864581555</v>
      </c>
      <c r="V22" s="20"/>
      <c r="W22" s="18">
        <f t="shared" si="2"/>
        <v>19.178552801168703</v>
      </c>
      <c r="X22" s="18">
        <f t="shared" si="8"/>
        <v>10.354837876981046</v>
      </c>
      <c r="Y22" s="18">
        <f t="shared" si="18"/>
        <v>18.356604244944243</v>
      </c>
      <c r="Z22" s="18">
        <f t="shared" si="27"/>
        <v>6.623660626255357</v>
      </c>
      <c r="AA22" s="18">
        <f t="shared" si="34"/>
        <v>0.564876088046807</v>
      </c>
      <c r="AB22" s="18">
        <f t="shared" si="39"/>
        <v>2.9916374661453888</v>
      </c>
      <c r="AC22" s="20"/>
      <c r="AD22" s="18">
        <f t="shared" si="3"/>
        <v>95.892764005843517</v>
      </c>
      <c r="AE22" s="18">
        <f t="shared" si="9"/>
        <v>51.774189384905227</v>
      </c>
      <c r="AF22" s="18">
        <f t="shared" si="19"/>
        <v>91.78302122472121</v>
      </c>
      <c r="AG22" s="18">
        <f t="shared" si="40"/>
        <v>33.118303131276782</v>
      </c>
      <c r="AH22" s="18">
        <f t="shared" si="41"/>
        <v>2.8243804402340351</v>
      </c>
      <c r="AI22" s="18">
        <f t="shared" si="41"/>
        <v>14.958187330726943</v>
      </c>
      <c r="AJ22" s="20"/>
      <c r="AK22" s="18">
        <f t="shared" si="4"/>
        <v>165.255196636737</v>
      </c>
      <c r="AL22" s="18">
        <f t="shared" si="10"/>
        <v>89.224186373319995</v>
      </c>
      <c r="AM22" s="18">
        <f t="shared" si="20"/>
        <v>158.17273991060287</v>
      </c>
      <c r="AN22" s="18">
        <f t="shared" si="28"/>
        <v>57.073875729566986</v>
      </c>
      <c r="AO22" s="18">
        <f t="shared" si="35"/>
        <v>4.8673489586699867</v>
      </c>
      <c r="AP22" s="18">
        <f t="shared" si="42"/>
        <v>25.777942833286097</v>
      </c>
      <c r="AQ22" s="18">
        <f t="shared" si="11"/>
        <v>500.3712904421829</v>
      </c>
      <c r="AR22" s="20"/>
      <c r="AS22" s="18">
        <f t="shared" si="5"/>
        <v>0</v>
      </c>
      <c r="AT22" s="18">
        <f t="shared" si="12"/>
        <v>0</v>
      </c>
      <c r="AU22" s="18">
        <f t="shared" si="21"/>
        <v>0</v>
      </c>
      <c r="AV22" s="18">
        <f t="shared" si="29"/>
        <v>0</v>
      </c>
      <c r="AW22" s="18">
        <f t="shared" si="36"/>
        <v>0</v>
      </c>
      <c r="AX22" s="18">
        <f t="shared" si="43"/>
        <v>0</v>
      </c>
      <c r="AY22" s="18">
        <f t="shared" si="13"/>
        <v>0</v>
      </c>
      <c r="AZ22" s="20"/>
      <c r="BA22" s="18">
        <f t="shared" si="6"/>
        <v>0</v>
      </c>
      <c r="BB22" s="18">
        <f t="shared" si="14"/>
        <v>0</v>
      </c>
      <c r="BC22" s="18">
        <f t="shared" si="22"/>
        <v>0</v>
      </c>
      <c r="BD22" s="18">
        <f t="shared" si="30"/>
        <v>0</v>
      </c>
      <c r="BE22" s="18">
        <f t="shared" si="37"/>
        <v>0</v>
      </c>
      <c r="BF22" s="18">
        <f t="shared" si="44"/>
        <v>0</v>
      </c>
      <c r="BG22" s="18">
        <f t="shared" si="15"/>
        <v>0</v>
      </c>
      <c r="BH22" s="20"/>
      <c r="BI22" s="18">
        <f t="shared" si="16"/>
        <v>500.3712904421829</v>
      </c>
      <c r="BJ22" s="18">
        <f t="shared" si="23"/>
        <v>1989.9685290252012</v>
      </c>
    </row>
    <row r="23" spans="2:62" x14ac:dyDescent="0.15">
      <c r="B23" s="22">
        <v>2028</v>
      </c>
      <c r="C23" s="14">
        <v>0</v>
      </c>
      <c r="D23" s="14">
        <f t="shared" si="31"/>
        <v>0</v>
      </c>
      <c r="E23" s="14">
        <f t="shared" si="32"/>
        <v>0</v>
      </c>
      <c r="G23" s="14">
        <v>10</v>
      </c>
      <c r="H23" s="14" t="s">
        <v>113</v>
      </c>
      <c r="I23" s="15">
        <v>14.5</v>
      </c>
      <c r="J23" s="267"/>
      <c r="K23" s="16">
        <f t="shared" si="24"/>
        <v>67.223632960894975</v>
      </c>
      <c r="L23" s="15">
        <f t="shared" si="45"/>
        <v>13.163173243193754</v>
      </c>
      <c r="M23" s="17"/>
      <c r="N23" s="14">
        <f t="shared" si="0"/>
        <v>10</v>
      </c>
      <c r="O23" s="14" t="str">
        <f t="shared" si="1"/>
        <v>2028-2029</v>
      </c>
      <c r="P23" s="18">
        <f t="shared" si="7"/>
        <v>87.370562401698535</v>
      </c>
      <c r="Q23" s="18">
        <f t="shared" si="17"/>
        <v>47.848863937831062</v>
      </c>
      <c r="R23" s="18">
        <f t="shared" si="26"/>
        <v>86.34133948032283</v>
      </c>
      <c r="S23" s="18">
        <f t="shared" si="33"/>
        <v>31.869928821548829</v>
      </c>
      <c r="T23" s="18">
        <f t="shared" si="38"/>
        <v>2.800971336427061</v>
      </c>
      <c r="U23" s="18">
        <f t="shared" si="46"/>
        <v>6.0903912765773933</v>
      </c>
      <c r="V23" s="20"/>
      <c r="W23" s="18">
        <f t="shared" si="2"/>
        <v>21.842640600424634</v>
      </c>
      <c r="X23" s="18">
        <f t="shared" si="8"/>
        <v>11.962215984457766</v>
      </c>
      <c r="Y23" s="18">
        <f t="shared" si="18"/>
        <v>21.585334870080708</v>
      </c>
      <c r="Z23" s="18">
        <f t="shared" si="27"/>
        <v>7.9674822053872072</v>
      </c>
      <c r="AA23" s="18">
        <f t="shared" si="34"/>
        <v>0.70024283410676524</v>
      </c>
      <c r="AB23" s="18">
        <f t="shared" si="39"/>
        <v>1.5225978191443483</v>
      </c>
      <c r="AC23" s="20"/>
      <c r="AD23" s="18">
        <f t="shared" si="3"/>
        <v>109.21320300212317</v>
      </c>
      <c r="AE23" s="18">
        <f t="shared" si="9"/>
        <v>59.811079922288826</v>
      </c>
      <c r="AF23" s="18">
        <f t="shared" si="19"/>
        <v>107.92667435040354</v>
      </c>
      <c r="AG23" s="18">
        <f t="shared" si="40"/>
        <v>39.837411026936039</v>
      </c>
      <c r="AH23" s="18">
        <f t="shared" si="41"/>
        <v>3.5012141705338262</v>
      </c>
      <c r="AI23" s="18">
        <f t="shared" si="41"/>
        <v>7.6129890957217414</v>
      </c>
      <c r="AJ23" s="20"/>
      <c r="AK23" s="18">
        <f t="shared" si="4"/>
        <v>188.2107531736589</v>
      </c>
      <c r="AL23" s="18">
        <f t="shared" si="10"/>
        <v>103.0744277327444</v>
      </c>
      <c r="AM23" s="18">
        <f t="shared" si="20"/>
        <v>185.99363546386209</v>
      </c>
      <c r="AN23" s="18">
        <f t="shared" si="28"/>
        <v>68.653138336419758</v>
      </c>
      <c r="AO23" s="18">
        <f t="shared" si="35"/>
        <v>6.03375908721996</v>
      </c>
      <c r="AP23" s="18">
        <f t="shared" si="42"/>
        <v>13.119717874960466</v>
      </c>
      <c r="AQ23" s="18">
        <f t="shared" si="11"/>
        <v>565.08543166886557</v>
      </c>
      <c r="AR23" s="20"/>
      <c r="AS23" s="18">
        <f t="shared" si="5"/>
        <v>0</v>
      </c>
      <c r="AT23" s="18">
        <f t="shared" si="12"/>
        <v>0</v>
      </c>
      <c r="AU23" s="18">
        <f t="shared" si="21"/>
        <v>0</v>
      </c>
      <c r="AV23" s="18">
        <f t="shared" si="29"/>
        <v>0</v>
      </c>
      <c r="AW23" s="18">
        <f t="shared" si="36"/>
        <v>0</v>
      </c>
      <c r="AX23" s="18">
        <f t="shared" si="43"/>
        <v>0</v>
      </c>
      <c r="AY23" s="18">
        <f t="shared" si="13"/>
        <v>0</v>
      </c>
      <c r="AZ23" s="20"/>
      <c r="BA23" s="18">
        <f t="shared" si="6"/>
        <v>0</v>
      </c>
      <c r="BB23" s="18">
        <f t="shared" si="14"/>
        <v>0</v>
      </c>
      <c r="BC23" s="18">
        <f t="shared" si="22"/>
        <v>0</v>
      </c>
      <c r="BD23" s="18">
        <f t="shared" si="30"/>
        <v>0</v>
      </c>
      <c r="BE23" s="18">
        <f t="shared" si="37"/>
        <v>0</v>
      </c>
      <c r="BF23" s="18">
        <f t="shared" si="44"/>
        <v>0</v>
      </c>
      <c r="BG23" s="18">
        <f t="shared" si="15"/>
        <v>0</v>
      </c>
      <c r="BH23" s="20"/>
      <c r="BI23" s="18">
        <f t="shared" si="16"/>
        <v>565.08543166886557</v>
      </c>
      <c r="BJ23" s="18">
        <f t="shared" si="23"/>
        <v>2555.0539606940665</v>
      </c>
    </row>
    <row r="24" spans="2:62" x14ac:dyDescent="0.15">
      <c r="B24" s="22">
        <v>2029</v>
      </c>
      <c r="C24" s="14">
        <v>0</v>
      </c>
      <c r="D24" s="14">
        <f t="shared" si="31"/>
        <v>0</v>
      </c>
      <c r="E24" s="14">
        <f t="shared" si="32"/>
        <v>0</v>
      </c>
      <c r="G24" s="14">
        <v>11</v>
      </c>
      <c r="H24" s="14" t="s">
        <v>114</v>
      </c>
      <c r="I24" s="15">
        <v>15.8</v>
      </c>
      <c r="J24" s="267"/>
      <c r="K24" s="16">
        <f t="shared" si="24"/>
        <v>82.041323124896408</v>
      </c>
      <c r="L24" s="15">
        <f t="shared" si="45"/>
        <v>14.817690164001434</v>
      </c>
      <c r="M24" s="17"/>
      <c r="N24" s="14">
        <f t="shared" si="0"/>
        <v>11</v>
      </c>
      <c r="O24" s="14" t="str">
        <f t="shared" si="1"/>
        <v>2029-2030</v>
      </c>
      <c r="P24" s="18">
        <f t="shared" si="7"/>
        <v>98.352418463559516</v>
      </c>
      <c r="Q24" s="18">
        <f t="shared" si="17"/>
        <v>54.495537226822137</v>
      </c>
      <c r="R24" s="18">
        <f t="shared" si="26"/>
        <v>99.744077456491766</v>
      </c>
      <c r="S24" s="18">
        <f t="shared" si="33"/>
        <v>37.47550890782184</v>
      </c>
      <c r="T24" s="18">
        <f t="shared" si="38"/>
        <v>3.3692380301493237</v>
      </c>
      <c r="U24" s="18">
        <f t="shared" si="46"/>
        <v>7.5498909204602151</v>
      </c>
      <c r="V24" s="20"/>
      <c r="W24" s="18">
        <f t="shared" si="2"/>
        <v>24.588104615889879</v>
      </c>
      <c r="X24" s="18">
        <f t="shared" si="8"/>
        <v>13.623884306705534</v>
      </c>
      <c r="Y24" s="18">
        <f t="shared" si="18"/>
        <v>24.936019364122942</v>
      </c>
      <c r="Z24" s="18">
        <f t="shared" si="27"/>
        <v>9.3688772269554601</v>
      </c>
      <c r="AA24" s="18">
        <f t="shared" si="34"/>
        <v>0.84230950753733091</v>
      </c>
      <c r="AB24" s="18">
        <f t="shared" si="39"/>
        <v>1.8874727301150538</v>
      </c>
      <c r="AC24" s="20"/>
      <c r="AD24" s="18">
        <f t="shared" si="3"/>
        <v>122.94052307944939</v>
      </c>
      <c r="AE24" s="18">
        <f t="shared" si="9"/>
        <v>68.119421533527671</v>
      </c>
      <c r="AF24" s="18">
        <f t="shared" si="19"/>
        <v>124.68009682061471</v>
      </c>
      <c r="AG24" s="18">
        <f t="shared" si="40"/>
        <v>46.844386134777302</v>
      </c>
      <c r="AH24" s="18">
        <f t="shared" si="41"/>
        <v>4.2115475376866547</v>
      </c>
      <c r="AI24" s="18">
        <f t="shared" si="41"/>
        <v>9.4373636505752696</v>
      </c>
      <c r="AJ24" s="20"/>
      <c r="AK24" s="18">
        <f t="shared" si="4"/>
        <v>211.86750144025109</v>
      </c>
      <c r="AL24" s="18">
        <f t="shared" si="10"/>
        <v>117.39246977611266</v>
      </c>
      <c r="AM24" s="18">
        <f t="shared" si="20"/>
        <v>214.86536685419267</v>
      </c>
      <c r="AN24" s="18">
        <f t="shared" si="28"/>
        <v>80.728492105599543</v>
      </c>
      <c r="AO24" s="18">
        <f t="shared" si="35"/>
        <v>7.2579002566133344</v>
      </c>
      <c r="AP24" s="18">
        <f t="shared" si="42"/>
        <v>16.263723357824716</v>
      </c>
      <c r="AQ24" s="18">
        <f t="shared" si="11"/>
        <v>648.37545379059395</v>
      </c>
      <c r="AR24" s="20"/>
      <c r="AS24" s="18">
        <f t="shared" si="5"/>
        <v>0</v>
      </c>
      <c r="AT24" s="18">
        <f t="shared" si="12"/>
        <v>0</v>
      </c>
      <c r="AU24" s="18">
        <f t="shared" si="21"/>
        <v>0</v>
      </c>
      <c r="AV24" s="18">
        <f t="shared" si="29"/>
        <v>0</v>
      </c>
      <c r="AW24" s="18">
        <f t="shared" si="36"/>
        <v>0</v>
      </c>
      <c r="AX24" s="18">
        <f t="shared" si="43"/>
        <v>0</v>
      </c>
      <c r="AY24" s="18">
        <f t="shared" si="13"/>
        <v>0</v>
      </c>
      <c r="AZ24" s="20"/>
      <c r="BA24" s="18">
        <f t="shared" si="6"/>
        <v>0</v>
      </c>
      <c r="BB24" s="18">
        <f t="shared" si="14"/>
        <v>0</v>
      </c>
      <c r="BC24" s="18">
        <f t="shared" si="22"/>
        <v>0</v>
      </c>
      <c r="BD24" s="18">
        <f t="shared" si="30"/>
        <v>0</v>
      </c>
      <c r="BE24" s="18">
        <f t="shared" si="37"/>
        <v>0</v>
      </c>
      <c r="BF24" s="18">
        <f t="shared" si="44"/>
        <v>0</v>
      </c>
      <c r="BG24" s="18">
        <f t="shared" si="15"/>
        <v>0</v>
      </c>
      <c r="BH24" s="20"/>
      <c r="BI24" s="18">
        <f t="shared" si="16"/>
        <v>648.37545379059395</v>
      </c>
      <c r="BJ24" s="18">
        <f t="shared" si="23"/>
        <v>3203.4294144846604</v>
      </c>
    </row>
    <row r="25" spans="2:62" x14ac:dyDescent="0.15">
      <c r="B25" s="22">
        <v>2030</v>
      </c>
      <c r="C25" s="14">
        <v>0</v>
      </c>
      <c r="D25" s="14">
        <f t="shared" si="31"/>
        <v>0</v>
      </c>
      <c r="E25" s="14">
        <f t="shared" si="32"/>
        <v>0</v>
      </c>
      <c r="G25" s="14">
        <v>12</v>
      </c>
      <c r="H25" s="14" t="s">
        <v>115</v>
      </c>
      <c r="I25" s="15">
        <v>17.100000000000001</v>
      </c>
      <c r="J25" s="267"/>
      <c r="K25" s="16">
        <f t="shared" si="24"/>
        <v>98.55965854487016</v>
      </c>
      <c r="L25" s="15">
        <f t="shared" si="45"/>
        <v>16.518335419973752</v>
      </c>
      <c r="M25" s="17"/>
      <c r="N25" s="14">
        <f t="shared" si="0"/>
        <v>12</v>
      </c>
      <c r="O25" s="14" t="str">
        <f t="shared" si="1"/>
        <v>2030-2031</v>
      </c>
      <c r="P25" s="18">
        <f t="shared" si="7"/>
        <v>109.64045135007578</v>
      </c>
      <c r="Q25" s="18">
        <f t="shared" si="17"/>
        <v>61.345237278965932</v>
      </c>
      <c r="R25" s="18">
        <f t="shared" si="26"/>
        <v>113.59950140608642</v>
      </c>
      <c r="S25" s="18">
        <f t="shared" si="33"/>
        <v>43.292819936794103</v>
      </c>
      <c r="T25" s="18">
        <f t="shared" si="38"/>
        <v>3.9618510138014433</v>
      </c>
      <c r="U25" s="18">
        <f t="shared" si="46"/>
        <v>9.0816279630843137</v>
      </c>
      <c r="V25" s="20"/>
      <c r="W25" s="18">
        <f t="shared" si="2"/>
        <v>27.410112837518945</v>
      </c>
      <c r="X25" s="18">
        <f t="shared" si="8"/>
        <v>15.336309319741483</v>
      </c>
      <c r="Y25" s="18">
        <f t="shared" si="18"/>
        <v>28.399875351521604</v>
      </c>
      <c r="Z25" s="18">
        <f t="shared" si="27"/>
        <v>10.823204984198526</v>
      </c>
      <c r="AA25" s="18">
        <f t="shared" si="34"/>
        <v>0.99046275345036083</v>
      </c>
      <c r="AB25" s="18">
        <f t="shared" si="39"/>
        <v>2.2704069907710784</v>
      </c>
      <c r="AC25" s="20"/>
      <c r="AD25" s="18">
        <f t="shared" si="3"/>
        <v>137.05056418759472</v>
      </c>
      <c r="AE25" s="18">
        <f t="shared" si="9"/>
        <v>76.681546598707413</v>
      </c>
      <c r="AF25" s="18">
        <f t="shared" si="19"/>
        <v>141.99937675760802</v>
      </c>
      <c r="AG25" s="18">
        <f t="shared" si="40"/>
        <v>54.116024920992629</v>
      </c>
      <c r="AH25" s="18">
        <f t="shared" si="41"/>
        <v>4.9523137672518045</v>
      </c>
      <c r="AI25" s="18">
        <f t="shared" si="41"/>
        <v>11.352034953855393</v>
      </c>
      <c r="AJ25" s="20"/>
      <c r="AK25" s="18">
        <f t="shared" si="4"/>
        <v>236.18380561662153</v>
      </c>
      <c r="AL25" s="18">
        <f t="shared" si="10"/>
        <v>132.14786530510577</v>
      </c>
      <c r="AM25" s="18">
        <f t="shared" si="20"/>
        <v>244.71225927894449</v>
      </c>
      <c r="AN25" s="18">
        <f t="shared" si="28"/>
        <v>93.259949613843943</v>
      </c>
      <c r="AO25" s="18">
        <f t="shared" si="35"/>
        <v>8.5344873922306093</v>
      </c>
      <c r="AP25" s="18">
        <f t="shared" si="42"/>
        <v>19.563340237144125</v>
      </c>
      <c r="AQ25" s="18">
        <f t="shared" si="11"/>
        <v>734.40170744389047</v>
      </c>
      <c r="AR25" s="20"/>
      <c r="AS25" s="18">
        <f t="shared" si="5"/>
        <v>0</v>
      </c>
      <c r="AT25" s="18">
        <f t="shared" si="12"/>
        <v>0</v>
      </c>
      <c r="AU25" s="18">
        <f t="shared" si="21"/>
        <v>0</v>
      </c>
      <c r="AV25" s="18">
        <f t="shared" si="29"/>
        <v>0</v>
      </c>
      <c r="AW25" s="18">
        <f t="shared" si="36"/>
        <v>0</v>
      </c>
      <c r="AX25" s="18">
        <f t="shared" si="43"/>
        <v>0</v>
      </c>
      <c r="AY25" s="18">
        <f t="shared" si="13"/>
        <v>0</v>
      </c>
      <c r="AZ25" s="20"/>
      <c r="BA25" s="18">
        <f t="shared" si="6"/>
        <v>0</v>
      </c>
      <c r="BB25" s="18">
        <f t="shared" si="14"/>
        <v>0</v>
      </c>
      <c r="BC25" s="18">
        <f t="shared" si="22"/>
        <v>0</v>
      </c>
      <c r="BD25" s="18">
        <f t="shared" si="30"/>
        <v>0</v>
      </c>
      <c r="BE25" s="18">
        <f t="shared" si="37"/>
        <v>0</v>
      </c>
      <c r="BF25" s="18">
        <f t="shared" si="44"/>
        <v>0</v>
      </c>
      <c r="BG25" s="18">
        <f t="shared" si="15"/>
        <v>0</v>
      </c>
      <c r="BH25" s="20"/>
      <c r="BI25" s="18">
        <f t="shared" si="16"/>
        <v>734.40170744389047</v>
      </c>
      <c r="BJ25" s="18">
        <f t="shared" si="23"/>
        <v>3937.8311219285506</v>
      </c>
    </row>
    <row r="26" spans="2:62" x14ac:dyDescent="0.15">
      <c r="B26" s="22">
        <v>2031</v>
      </c>
      <c r="C26" s="14">
        <v>0</v>
      </c>
      <c r="D26" s="14">
        <f t="shared" si="31"/>
        <v>0</v>
      </c>
      <c r="E26" s="14">
        <f t="shared" si="32"/>
        <v>0</v>
      </c>
      <c r="G26" s="14">
        <v>13</v>
      </c>
      <c r="H26" s="14" t="s">
        <v>116</v>
      </c>
      <c r="I26" s="15">
        <v>18.399999999999999</v>
      </c>
      <c r="J26" s="267"/>
      <c r="K26" s="16">
        <f t="shared" si="24"/>
        <v>116.82224919151516</v>
      </c>
      <c r="L26" s="15">
        <f t="shared" si="45"/>
        <v>18.262590646644995</v>
      </c>
      <c r="M26" s="17"/>
      <c r="N26" s="14">
        <f t="shared" si="0"/>
        <v>13</v>
      </c>
      <c r="O26" s="14" t="str">
        <f t="shared" si="1"/>
        <v>2031-2032</v>
      </c>
      <c r="P26" s="18">
        <f t="shared" si="7"/>
        <v>121.21794541710615</v>
      </c>
      <c r="Q26" s="18">
        <f t="shared" si="17"/>
        <v>68.385908638691348</v>
      </c>
      <c r="R26" s="18">
        <f t="shared" si="26"/>
        <v>127.87814788434878</v>
      </c>
      <c r="S26" s="18">
        <f t="shared" si="33"/>
        <v>49.306614334355167</v>
      </c>
      <c r="T26" s="18">
        <f t="shared" si="38"/>
        <v>4.5768478549229714</v>
      </c>
      <c r="U26" s="18">
        <f t="shared" si="46"/>
        <v>10.678989323564801</v>
      </c>
      <c r="V26" s="20"/>
      <c r="W26" s="18">
        <f t="shared" si="2"/>
        <v>30.304486354276538</v>
      </c>
      <c r="X26" s="18">
        <f t="shared" si="8"/>
        <v>17.096477159672837</v>
      </c>
      <c r="Y26" s="18">
        <f t="shared" si="18"/>
        <v>31.969536971087194</v>
      </c>
      <c r="Z26" s="18">
        <f t="shared" si="27"/>
        <v>12.326653583588792</v>
      </c>
      <c r="AA26" s="18">
        <f t="shared" si="34"/>
        <v>1.1442119637307429</v>
      </c>
      <c r="AB26" s="18">
        <f t="shared" si="39"/>
        <v>2.6697473308912003</v>
      </c>
      <c r="AC26" s="20"/>
      <c r="AD26" s="18">
        <f t="shared" si="3"/>
        <v>151.52243177138268</v>
      </c>
      <c r="AE26" s="18">
        <f t="shared" si="9"/>
        <v>85.482385798364191</v>
      </c>
      <c r="AF26" s="18">
        <f t="shared" si="19"/>
        <v>159.84768485543597</v>
      </c>
      <c r="AG26" s="18">
        <f t="shared" si="40"/>
        <v>61.633267917943961</v>
      </c>
      <c r="AH26" s="18">
        <f t="shared" si="41"/>
        <v>5.721059818653714</v>
      </c>
      <c r="AI26" s="18">
        <f t="shared" si="41"/>
        <v>13.348736654456001</v>
      </c>
      <c r="AJ26" s="20"/>
      <c r="AK26" s="18">
        <f t="shared" si="4"/>
        <v>261.12365741934946</v>
      </c>
      <c r="AL26" s="18">
        <f t="shared" si="10"/>
        <v>147.31464485918093</v>
      </c>
      <c r="AM26" s="18">
        <f t="shared" si="20"/>
        <v>275.47084356753464</v>
      </c>
      <c r="AN26" s="18">
        <f t="shared" si="28"/>
        <v>106.21466504525675</v>
      </c>
      <c r="AO26" s="18">
        <f t="shared" si="35"/>
        <v>9.8592930874798981</v>
      </c>
      <c r="AP26" s="18">
        <f t="shared" si="42"/>
        <v>23.004322834512507</v>
      </c>
      <c r="AQ26" s="18">
        <f t="shared" si="11"/>
        <v>822.98742681331419</v>
      </c>
      <c r="AR26" s="20"/>
      <c r="AS26" s="18">
        <f t="shared" si="5"/>
        <v>0</v>
      </c>
      <c r="AT26" s="18">
        <f t="shared" si="12"/>
        <v>0</v>
      </c>
      <c r="AU26" s="18">
        <f t="shared" si="21"/>
        <v>0</v>
      </c>
      <c r="AV26" s="18">
        <f t="shared" si="29"/>
        <v>0</v>
      </c>
      <c r="AW26" s="18">
        <f t="shared" si="36"/>
        <v>0</v>
      </c>
      <c r="AX26" s="18">
        <f t="shared" si="43"/>
        <v>0</v>
      </c>
      <c r="AY26" s="18">
        <f t="shared" si="13"/>
        <v>0</v>
      </c>
      <c r="AZ26" s="20"/>
      <c r="BA26" s="18">
        <f t="shared" si="6"/>
        <v>0</v>
      </c>
      <c r="BB26" s="18">
        <f t="shared" si="14"/>
        <v>0</v>
      </c>
      <c r="BC26" s="18">
        <f t="shared" si="22"/>
        <v>0</v>
      </c>
      <c r="BD26" s="18">
        <f t="shared" si="30"/>
        <v>0</v>
      </c>
      <c r="BE26" s="18">
        <f t="shared" si="37"/>
        <v>0</v>
      </c>
      <c r="BF26" s="18">
        <f t="shared" si="44"/>
        <v>0</v>
      </c>
      <c r="BG26" s="18">
        <f t="shared" si="15"/>
        <v>0</v>
      </c>
      <c r="BH26" s="20"/>
      <c r="BI26" s="18">
        <f t="shared" si="16"/>
        <v>822.98742681331419</v>
      </c>
      <c r="BJ26" s="18">
        <f t="shared" si="23"/>
        <v>4760.818548741865</v>
      </c>
    </row>
    <row r="27" spans="2:62" x14ac:dyDescent="0.15">
      <c r="B27" s="22">
        <v>2032</v>
      </c>
      <c r="C27" s="14">
        <v>0</v>
      </c>
      <c r="D27" s="14">
        <f t="shared" si="31"/>
        <v>0</v>
      </c>
      <c r="E27" s="14">
        <f t="shared" si="32"/>
        <v>0</v>
      </c>
      <c r="G27" s="14">
        <v>14</v>
      </c>
      <c r="H27" s="14" t="s">
        <v>117</v>
      </c>
      <c r="I27" s="15">
        <v>19.7</v>
      </c>
      <c r="J27" s="267"/>
      <c r="K27" s="16">
        <f t="shared" si="24"/>
        <v>136.87050158878739</v>
      </c>
      <c r="L27" s="15">
        <f t="shared" si="45"/>
        <v>20.048252397272236</v>
      </c>
      <c r="M27" s="17"/>
      <c r="N27" s="14">
        <f t="shared" si="0"/>
        <v>14</v>
      </c>
      <c r="O27" s="14" t="str">
        <f t="shared" si="1"/>
        <v>2032-2033</v>
      </c>
      <c r="P27" s="18">
        <f t="shared" si="7"/>
        <v>133.07027528689446</v>
      </c>
      <c r="Q27" s="18">
        <f t="shared" si="17"/>
        <v>75.607125277110271</v>
      </c>
      <c r="R27" s="18">
        <f t="shared" si="26"/>
        <v>142.55488650791548</v>
      </c>
      <c r="S27" s="18">
        <f t="shared" si="33"/>
        <v>55.504103816316572</v>
      </c>
      <c r="T27" s="18">
        <f t="shared" si="38"/>
        <v>5.212616604304726</v>
      </c>
      <c r="U27" s="18">
        <f t="shared" si="46"/>
        <v>12.336685354406011</v>
      </c>
      <c r="V27" s="20"/>
      <c r="W27" s="18">
        <f t="shared" si="2"/>
        <v>33.267568821723614</v>
      </c>
      <c r="X27" s="18">
        <f t="shared" si="8"/>
        <v>18.901781319277568</v>
      </c>
      <c r="Y27" s="18">
        <f t="shared" si="18"/>
        <v>35.638721626978871</v>
      </c>
      <c r="Z27" s="18">
        <f t="shared" si="27"/>
        <v>13.876025954079143</v>
      </c>
      <c r="AA27" s="18">
        <f t="shared" si="34"/>
        <v>1.3031541510761815</v>
      </c>
      <c r="AB27" s="18">
        <f t="shared" si="39"/>
        <v>3.0841713386015028</v>
      </c>
      <c r="AC27" s="20"/>
      <c r="AD27" s="18">
        <f t="shared" si="3"/>
        <v>166.33784410861807</v>
      </c>
      <c r="AE27" s="18">
        <f t="shared" si="9"/>
        <v>94.508906596387845</v>
      </c>
      <c r="AF27" s="18">
        <f t="shared" si="19"/>
        <v>178.19360813489436</v>
      </c>
      <c r="AG27" s="18">
        <f t="shared" si="40"/>
        <v>69.380129770395712</v>
      </c>
      <c r="AH27" s="18">
        <f t="shared" si="41"/>
        <v>6.5157707553809079</v>
      </c>
      <c r="AI27" s="18">
        <f t="shared" si="41"/>
        <v>15.420856693007515</v>
      </c>
      <c r="AJ27" s="20"/>
      <c r="AK27" s="18">
        <f t="shared" si="4"/>
        <v>286.65555134718511</v>
      </c>
      <c r="AL27" s="18">
        <f t="shared" si="10"/>
        <v>162.87034903444172</v>
      </c>
      <c r="AM27" s="18">
        <f t="shared" si="20"/>
        <v>307.08698468580121</v>
      </c>
      <c r="AN27" s="18">
        <f t="shared" si="28"/>
        <v>119.56509030431526</v>
      </c>
      <c r="AO27" s="18">
        <f t="shared" si="35"/>
        <v>11.22884493510643</v>
      </c>
      <c r="AP27" s="18">
        <f t="shared" si="42"/>
        <v>26.575276367616283</v>
      </c>
      <c r="AQ27" s="18">
        <f t="shared" si="11"/>
        <v>913.98209667446599</v>
      </c>
      <c r="AR27" s="20"/>
      <c r="AS27" s="18">
        <f t="shared" si="5"/>
        <v>0</v>
      </c>
      <c r="AT27" s="18">
        <f t="shared" si="12"/>
        <v>0</v>
      </c>
      <c r="AU27" s="18">
        <f t="shared" si="21"/>
        <v>0</v>
      </c>
      <c r="AV27" s="18">
        <f t="shared" si="29"/>
        <v>0</v>
      </c>
      <c r="AW27" s="18">
        <f t="shared" si="36"/>
        <v>0</v>
      </c>
      <c r="AX27" s="18">
        <f t="shared" si="43"/>
        <v>0</v>
      </c>
      <c r="AY27" s="18">
        <f t="shared" si="13"/>
        <v>0</v>
      </c>
      <c r="AZ27" s="20"/>
      <c r="BA27" s="18">
        <f t="shared" si="6"/>
        <v>0</v>
      </c>
      <c r="BB27" s="18">
        <f t="shared" si="14"/>
        <v>0</v>
      </c>
      <c r="BC27" s="18">
        <f t="shared" si="22"/>
        <v>0</v>
      </c>
      <c r="BD27" s="18">
        <f t="shared" si="30"/>
        <v>0</v>
      </c>
      <c r="BE27" s="18">
        <f t="shared" si="37"/>
        <v>0</v>
      </c>
      <c r="BF27" s="18">
        <f t="shared" si="44"/>
        <v>0</v>
      </c>
      <c r="BG27" s="18">
        <f t="shared" si="15"/>
        <v>0</v>
      </c>
      <c r="BH27" s="20"/>
      <c r="BI27" s="18">
        <f t="shared" si="16"/>
        <v>913.98209667446599</v>
      </c>
      <c r="BJ27" s="18">
        <f t="shared" si="23"/>
        <v>5674.8006454163315</v>
      </c>
    </row>
    <row r="28" spans="2:62" x14ac:dyDescent="0.15">
      <c r="B28" s="22">
        <v>2033</v>
      </c>
      <c r="C28" s="14">
        <v>0</v>
      </c>
      <c r="D28" s="14">
        <f t="shared" si="31"/>
        <v>0</v>
      </c>
      <c r="E28" s="14">
        <f t="shared" si="32"/>
        <v>0</v>
      </c>
      <c r="G28" s="14">
        <v>15</v>
      </c>
      <c r="H28" s="14" t="s">
        <v>118</v>
      </c>
      <c r="I28" s="15">
        <v>21</v>
      </c>
      <c r="J28" s="267"/>
      <c r="K28" s="16">
        <f t="shared" si="24"/>
        <v>158.7438751852597</v>
      </c>
      <c r="L28" s="15">
        <f t="shared" si="45"/>
        <v>21.873373596472305</v>
      </c>
      <c r="M28" s="17"/>
      <c r="N28" s="14">
        <f t="shared" si="0"/>
        <v>15</v>
      </c>
      <c r="O28" s="14" t="str">
        <f t="shared" si="1"/>
        <v>2033-2034</v>
      </c>
      <c r="P28" s="18">
        <f t="shared" si="7"/>
        <v>145.18451724658493</v>
      </c>
      <c r="Q28" s="18">
        <f t="shared" si="17"/>
        <v>82.999764924707051</v>
      </c>
      <c r="R28" s="18">
        <f t="shared" si="26"/>
        <v>157.60798353961098</v>
      </c>
      <c r="S28" s="18">
        <f t="shared" si="33"/>
        <v>61.874380816137688</v>
      </c>
      <c r="T28" s="18">
        <f t="shared" si="38"/>
        <v>5.867805304944568</v>
      </c>
      <c r="U28" s="18">
        <f t="shared" si="46"/>
        <v>14.050371119785014</v>
      </c>
      <c r="V28" s="20"/>
      <c r="W28" s="18">
        <f t="shared" si="2"/>
        <v>36.296129311646233</v>
      </c>
      <c r="X28" s="18">
        <f t="shared" si="8"/>
        <v>20.749941231176763</v>
      </c>
      <c r="Y28" s="18">
        <f t="shared" si="18"/>
        <v>39.401995884902746</v>
      </c>
      <c r="Z28" s="18">
        <f t="shared" si="27"/>
        <v>15.468595204034422</v>
      </c>
      <c r="AA28" s="18">
        <f t="shared" si="34"/>
        <v>1.466951326236142</v>
      </c>
      <c r="AB28" s="18">
        <f t="shared" si="39"/>
        <v>3.5125927799462535</v>
      </c>
      <c r="AC28" s="20"/>
      <c r="AD28" s="18">
        <f t="shared" si="3"/>
        <v>181.48064655823117</v>
      </c>
      <c r="AE28" s="18">
        <f t="shared" si="9"/>
        <v>103.74970615588381</v>
      </c>
      <c r="AF28" s="18">
        <f t="shared" si="19"/>
        <v>197.00997942451374</v>
      </c>
      <c r="AG28" s="18">
        <f t="shared" si="40"/>
        <v>77.342976020172102</v>
      </c>
      <c r="AH28" s="18">
        <f t="shared" si="41"/>
        <v>7.33475663118071</v>
      </c>
      <c r="AI28" s="18">
        <f t="shared" si="41"/>
        <v>17.562963899731269</v>
      </c>
      <c r="AJ28" s="20"/>
      <c r="AK28" s="18">
        <f t="shared" si="4"/>
        <v>312.75164756868503</v>
      </c>
      <c r="AL28" s="18">
        <f t="shared" si="10"/>
        <v>178.79532694197309</v>
      </c>
      <c r="AM28" s="18">
        <f t="shared" si="20"/>
        <v>339.51386454157864</v>
      </c>
      <c r="AN28" s="18">
        <f t="shared" si="28"/>
        <v>133.28772867476326</v>
      </c>
      <c r="AO28" s="18">
        <f t="shared" si="35"/>
        <v>12.640230594401421</v>
      </c>
      <c r="AP28" s="18">
        <f t="shared" si="42"/>
        <v>30.266841120536885</v>
      </c>
      <c r="AQ28" s="18">
        <f t="shared" si="11"/>
        <v>1007.2556394419383</v>
      </c>
      <c r="AR28" s="20"/>
      <c r="AS28" s="18">
        <f t="shared" si="5"/>
        <v>0</v>
      </c>
      <c r="AT28" s="18">
        <f t="shared" si="12"/>
        <v>0</v>
      </c>
      <c r="AU28" s="18">
        <f t="shared" si="21"/>
        <v>0</v>
      </c>
      <c r="AV28" s="18">
        <f t="shared" si="29"/>
        <v>0</v>
      </c>
      <c r="AW28" s="18">
        <f t="shared" si="36"/>
        <v>0</v>
      </c>
      <c r="AX28" s="18">
        <f t="shared" si="43"/>
        <v>0</v>
      </c>
      <c r="AY28" s="18">
        <f t="shared" si="13"/>
        <v>0</v>
      </c>
      <c r="AZ28" s="20"/>
      <c r="BA28" s="18">
        <f t="shared" si="6"/>
        <v>0</v>
      </c>
      <c r="BB28" s="18">
        <f t="shared" si="14"/>
        <v>0</v>
      </c>
      <c r="BC28" s="18">
        <f t="shared" si="22"/>
        <v>0</v>
      </c>
      <c r="BD28" s="18">
        <f t="shared" si="30"/>
        <v>0</v>
      </c>
      <c r="BE28" s="18">
        <f t="shared" si="37"/>
        <v>0</v>
      </c>
      <c r="BF28" s="18">
        <f t="shared" si="44"/>
        <v>0</v>
      </c>
      <c r="BG28" s="18">
        <f t="shared" si="15"/>
        <v>0</v>
      </c>
      <c r="BH28" s="20"/>
      <c r="BI28" s="18">
        <f t="shared" si="16"/>
        <v>1007.2556394419383</v>
      </c>
      <c r="BJ28" s="18">
        <f t="shared" si="23"/>
        <v>6682.0562848582695</v>
      </c>
    </row>
    <row r="29" spans="2:62" x14ac:dyDescent="0.15">
      <c r="B29" s="22">
        <v>2034</v>
      </c>
      <c r="C29" s="14">
        <v>0</v>
      </c>
      <c r="D29" s="14">
        <f t="shared" si="31"/>
        <v>0</v>
      </c>
      <c r="E29" s="14">
        <f t="shared" si="32"/>
        <v>0</v>
      </c>
      <c r="G29" s="14">
        <v>16</v>
      </c>
      <c r="H29" s="14" t="s">
        <v>119</v>
      </c>
      <c r="I29" s="15">
        <v>22.3</v>
      </c>
      <c r="J29" s="267"/>
      <c r="K29" s="16">
        <f t="shared" si="24"/>
        <v>182.48009417159386</v>
      </c>
      <c r="L29" s="15">
        <f t="shared" si="45"/>
        <v>23.736218986334165</v>
      </c>
      <c r="M29" s="17"/>
      <c r="N29" s="14">
        <f t="shared" si="0"/>
        <v>16</v>
      </c>
      <c r="O29" s="14" t="str">
        <f t="shared" si="1"/>
        <v>2034-2035</v>
      </c>
      <c r="P29" s="18">
        <f t="shared" si="7"/>
        <v>157.54915352179302</v>
      </c>
      <c r="Q29" s="18">
        <f t="shared" si="17"/>
        <v>90.555766689395341</v>
      </c>
      <c r="R29" s="18">
        <f t="shared" si="26"/>
        <v>173.01842301369913</v>
      </c>
      <c r="S29" s="18">
        <f t="shared" si="33"/>
        <v>68.40801204420282</v>
      </c>
      <c r="T29" s="18">
        <f t="shared" si="38"/>
        <v>6.5412608263096059</v>
      </c>
      <c r="U29" s="18">
        <f t="shared" si="46"/>
        <v>15.816402481055132</v>
      </c>
      <c r="V29" s="20"/>
      <c r="W29" s="18">
        <f t="shared" si="2"/>
        <v>39.387288380448254</v>
      </c>
      <c r="X29" s="18">
        <f t="shared" si="8"/>
        <v>22.638941672348835</v>
      </c>
      <c r="Y29" s="18">
        <f t="shared" si="18"/>
        <v>43.254605753424784</v>
      </c>
      <c r="Z29" s="18">
        <f t="shared" si="27"/>
        <v>17.102003011050705</v>
      </c>
      <c r="AA29" s="18">
        <f t="shared" si="34"/>
        <v>1.6353152065774015</v>
      </c>
      <c r="AB29" s="18">
        <f t="shared" si="39"/>
        <v>3.954100620263783</v>
      </c>
      <c r="AC29" s="20"/>
      <c r="AD29" s="18">
        <f t="shared" si="3"/>
        <v>196.93644190224126</v>
      </c>
      <c r="AE29" s="18">
        <f t="shared" si="9"/>
        <v>113.19470836174418</v>
      </c>
      <c r="AF29" s="18">
        <f t="shared" si="19"/>
        <v>216.27302876712392</v>
      </c>
      <c r="AG29" s="18">
        <f t="shared" si="40"/>
        <v>85.510015055253518</v>
      </c>
      <c r="AH29" s="18">
        <f t="shared" si="41"/>
        <v>8.1765760328870076</v>
      </c>
      <c r="AI29" s="18">
        <f t="shared" si="41"/>
        <v>19.770503101318916</v>
      </c>
      <c r="AJ29" s="20"/>
      <c r="AK29" s="18">
        <f t="shared" si="4"/>
        <v>339.38713487819575</v>
      </c>
      <c r="AL29" s="18">
        <f t="shared" si="10"/>
        <v>195.0722140767391</v>
      </c>
      <c r="AM29" s="18">
        <f t="shared" si="20"/>
        <v>372.71051957534348</v>
      </c>
      <c r="AN29" s="18">
        <f t="shared" si="28"/>
        <v>147.36225927855352</v>
      </c>
      <c r="AO29" s="18">
        <f t="shared" si="35"/>
        <v>14.090966030008607</v>
      </c>
      <c r="AP29" s="18">
        <f t="shared" si="42"/>
        <v>34.071167011272934</v>
      </c>
      <c r="AQ29" s="18">
        <f t="shared" si="11"/>
        <v>1102.6942608501133</v>
      </c>
      <c r="AR29" s="20"/>
      <c r="AS29" s="18">
        <f t="shared" si="5"/>
        <v>0</v>
      </c>
      <c r="AT29" s="18">
        <f t="shared" si="12"/>
        <v>0</v>
      </c>
      <c r="AU29" s="18">
        <f t="shared" si="21"/>
        <v>0</v>
      </c>
      <c r="AV29" s="18">
        <f t="shared" si="29"/>
        <v>0</v>
      </c>
      <c r="AW29" s="18">
        <f t="shared" si="36"/>
        <v>0</v>
      </c>
      <c r="AX29" s="18">
        <f t="shared" si="43"/>
        <v>0</v>
      </c>
      <c r="AY29" s="18">
        <f t="shared" si="13"/>
        <v>0</v>
      </c>
      <c r="AZ29" s="20"/>
      <c r="BA29" s="18">
        <f t="shared" si="6"/>
        <v>0</v>
      </c>
      <c r="BB29" s="18">
        <f t="shared" si="14"/>
        <v>0</v>
      </c>
      <c r="BC29" s="18">
        <f t="shared" si="22"/>
        <v>0</v>
      </c>
      <c r="BD29" s="18">
        <f t="shared" si="30"/>
        <v>0</v>
      </c>
      <c r="BE29" s="18">
        <f t="shared" si="37"/>
        <v>0</v>
      </c>
      <c r="BF29" s="18">
        <f t="shared" si="44"/>
        <v>0</v>
      </c>
      <c r="BG29" s="18">
        <f t="shared" si="15"/>
        <v>0</v>
      </c>
      <c r="BH29" s="20"/>
      <c r="BI29" s="18">
        <f t="shared" si="16"/>
        <v>1102.6942608501133</v>
      </c>
      <c r="BJ29" s="18">
        <f t="shared" si="23"/>
        <v>7784.7505457083826</v>
      </c>
    </row>
    <row r="30" spans="2:62" x14ac:dyDescent="0.15">
      <c r="B30" s="22">
        <v>2035</v>
      </c>
      <c r="C30" s="14">
        <v>0</v>
      </c>
      <c r="D30" s="14">
        <f t="shared" si="31"/>
        <v>0</v>
      </c>
      <c r="E30" s="14">
        <f t="shared" si="32"/>
        <v>0</v>
      </c>
      <c r="G30" s="14">
        <v>17</v>
      </c>
      <c r="H30" s="14" t="s">
        <v>120</v>
      </c>
      <c r="I30" s="15">
        <v>23.6</v>
      </c>
      <c r="J30" s="267"/>
      <c r="K30" s="16">
        <f t="shared" si="24"/>
        <v>208.11532473892706</v>
      </c>
      <c r="L30" s="15">
        <f t="shared" si="45"/>
        <v>25.635230567333195</v>
      </c>
      <c r="M30" s="17"/>
      <c r="N30" s="14">
        <f t="shared" si="0"/>
        <v>17</v>
      </c>
      <c r="O30" s="14" t="str">
        <f t="shared" si="1"/>
        <v>2035-2036</v>
      </c>
      <c r="P30" s="18">
        <f t="shared" si="7"/>
        <v>170.15384289067407</v>
      </c>
      <c r="Q30" s="18">
        <f t="shared" si="17"/>
        <v>98.267946603423454</v>
      </c>
      <c r="R30" s="18">
        <f t="shared" si="26"/>
        <v>188.76940147491564</v>
      </c>
      <c r="S30" s="18">
        <f t="shared" si="33"/>
        <v>75.096743829702348</v>
      </c>
      <c r="T30" s="18">
        <f t="shared" si="38"/>
        <v>7.2319858960714178</v>
      </c>
      <c r="U30" s="18">
        <f t="shared" si="46"/>
        <v>17.631671227279984</v>
      </c>
      <c r="V30" s="20"/>
      <c r="W30" s="18">
        <f t="shared" si="2"/>
        <v>42.538460722668518</v>
      </c>
      <c r="X30" s="18">
        <f t="shared" si="8"/>
        <v>24.566986650855863</v>
      </c>
      <c r="Y30" s="18">
        <f t="shared" si="18"/>
        <v>47.19235036872891</v>
      </c>
      <c r="Z30" s="18">
        <f t="shared" si="27"/>
        <v>18.774185957425587</v>
      </c>
      <c r="AA30" s="18">
        <f t="shared" si="34"/>
        <v>1.8079964740178545</v>
      </c>
      <c r="AB30" s="18">
        <f t="shared" si="39"/>
        <v>4.407917806819996</v>
      </c>
      <c r="AC30" s="20"/>
      <c r="AD30" s="18">
        <f t="shared" si="3"/>
        <v>212.69230361334257</v>
      </c>
      <c r="AE30" s="18">
        <f t="shared" si="9"/>
        <v>122.83493325427932</v>
      </c>
      <c r="AF30" s="18">
        <f t="shared" si="19"/>
        <v>235.96175184364455</v>
      </c>
      <c r="AG30" s="18">
        <f t="shared" si="40"/>
        <v>93.870929787127935</v>
      </c>
      <c r="AH30" s="18">
        <f t="shared" si="41"/>
        <v>9.0399823700892732</v>
      </c>
      <c r="AI30" s="18">
        <f t="shared" si="41"/>
        <v>22.039589034099979</v>
      </c>
      <c r="AJ30" s="20"/>
      <c r="AK30" s="18">
        <f t="shared" si="4"/>
        <v>366.53973656032701</v>
      </c>
      <c r="AL30" s="18">
        <f t="shared" si="10"/>
        <v>211.68553497487468</v>
      </c>
      <c r="AM30" s="18">
        <f t="shared" si="20"/>
        <v>406.64075234388076</v>
      </c>
      <c r="AN30" s="18">
        <f t="shared" si="28"/>
        <v>161.77090233315045</v>
      </c>
      <c r="AO30" s="18">
        <f t="shared" si="35"/>
        <v>15.578902951120513</v>
      </c>
      <c r="AP30" s="18">
        <f t="shared" si="42"/>
        <v>37.981558435432291</v>
      </c>
      <c r="AQ30" s="18">
        <f t="shared" si="11"/>
        <v>1200.1973875987858</v>
      </c>
      <c r="AR30" s="20"/>
      <c r="AS30" s="18">
        <f t="shared" si="5"/>
        <v>0</v>
      </c>
      <c r="AT30" s="18">
        <f t="shared" si="12"/>
        <v>0</v>
      </c>
      <c r="AU30" s="18">
        <f t="shared" si="21"/>
        <v>0</v>
      </c>
      <c r="AV30" s="18">
        <f t="shared" si="29"/>
        <v>0</v>
      </c>
      <c r="AW30" s="18">
        <f t="shared" si="36"/>
        <v>0</v>
      </c>
      <c r="AX30" s="18">
        <f t="shared" si="43"/>
        <v>0</v>
      </c>
      <c r="AY30" s="18">
        <f t="shared" si="13"/>
        <v>0</v>
      </c>
      <c r="AZ30" s="20"/>
      <c r="BA30" s="18">
        <f t="shared" si="6"/>
        <v>0</v>
      </c>
      <c r="BB30" s="18">
        <f t="shared" si="14"/>
        <v>0</v>
      </c>
      <c r="BC30" s="18">
        <f t="shared" si="22"/>
        <v>0</v>
      </c>
      <c r="BD30" s="18">
        <f t="shared" si="30"/>
        <v>0</v>
      </c>
      <c r="BE30" s="18">
        <f t="shared" si="37"/>
        <v>0</v>
      </c>
      <c r="BF30" s="18">
        <f t="shared" si="44"/>
        <v>0</v>
      </c>
      <c r="BG30" s="18">
        <f t="shared" si="15"/>
        <v>0</v>
      </c>
      <c r="BH30" s="20"/>
      <c r="BI30" s="18">
        <f t="shared" si="16"/>
        <v>1200.1973875987858</v>
      </c>
      <c r="BJ30" s="18">
        <f t="shared" si="23"/>
        <v>8984.9479333071686</v>
      </c>
    </row>
    <row r="31" spans="2:62" x14ac:dyDescent="0.15">
      <c r="B31" s="22">
        <v>2036</v>
      </c>
      <c r="C31" s="14">
        <v>0</v>
      </c>
      <c r="D31" s="14">
        <f t="shared" si="31"/>
        <v>0</v>
      </c>
      <c r="E31" s="14">
        <f t="shared" si="32"/>
        <v>0</v>
      </c>
      <c r="G31" s="14">
        <v>18</v>
      </c>
      <c r="H31" s="14" t="s">
        <v>121</v>
      </c>
      <c r="I31" s="15">
        <v>24.9</v>
      </c>
      <c r="J31" s="267"/>
      <c r="K31" s="16">
        <f t="shared" si="24"/>
        <v>235.68432508293469</v>
      </c>
      <c r="L31" s="15">
        <f t="shared" si="45"/>
        <v>27.569000344007634</v>
      </c>
      <c r="M31" s="17"/>
      <c r="N31" s="14">
        <f t="shared" si="0"/>
        <v>18</v>
      </c>
      <c r="O31" s="14" t="str">
        <f t="shared" si="1"/>
        <v>2036-2037</v>
      </c>
      <c r="P31" s="18">
        <f t="shared" si="7"/>
        <v>182.98923978335068</v>
      </c>
      <c r="Q31" s="18">
        <f t="shared" si="17"/>
        <v>106.12985454875943</v>
      </c>
      <c r="R31" s="18">
        <f t="shared" si="26"/>
        <v>204.84594347396248</v>
      </c>
      <c r="S31" s="18">
        <f t="shared" si="33"/>
        <v>81.933282817665969</v>
      </c>
      <c r="T31" s="18">
        <f t="shared" si="38"/>
        <v>7.9391079493198058</v>
      </c>
      <c r="U31" s="18">
        <f t="shared" si="46"/>
        <v>19.49348925622887</v>
      </c>
      <c r="V31" s="20"/>
      <c r="W31" s="18">
        <f t="shared" si="2"/>
        <v>45.747309945837671</v>
      </c>
      <c r="X31" s="18">
        <f t="shared" si="8"/>
        <v>26.532463637189856</v>
      </c>
      <c r="Y31" s="18">
        <f t="shared" si="18"/>
        <v>51.21148586849062</v>
      </c>
      <c r="Z31" s="18">
        <f t="shared" si="27"/>
        <v>20.483320704416492</v>
      </c>
      <c r="AA31" s="18">
        <f t="shared" si="34"/>
        <v>1.9847769873299514</v>
      </c>
      <c r="AB31" s="18">
        <f t="shared" si="39"/>
        <v>4.8733723140572174</v>
      </c>
      <c r="AC31" s="20"/>
      <c r="AD31" s="18">
        <f t="shared" si="3"/>
        <v>228.73654972918837</v>
      </c>
      <c r="AE31" s="18">
        <f t="shared" si="9"/>
        <v>132.66231818594929</v>
      </c>
      <c r="AF31" s="18">
        <f t="shared" si="19"/>
        <v>256.05742934245308</v>
      </c>
      <c r="AG31" s="18">
        <f t="shared" si="40"/>
        <v>102.41660352208245</v>
      </c>
      <c r="AH31" s="18">
        <f t="shared" si="41"/>
        <v>9.9238849366497579</v>
      </c>
      <c r="AI31" s="18">
        <f t="shared" si="41"/>
        <v>24.366861570286087</v>
      </c>
      <c r="AJ31" s="20"/>
      <c r="AK31" s="18">
        <f t="shared" si="4"/>
        <v>394.18932069996788</v>
      </c>
      <c r="AL31" s="18">
        <f t="shared" si="10"/>
        <v>228.62139500711928</v>
      </c>
      <c r="AM31" s="18">
        <f t="shared" si="20"/>
        <v>441.27230323349409</v>
      </c>
      <c r="AN31" s="18">
        <f t="shared" si="28"/>
        <v>176.49794673638874</v>
      </c>
      <c r="AO31" s="18">
        <f t="shared" si="35"/>
        <v>17.102161707493082</v>
      </c>
      <c r="AP31" s="18">
        <f t="shared" si="42"/>
        <v>41.992224772793023</v>
      </c>
      <c r="AQ31" s="18">
        <f t="shared" si="11"/>
        <v>1299.6753521572559</v>
      </c>
      <c r="AR31" s="20"/>
      <c r="AS31" s="18">
        <f t="shared" si="5"/>
        <v>0</v>
      </c>
      <c r="AT31" s="18">
        <f t="shared" si="12"/>
        <v>0</v>
      </c>
      <c r="AU31" s="18">
        <f t="shared" si="21"/>
        <v>0</v>
      </c>
      <c r="AV31" s="18">
        <f t="shared" si="29"/>
        <v>0</v>
      </c>
      <c r="AW31" s="18">
        <f t="shared" si="36"/>
        <v>0</v>
      </c>
      <c r="AX31" s="18">
        <f t="shared" si="43"/>
        <v>0</v>
      </c>
      <c r="AY31" s="18">
        <f t="shared" si="13"/>
        <v>0</v>
      </c>
      <c r="AZ31" s="20"/>
      <c r="BA31" s="18">
        <f t="shared" si="6"/>
        <v>0</v>
      </c>
      <c r="BB31" s="18">
        <f t="shared" si="14"/>
        <v>0</v>
      </c>
      <c r="BC31" s="18">
        <f t="shared" si="22"/>
        <v>0</v>
      </c>
      <c r="BD31" s="18">
        <f t="shared" si="30"/>
        <v>0</v>
      </c>
      <c r="BE31" s="18">
        <f t="shared" si="37"/>
        <v>0</v>
      </c>
      <c r="BF31" s="18">
        <f t="shared" si="44"/>
        <v>0</v>
      </c>
      <c r="BG31" s="18">
        <f t="shared" si="15"/>
        <v>0</v>
      </c>
      <c r="BH31" s="20"/>
      <c r="BI31" s="18">
        <f t="shared" si="16"/>
        <v>1299.6753521572559</v>
      </c>
      <c r="BJ31" s="18">
        <f t="shared" si="23"/>
        <v>10284.623285464424</v>
      </c>
    </row>
    <row r="32" spans="2:62" x14ac:dyDescent="0.15">
      <c r="B32" s="22">
        <v>2037</v>
      </c>
      <c r="C32" s="14">
        <v>0</v>
      </c>
      <c r="D32" s="14">
        <f t="shared" si="31"/>
        <v>0</v>
      </c>
      <c r="E32" s="14">
        <f t="shared" si="32"/>
        <v>0</v>
      </c>
      <c r="G32" s="14">
        <v>19</v>
      </c>
      <c r="H32" s="14" t="s">
        <v>122</v>
      </c>
      <c r="I32" s="15">
        <v>26.2</v>
      </c>
      <c r="J32" s="267"/>
      <c r="K32" s="16">
        <f t="shared" si="24"/>
        <v>265.2205735998989</v>
      </c>
      <c r="L32" s="15">
        <f t="shared" si="45"/>
        <v>29.536248516964207</v>
      </c>
      <c r="M32" s="17"/>
      <c r="N32" s="14">
        <f t="shared" si="0"/>
        <v>19</v>
      </c>
      <c r="O32" s="14" t="str">
        <f t="shared" si="1"/>
        <v>2037-2038</v>
      </c>
      <c r="P32" s="18">
        <f t="shared" si="7"/>
        <v>196.04684953134992</v>
      </c>
      <c r="Q32" s="18">
        <f t="shared" si="17"/>
        <v>114.13566142419161</v>
      </c>
      <c r="R32" s="18">
        <f t="shared" si="26"/>
        <v>221.23460331914222</v>
      </c>
      <c r="S32" s="18">
        <f t="shared" si="33"/>
        <v>88.911129079010522</v>
      </c>
      <c r="T32" s="18">
        <f t="shared" si="38"/>
        <v>8.6618559442030332</v>
      </c>
      <c r="U32" s="18">
        <f t="shared" si="46"/>
        <v>21.399504608848385</v>
      </c>
      <c r="V32" s="20"/>
      <c r="W32" s="18">
        <f t="shared" si="2"/>
        <v>49.01171238283748</v>
      </c>
      <c r="X32" s="18">
        <f t="shared" si="8"/>
        <v>28.533915356047903</v>
      </c>
      <c r="Y32" s="18">
        <f t="shared" si="18"/>
        <v>55.308650829785556</v>
      </c>
      <c r="Z32" s="18">
        <f t="shared" si="27"/>
        <v>22.22778226975263</v>
      </c>
      <c r="AA32" s="18">
        <f t="shared" si="34"/>
        <v>2.1654639860507583</v>
      </c>
      <c r="AB32" s="18">
        <f t="shared" si="39"/>
        <v>5.3498761522120963</v>
      </c>
      <c r="AC32" s="20"/>
      <c r="AD32" s="18">
        <f t="shared" si="3"/>
        <v>245.05856191418741</v>
      </c>
      <c r="AE32" s="18">
        <f t="shared" si="9"/>
        <v>142.66957678023951</v>
      </c>
      <c r="AF32" s="18">
        <f t="shared" si="19"/>
        <v>276.54325414892776</v>
      </c>
      <c r="AG32" s="18">
        <f t="shared" si="40"/>
        <v>111.13891134876314</v>
      </c>
      <c r="AH32" s="18">
        <f t="shared" si="41"/>
        <v>10.827319930253791</v>
      </c>
      <c r="AI32" s="18">
        <f t="shared" si="41"/>
        <v>26.749380761060483</v>
      </c>
      <c r="AJ32" s="20"/>
      <c r="AK32" s="18">
        <f t="shared" si="4"/>
        <v>422.31758836544958</v>
      </c>
      <c r="AL32" s="18">
        <f t="shared" si="10"/>
        <v>245.86723731794606</v>
      </c>
      <c r="AM32" s="18">
        <f t="shared" si="20"/>
        <v>476.5762079833188</v>
      </c>
      <c r="AN32" s="18">
        <f t="shared" si="28"/>
        <v>191.52939055770179</v>
      </c>
      <c r="AO32" s="18">
        <f t="shared" si="35"/>
        <v>18.6590813464707</v>
      </c>
      <c r="AP32" s="18">
        <f t="shared" si="42"/>
        <v>46.098099511560889</v>
      </c>
      <c r="AQ32" s="18">
        <f t="shared" si="11"/>
        <v>1401.0476050824477</v>
      </c>
      <c r="AR32" s="20"/>
      <c r="AS32" s="18">
        <f t="shared" si="5"/>
        <v>0</v>
      </c>
      <c r="AT32" s="18">
        <f t="shared" si="12"/>
        <v>0</v>
      </c>
      <c r="AU32" s="18">
        <f t="shared" si="21"/>
        <v>0</v>
      </c>
      <c r="AV32" s="18">
        <f t="shared" si="29"/>
        <v>0</v>
      </c>
      <c r="AW32" s="18">
        <f t="shared" si="36"/>
        <v>0</v>
      </c>
      <c r="AX32" s="18">
        <f t="shared" si="43"/>
        <v>0</v>
      </c>
      <c r="AY32" s="18">
        <f t="shared" si="13"/>
        <v>0</v>
      </c>
      <c r="AZ32" s="20"/>
      <c r="BA32" s="18">
        <f t="shared" si="6"/>
        <v>0</v>
      </c>
      <c r="BB32" s="18">
        <f t="shared" si="14"/>
        <v>0</v>
      </c>
      <c r="BC32" s="18">
        <f t="shared" si="22"/>
        <v>0</v>
      </c>
      <c r="BD32" s="18">
        <f t="shared" si="30"/>
        <v>0</v>
      </c>
      <c r="BE32" s="18">
        <f t="shared" si="37"/>
        <v>0</v>
      </c>
      <c r="BF32" s="18">
        <f t="shared" si="44"/>
        <v>0</v>
      </c>
      <c r="BG32" s="18">
        <f t="shared" si="15"/>
        <v>0</v>
      </c>
      <c r="BH32" s="20"/>
      <c r="BI32" s="18">
        <f t="shared" si="16"/>
        <v>1401.0476050824477</v>
      </c>
      <c r="BJ32" s="18">
        <f t="shared" si="23"/>
        <v>11685.670890546871</v>
      </c>
    </row>
    <row r="33" spans="2:62" x14ac:dyDescent="0.15">
      <c r="B33" s="22">
        <v>2038</v>
      </c>
      <c r="C33" s="14">
        <v>0</v>
      </c>
      <c r="D33" s="14">
        <f t="shared" si="31"/>
        <v>0</v>
      </c>
      <c r="E33" s="14">
        <f t="shared" si="32"/>
        <v>0</v>
      </c>
      <c r="G33" s="14">
        <v>20</v>
      </c>
      <c r="H33" s="14" t="s">
        <v>123</v>
      </c>
      <c r="I33" s="15">
        <v>27.5</v>
      </c>
      <c r="J33" s="267"/>
      <c r="K33" s="16">
        <f t="shared" si="24"/>
        <v>296.75637940732543</v>
      </c>
      <c r="L33" s="15">
        <f t="shared" si="45"/>
        <v>31.535805807426527</v>
      </c>
      <c r="M33" s="17"/>
      <c r="N33" s="14">
        <f t="shared" si="0"/>
        <v>20</v>
      </c>
      <c r="O33" s="14" t="str">
        <f t="shared" si="1"/>
        <v>2038-2039</v>
      </c>
      <c r="P33" s="18">
        <f t="shared" si="7"/>
        <v>209.31891104679357</v>
      </c>
      <c r="Q33" s="18">
        <f t="shared" si="17"/>
        <v>122.28006886023181</v>
      </c>
      <c r="R33" s="18">
        <f t="shared" si="26"/>
        <v>237.9232298688203</v>
      </c>
      <c r="S33" s="18">
        <f t="shared" si="33"/>
        <v>96.024446659116691</v>
      </c>
      <c r="T33" s="18">
        <f t="shared" si="38"/>
        <v>9.3995427185883287</v>
      </c>
      <c r="U33" s="18">
        <f t="shared" si="46"/>
        <v>23.347638976874538</v>
      </c>
      <c r="V33" s="20"/>
      <c r="W33" s="18">
        <f t="shared" si="2"/>
        <v>52.329727761698393</v>
      </c>
      <c r="X33" s="18">
        <f t="shared" si="8"/>
        <v>30.570017215057952</v>
      </c>
      <c r="Y33" s="18">
        <f t="shared" si="18"/>
        <v>59.480807467205075</v>
      </c>
      <c r="Z33" s="18">
        <f t="shared" si="27"/>
        <v>24.006111664779173</v>
      </c>
      <c r="AA33" s="18">
        <f t="shared" si="34"/>
        <v>2.3498856796470822</v>
      </c>
      <c r="AB33" s="18">
        <f t="shared" si="39"/>
        <v>5.8369097442186346</v>
      </c>
      <c r="AC33" s="20"/>
      <c r="AD33" s="18">
        <f t="shared" si="3"/>
        <v>261.64863880849197</v>
      </c>
      <c r="AE33" s="18">
        <f t="shared" si="9"/>
        <v>152.85008607528977</v>
      </c>
      <c r="AF33" s="18">
        <f t="shared" si="19"/>
        <v>297.4040373360254</v>
      </c>
      <c r="AG33" s="18">
        <f t="shared" si="40"/>
        <v>120.03055832389586</v>
      </c>
      <c r="AH33" s="18">
        <f t="shared" si="41"/>
        <v>11.749428398235411</v>
      </c>
      <c r="AI33" s="18">
        <f t="shared" si="41"/>
        <v>29.184548721093172</v>
      </c>
      <c r="AJ33" s="20"/>
      <c r="AK33" s="18">
        <f t="shared" si="4"/>
        <v>450.90782087996774</v>
      </c>
      <c r="AL33" s="18">
        <f t="shared" si="10"/>
        <v>263.41164833641602</v>
      </c>
      <c r="AM33" s="18">
        <f t="shared" si="20"/>
        <v>512.52629100908371</v>
      </c>
      <c r="AN33" s="18">
        <f t="shared" si="28"/>
        <v>206.85266217818051</v>
      </c>
      <c r="AO33" s="18">
        <f t="shared" si="35"/>
        <v>20.248181606292356</v>
      </c>
      <c r="AP33" s="18">
        <f t="shared" si="42"/>
        <v>50.294705629350567</v>
      </c>
      <c r="AQ33" s="18">
        <f t="shared" si="11"/>
        <v>1504.2413096392909</v>
      </c>
      <c r="AR33" s="20"/>
      <c r="AS33" s="18">
        <f t="shared" si="5"/>
        <v>0</v>
      </c>
      <c r="AT33" s="18">
        <f t="shared" si="12"/>
        <v>0</v>
      </c>
      <c r="AU33" s="18">
        <f t="shared" si="21"/>
        <v>0</v>
      </c>
      <c r="AV33" s="18">
        <f t="shared" si="29"/>
        <v>0</v>
      </c>
      <c r="AW33" s="18">
        <f t="shared" si="36"/>
        <v>0</v>
      </c>
      <c r="AX33" s="18">
        <f t="shared" si="43"/>
        <v>0</v>
      </c>
      <c r="AY33" s="18">
        <f t="shared" si="13"/>
        <v>0</v>
      </c>
      <c r="AZ33" s="20"/>
      <c r="BA33" s="18">
        <f t="shared" si="6"/>
        <v>0</v>
      </c>
      <c r="BB33" s="18">
        <f t="shared" si="14"/>
        <v>0</v>
      </c>
      <c r="BC33" s="18">
        <f t="shared" si="22"/>
        <v>0</v>
      </c>
      <c r="BD33" s="18">
        <f t="shared" si="30"/>
        <v>0</v>
      </c>
      <c r="BE33" s="18">
        <f t="shared" si="37"/>
        <v>0</v>
      </c>
      <c r="BF33" s="18">
        <f t="shared" si="44"/>
        <v>0</v>
      </c>
      <c r="BG33" s="18">
        <f t="shared" si="15"/>
        <v>0</v>
      </c>
      <c r="BH33" s="20"/>
      <c r="BI33" s="18">
        <f t="shared" si="16"/>
        <v>1504.2413096392909</v>
      </c>
      <c r="BJ33" s="18">
        <f t="shared" si="23"/>
        <v>13189.912200186161</v>
      </c>
    </row>
    <row r="34" spans="2:62" x14ac:dyDescent="0.15">
      <c r="B34" s="22">
        <v>2039</v>
      </c>
      <c r="C34" s="14">
        <v>0</v>
      </c>
      <c r="D34" s="14">
        <f t="shared" si="31"/>
        <v>0</v>
      </c>
      <c r="E34" s="14">
        <f t="shared" si="32"/>
        <v>0</v>
      </c>
      <c r="G34" s="14">
        <v>21</v>
      </c>
      <c r="H34" s="14" t="s">
        <v>124</v>
      </c>
      <c r="I34" s="15">
        <v>28.8</v>
      </c>
      <c r="J34" s="267"/>
      <c r="K34" s="16">
        <f t="shared" si="24"/>
        <v>330.32297837388984</v>
      </c>
      <c r="L34" s="15">
        <f t="shared" si="45"/>
        <v>33.566598966564413</v>
      </c>
      <c r="M34" s="17"/>
      <c r="N34" s="14">
        <f t="shared" si="0"/>
        <v>21</v>
      </c>
      <c r="O34" s="14" t="str">
        <f t="shared" si="1"/>
        <v>2039-2040</v>
      </c>
      <c r="P34" s="18">
        <f t="shared" si="7"/>
        <v>222.79830064057128</v>
      </c>
      <c r="Q34" s="18">
        <f t="shared" si="17"/>
        <v>130.55823604274582</v>
      </c>
      <c r="R34" s="18">
        <f t="shared" si="26"/>
        <v>254.90077832625283</v>
      </c>
      <c r="S34" s="18">
        <f t="shared" si="33"/>
        <v>103.26796148858379</v>
      </c>
      <c r="T34" s="18">
        <f t="shared" si="38"/>
        <v>10.151551304663947</v>
      </c>
      <c r="U34" s="18">
        <f t="shared" si="46"/>
        <v>25.33604014601309</v>
      </c>
      <c r="V34" s="20"/>
      <c r="W34" s="18">
        <f t="shared" si="2"/>
        <v>55.699575160142821</v>
      </c>
      <c r="X34" s="18">
        <f t="shared" si="8"/>
        <v>32.639559010686455</v>
      </c>
      <c r="Y34" s="18">
        <f t="shared" si="18"/>
        <v>63.725194581563208</v>
      </c>
      <c r="Z34" s="18">
        <f t="shared" si="27"/>
        <v>25.816990372145948</v>
      </c>
      <c r="AA34" s="18">
        <f t="shared" si="34"/>
        <v>2.5378878261659867</v>
      </c>
      <c r="AB34" s="18">
        <f t="shared" si="39"/>
        <v>6.3340100365032725</v>
      </c>
      <c r="AC34" s="20"/>
      <c r="AD34" s="18">
        <f t="shared" si="3"/>
        <v>278.4978758007141</v>
      </c>
      <c r="AE34" s="18">
        <f t="shared" si="9"/>
        <v>163.19779505343229</v>
      </c>
      <c r="AF34" s="18">
        <f t="shared" si="19"/>
        <v>318.62597290781605</v>
      </c>
      <c r="AG34" s="18">
        <f t="shared" si="40"/>
        <v>129.08495186072975</v>
      </c>
      <c r="AH34" s="18">
        <f t="shared" si="41"/>
        <v>12.689439130829934</v>
      </c>
      <c r="AI34" s="18">
        <f t="shared" si="41"/>
        <v>31.670050182516363</v>
      </c>
      <c r="AJ34" s="20"/>
      <c r="AK34" s="18">
        <f t="shared" si="4"/>
        <v>479.94467262989724</v>
      </c>
      <c r="AL34" s="18">
        <f t="shared" si="10"/>
        <v>281.24420014208164</v>
      </c>
      <c r="AM34" s="18">
        <f t="shared" si="20"/>
        <v>549.09875997780284</v>
      </c>
      <c r="AN34" s="18">
        <f t="shared" si="28"/>
        <v>222.45640037332424</v>
      </c>
      <c r="AO34" s="18">
        <f t="shared" si="35"/>
        <v>21.868133435463584</v>
      </c>
      <c r="AP34" s="18">
        <f t="shared" si="42"/>
        <v>54.578053147869859</v>
      </c>
      <c r="AQ34" s="18">
        <f t="shared" si="11"/>
        <v>1609.1902197064392</v>
      </c>
      <c r="AR34" s="20"/>
      <c r="AS34" s="18">
        <f t="shared" si="5"/>
        <v>0</v>
      </c>
      <c r="AT34" s="18">
        <f t="shared" si="12"/>
        <v>0</v>
      </c>
      <c r="AU34" s="18">
        <f t="shared" si="21"/>
        <v>0</v>
      </c>
      <c r="AV34" s="18">
        <f t="shared" si="29"/>
        <v>0</v>
      </c>
      <c r="AW34" s="18">
        <f t="shared" si="36"/>
        <v>0</v>
      </c>
      <c r="AX34" s="18">
        <f t="shared" si="43"/>
        <v>0</v>
      </c>
      <c r="AY34" s="18">
        <f t="shared" si="13"/>
        <v>0</v>
      </c>
      <c r="AZ34" s="20"/>
      <c r="BA34" s="18">
        <f t="shared" si="6"/>
        <v>0</v>
      </c>
      <c r="BB34" s="18">
        <f t="shared" si="14"/>
        <v>0</v>
      </c>
      <c r="BC34" s="18">
        <f t="shared" si="22"/>
        <v>0</v>
      </c>
      <c r="BD34" s="18">
        <f t="shared" si="30"/>
        <v>0</v>
      </c>
      <c r="BE34" s="18">
        <f t="shared" si="37"/>
        <v>0</v>
      </c>
      <c r="BF34" s="18">
        <f t="shared" si="44"/>
        <v>0</v>
      </c>
      <c r="BG34" s="18">
        <f t="shared" si="15"/>
        <v>0</v>
      </c>
      <c r="BH34" s="20"/>
      <c r="BI34" s="18">
        <f t="shared" si="16"/>
        <v>1609.1902197064392</v>
      </c>
      <c r="BJ34" s="18">
        <f t="shared" si="23"/>
        <v>14799.102419892601</v>
      </c>
    </row>
    <row r="35" spans="2:62" x14ac:dyDescent="0.15">
      <c r="B35" s="22">
        <v>2040</v>
      </c>
      <c r="C35" s="14">
        <v>0</v>
      </c>
      <c r="D35" s="14">
        <f t="shared" si="31"/>
        <v>0</v>
      </c>
      <c r="E35" s="14">
        <f t="shared" si="32"/>
        <v>0</v>
      </c>
      <c r="G35" s="14">
        <v>22</v>
      </c>
      <c r="H35" s="14" t="s">
        <v>125</v>
      </c>
      <c r="I35" s="15">
        <v>30.1</v>
      </c>
      <c r="J35" s="267"/>
      <c r="K35" s="16">
        <f t="shared" si="24"/>
        <v>365.95061714737147</v>
      </c>
      <c r="L35" s="15">
        <f t="shared" si="45"/>
        <v>35.627638773481635</v>
      </c>
      <c r="M35" s="17"/>
      <c r="N35" s="14">
        <f t="shared" si="0"/>
        <v>22</v>
      </c>
      <c r="O35" s="14" t="str">
        <f t="shared" si="1"/>
        <v>2040-2041</v>
      </c>
      <c r="P35" s="18">
        <f t="shared" si="7"/>
        <v>236.47845235898436</v>
      </c>
      <c r="Q35" s="18">
        <f t="shared" si="17"/>
        <v>138.96571972157668</v>
      </c>
      <c r="R35" s="18">
        <f t="shared" si="26"/>
        <v>272.15715769867171</v>
      </c>
      <c r="S35" s="18">
        <f t="shared" si="33"/>
        <v>110.63687969484454</v>
      </c>
      <c r="T35" s="18">
        <f t="shared" si="38"/>
        <v>10.917324136227023</v>
      </c>
      <c r="U35" s="18">
        <f t="shared" si="46"/>
        <v>27.363045107571455</v>
      </c>
      <c r="V35" s="20"/>
      <c r="W35" s="18">
        <f t="shared" si="2"/>
        <v>59.119613089746089</v>
      </c>
      <c r="X35" s="18">
        <f t="shared" si="8"/>
        <v>34.741429930394169</v>
      </c>
      <c r="Y35" s="18">
        <f t="shared" si="18"/>
        <v>68.039289424667928</v>
      </c>
      <c r="Z35" s="18">
        <f t="shared" si="27"/>
        <v>27.659219923711134</v>
      </c>
      <c r="AA35" s="18">
        <f t="shared" si="34"/>
        <v>2.7293310340567558</v>
      </c>
      <c r="AB35" s="18">
        <f t="shared" si="39"/>
        <v>6.8407612768928638</v>
      </c>
      <c r="AC35" s="20"/>
      <c r="AD35" s="18">
        <f t="shared" si="3"/>
        <v>295.59806544873044</v>
      </c>
      <c r="AE35" s="18">
        <f t="shared" si="9"/>
        <v>173.70714965197084</v>
      </c>
      <c r="AF35" s="18">
        <f t="shared" si="19"/>
        <v>340.19644712333962</v>
      </c>
      <c r="AG35" s="18">
        <f t="shared" si="40"/>
        <v>138.29609961855567</v>
      </c>
      <c r="AH35" s="18">
        <f t="shared" si="41"/>
        <v>13.646655170283779</v>
      </c>
      <c r="AI35" s="18">
        <f t="shared" si="41"/>
        <v>34.203806384464322</v>
      </c>
      <c r="AJ35" s="20"/>
      <c r="AK35" s="18">
        <f t="shared" si="4"/>
        <v>509.41399945664546</v>
      </c>
      <c r="AL35" s="18">
        <f t="shared" si="10"/>
        <v>299.35532123356307</v>
      </c>
      <c r="AM35" s="18">
        <f t="shared" si="20"/>
        <v>586.27187720922188</v>
      </c>
      <c r="AN35" s="18">
        <f t="shared" si="28"/>
        <v>238.33027834264425</v>
      </c>
      <c r="AO35" s="18">
        <f t="shared" si="35"/>
        <v>23.517735743455709</v>
      </c>
      <c r="AP35" s="18">
        <f t="shared" si="42"/>
        <v>58.944559669226841</v>
      </c>
      <c r="AQ35" s="18">
        <f t="shared" si="11"/>
        <v>1715.8337716547574</v>
      </c>
      <c r="AR35" s="20"/>
      <c r="AS35" s="18">
        <f t="shared" si="5"/>
        <v>0</v>
      </c>
      <c r="AT35" s="18">
        <f t="shared" si="12"/>
        <v>0</v>
      </c>
      <c r="AU35" s="18">
        <f t="shared" si="21"/>
        <v>0</v>
      </c>
      <c r="AV35" s="18">
        <f t="shared" si="29"/>
        <v>0</v>
      </c>
      <c r="AW35" s="18">
        <f t="shared" si="36"/>
        <v>0</v>
      </c>
      <c r="AX35" s="18">
        <f t="shared" si="43"/>
        <v>0</v>
      </c>
      <c r="AY35" s="18">
        <f t="shared" si="13"/>
        <v>0</v>
      </c>
      <c r="AZ35" s="20"/>
      <c r="BA35" s="18">
        <f t="shared" si="6"/>
        <v>0</v>
      </c>
      <c r="BB35" s="18">
        <f t="shared" si="14"/>
        <v>0</v>
      </c>
      <c r="BC35" s="18">
        <f t="shared" si="22"/>
        <v>0</v>
      </c>
      <c r="BD35" s="18">
        <f t="shared" si="30"/>
        <v>0</v>
      </c>
      <c r="BE35" s="18">
        <f t="shared" si="37"/>
        <v>0</v>
      </c>
      <c r="BF35" s="18">
        <f t="shared" si="44"/>
        <v>0</v>
      </c>
      <c r="BG35" s="18">
        <f t="shared" si="15"/>
        <v>0</v>
      </c>
      <c r="BH35" s="20"/>
      <c r="BI35" s="18">
        <f t="shared" si="16"/>
        <v>1715.8337716547574</v>
      </c>
      <c r="BJ35" s="18">
        <f t="shared" si="23"/>
        <v>16514.936191547356</v>
      </c>
    </row>
    <row r="36" spans="2:62" x14ac:dyDescent="0.15">
      <c r="B36" s="22">
        <v>2041</v>
      </c>
      <c r="C36" s="14">
        <v>0</v>
      </c>
      <c r="D36" s="14">
        <f t="shared" si="31"/>
        <v>0</v>
      </c>
      <c r="E36" s="14">
        <f t="shared" si="32"/>
        <v>0</v>
      </c>
      <c r="G36" s="14">
        <v>23</v>
      </c>
      <c r="H36" s="14" t="s">
        <v>126</v>
      </c>
      <c r="I36" s="15">
        <v>31.4</v>
      </c>
      <c r="J36" s="267"/>
      <c r="K36" s="16">
        <f t="shared" si="24"/>
        <v>403.66862714963088</v>
      </c>
      <c r="L36" s="15">
        <f t="shared" si="45"/>
        <v>37.718010002259405</v>
      </c>
      <c r="M36" s="17"/>
      <c r="N36" s="14">
        <f t="shared" si="0"/>
        <v>23</v>
      </c>
      <c r="O36" s="14" t="str">
        <f t="shared" si="1"/>
        <v>2041-2042</v>
      </c>
      <c r="P36" s="18">
        <f t="shared" si="7"/>
        <v>250.3532913899968</v>
      </c>
      <c r="Q36" s="18">
        <f t="shared" si="17"/>
        <v>147.49842452221395</v>
      </c>
      <c r="R36" s="18">
        <f t="shared" si="26"/>
        <v>289.68310574134756</v>
      </c>
      <c r="S36" s="18">
        <f t="shared" si="33"/>
        <v>118.12682139345829</v>
      </c>
      <c r="T36" s="18">
        <f t="shared" si="38"/>
        <v>11.696354412717827</v>
      </c>
      <c r="U36" s="18">
        <f t="shared" si="46"/>
        <v>29.42715096719375</v>
      </c>
      <c r="V36" s="20"/>
      <c r="W36" s="18">
        <f t="shared" si="2"/>
        <v>62.588322847499199</v>
      </c>
      <c r="X36" s="18">
        <f t="shared" si="8"/>
        <v>36.874606130553488</v>
      </c>
      <c r="Y36" s="18">
        <f t="shared" si="18"/>
        <v>72.42077643533689</v>
      </c>
      <c r="Z36" s="18">
        <f t="shared" si="27"/>
        <v>29.531705348364572</v>
      </c>
      <c r="AA36" s="18">
        <f t="shared" si="34"/>
        <v>2.9240886031794568</v>
      </c>
      <c r="AB36" s="18">
        <f t="shared" si="39"/>
        <v>7.3567877417984375</v>
      </c>
      <c r="AC36" s="20"/>
      <c r="AD36" s="18">
        <f t="shared" si="3"/>
        <v>312.94161423749597</v>
      </c>
      <c r="AE36" s="18">
        <f t="shared" si="9"/>
        <v>184.37303065276745</v>
      </c>
      <c r="AF36" s="18">
        <f t="shared" si="19"/>
        <v>362.10388217668446</v>
      </c>
      <c r="AG36" s="18">
        <f t="shared" si="40"/>
        <v>147.65852674182287</v>
      </c>
      <c r="AH36" s="18">
        <f t="shared" si="41"/>
        <v>14.620443015897283</v>
      </c>
      <c r="AI36" s="18">
        <f t="shared" si="41"/>
        <v>36.783938708992189</v>
      </c>
      <c r="AJ36" s="20"/>
      <c r="AK36" s="18">
        <f t="shared" si="4"/>
        <v>539.30271520261806</v>
      </c>
      <c r="AL36" s="18">
        <f t="shared" si="10"/>
        <v>317.73618949160254</v>
      </c>
      <c r="AM36" s="18">
        <f t="shared" si="20"/>
        <v>624.02569028448613</v>
      </c>
      <c r="AN36" s="18">
        <f t="shared" si="28"/>
        <v>254.46486108507469</v>
      </c>
      <c r="AO36" s="18">
        <f t="shared" si="35"/>
        <v>25.195896797396315</v>
      </c>
      <c r="AP36" s="18">
        <f t="shared" si="42"/>
        <v>63.390987708496539</v>
      </c>
      <c r="AQ36" s="18">
        <f t="shared" si="11"/>
        <v>1824.1163405696743</v>
      </c>
      <c r="AR36" s="20"/>
      <c r="AS36" s="18">
        <f t="shared" si="5"/>
        <v>0</v>
      </c>
      <c r="AT36" s="18">
        <f t="shared" si="12"/>
        <v>0</v>
      </c>
      <c r="AU36" s="18">
        <f t="shared" si="21"/>
        <v>0</v>
      </c>
      <c r="AV36" s="18">
        <f t="shared" si="29"/>
        <v>0</v>
      </c>
      <c r="AW36" s="18">
        <f t="shared" si="36"/>
        <v>0</v>
      </c>
      <c r="AX36" s="18">
        <f t="shared" si="43"/>
        <v>0</v>
      </c>
      <c r="AY36" s="18">
        <f t="shared" si="13"/>
        <v>0</v>
      </c>
      <c r="AZ36" s="20"/>
      <c r="BA36" s="18">
        <f t="shared" si="6"/>
        <v>0</v>
      </c>
      <c r="BB36" s="18">
        <f t="shared" si="14"/>
        <v>0</v>
      </c>
      <c r="BC36" s="18">
        <f t="shared" si="22"/>
        <v>0</v>
      </c>
      <c r="BD36" s="18">
        <f t="shared" si="30"/>
        <v>0</v>
      </c>
      <c r="BE36" s="18">
        <f t="shared" si="37"/>
        <v>0</v>
      </c>
      <c r="BF36" s="18">
        <f t="shared" si="44"/>
        <v>0</v>
      </c>
      <c r="BG36" s="18">
        <f t="shared" si="15"/>
        <v>0</v>
      </c>
      <c r="BH36" s="20"/>
      <c r="BI36" s="18">
        <f t="shared" si="16"/>
        <v>1824.1163405696743</v>
      </c>
      <c r="BJ36" s="18">
        <f t="shared" si="23"/>
        <v>18339.052532117032</v>
      </c>
    </row>
    <row r="37" spans="2:62" x14ac:dyDescent="0.15">
      <c r="B37" s="22">
        <v>2042</v>
      </c>
      <c r="C37" s="14">
        <v>0</v>
      </c>
      <c r="D37" s="14">
        <f t="shared" si="31"/>
        <v>0</v>
      </c>
      <c r="E37" s="14">
        <f t="shared" si="32"/>
        <v>0</v>
      </c>
      <c r="G37" s="14">
        <v>24</v>
      </c>
      <c r="H37" s="14" t="s">
        <v>127</v>
      </c>
      <c r="I37" s="15">
        <v>32.700000000000003</v>
      </c>
      <c r="J37" s="267"/>
      <c r="K37" s="16">
        <f t="shared" si="24"/>
        <v>443.50549011418661</v>
      </c>
      <c r="L37" s="15">
        <f t="shared" si="45"/>
        <v>39.836862964555735</v>
      </c>
      <c r="M37" s="17"/>
      <c r="N37" s="14">
        <f t="shared" si="0"/>
        <v>24</v>
      </c>
      <c r="O37" s="14" t="str">
        <f t="shared" si="1"/>
        <v>2042-2043</v>
      </c>
      <c r="P37" s="18">
        <f t="shared" si="7"/>
        <v>264.4171779272387</v>
      </c>
      <c r="Q37" s="18">
        <f t="shared" si="17"/>
        <v>156.15256140935395</v>
      </c>
      <c r="R37" s="18">
        <f t="shared" si="26"/>
        <v>307.47008537902389</v>
      </c>
      <c r="S37" s="18">
        <f t="shared" si="33"/>
        <v>125.73376640895698</v>
      </c>
      <c r="T37" s="18">
        <f t="shared" si="38"/>
        <v>12.488179099740904</v>
      </c>
      <c r="U37" s="18">
        <f t="shared" si="46"/>
        <v>31.526991667007596</v>
      </c>
      <c r="V37" s="20"/>
      <c r="W37" s="18">
        <f t="shared" si="2"/>
        <v>66.104294481809674</v>
      </c>
      <c r="X37" s="18">
        <f t="shared" si="8"/>
        <v>39.038140352338488</v>
      </c>
      <c r="Y37" s="18">
        <f t="shared" si="18"/>
        <v>76.867521344755971</v>
      </c>
      <c r="Z37" s="18">
        <f t="shared" si="27"/>
        <v>31.433441602239245</v>
      </c>
      <c r="AA37" s="18">
        <f t="shared" si="34"/>
        <v>3.122044774935226</v>
      </c>
      <c r="AB37" s="18">
        <f t="shared" si="39"/>
        <v>7.8817479167518991</v>
      </c>
      <c r="AC37" s="20"/>
      <c r="AD37" s="18">
        <f t="shared" si="3"/>
        <v>330.52147240904839</v>
      </c>
      <c r="AE37" s="18">
        <f t="shared" si="9"/>
        <v>195.19070176169242</v>
      </c>
      <c r="AF37" s="18">
        <f t="shared" si="19"/>
        <v>384.33760672377986</v>
      </c>
      <c r="AG37" s="18">
        <f t="shared" si="40"/>
        <v>157.16720801119624</v>
      </c>
      <c r="AH37" s="18">
        <f t="shared" si="41"/>
        <v>15.61022387467613</v>
      </c>
      <c r="AI37" s="18">
        <f t="shared" si="41"/>
        <v>39.408739583759498</v>
      </c>
      <c r="AJ37" s="20"/>
      <c r="AK37" s="18">
        <f t="shared" si="4"/>
        <v>569.59867078492664</v>
      </c>
      <c r="AL37" s="18">
        <f t="shared" si="10"/>
        <v>336.37864270264987</v>
      </c>
      <c r="AM37" s="18">
        <f t="shared" si="20"/>
        <v>662.34180892064728</v>
      </c>
      <c r="AN37" s="18">
        <f t="shared" si="28"/>
        <v>270.85148847262815</v>
      </c>
      <c r="AO37" s="18">
        <f t="shared" si="35"/>
        <v>26.901619144025197</v>
      </c>
      <c r="AP37" s="18">
        <f t="shared" si="42"/>
        <v>67.914394549345531</v>
      </c>
      <c r="AQ37" s="18">
        <f t="shared" si="11"/>
        <v>1933.986624574223</v>
      </c>
      <c r="AR37" s="20"/>
      <c r="AS37" s="18">
        <f t="shared" si="5"/>
        <v>0</v>
      </c>
      <c r="AT37" s="18">
        <f t="shared" si="12"/>
        <v>0</v>
      </c>
      <c r="AU37" s="18">
        <f t="shared" si="21"/>
        <v>0</v>
      </c>
      <c r="AV37" s="18">
        <f t="shared" si="29"/>
        <v>0</v>
      </c>
      <c r="AW37" s="18">
        <f t="shared" si="36"/>
        <v>0</v>
      </c>
      <c r="AX37" s="18">
        <f t="shared" si="43"/>
        <v>0</v>
      </c>
      <c r="AY37" s="18">
        <f t="shared" si="13"/>
        <v>0</v>
      </c>
      <c r="AZ37" s="20"/>
      <c r="BA37" s="18">
        <f t="shared" si="6"/>
        <v>0</v>
      </c>
      <c r="BB37" s="18">
        <f t="shared" si="14"/>
        <v>0</v>
      </c>
      <c r="BC37" s="18">
        <f t="shared" si="22"/>
        <v>0</v>
      </c>
      <c r="BD37" s="18">
        <f t="shared" si="30"/>
        <v>0</v>
      </c>
      <c r="BE37" s="18">
        <f t="shared" si="37"/>
        <v>0</v>
      </c>
      <c r="BF37" s="18">
        <f t="shared" si="44"/>
        <v>0</v>
      </c>
      <c r="BG37" s="18">
        <f t="shared" si="15"/>
        <v>0</v>
      </c>
      <c r="BH37" s="20"/>
      <c r="BI37" s="18">
        <f t="shared" si="16"/>
        <v>1933.986624574223</v>
      </c>
      <c r="BJ37" s="18">
        <f t="shared" si="23"/>
        <v>20273.039156691255</v>
      </c>
    </row>
    <row r="38" spans="2:62" x14ac:dyDescent="0.15">
      <c r="B38" s="22">
        <v>2043</v>
      </c>
      <c r="C38" s="14">
        <v>0</v>
      </c>
      <c r="D38" s="14">
        <f t="shared" si="31"/>
        <v>0</v>
      </c>
      <c r="E38" s="14">
        <f t="shared" si="32"/>
        <v>0</v>
      </c>
      <c r="G38" s="14">
        <v>25</v>
      </c>
      <c r="H38" s="14" t="s">
        <v>128</v>
      </c>
      <c r="I38" s="15">
        <v>34</v>
      </c>
      <c r="J38" s="267"/>
      <c r="K38" s="16">
        <f t="shared" si="24"/>
        <v>485.48889644004799</v>
      </c>
      <c r="L38" s="15">
        <f t="shared" si="45"/>
        <v>41.983406325861381</v>
      </c>
      <c r="M38" s="17"/>
      <c r="N38" s="14">
        <f t="shared" si="0"/>
        <v>25</v>
      </c>
      <c r="O38" s="14" t="str">
        <f t="shared" si="1"/>
        <v>2043-2044</v>
      </c>
      <c r="P38" s="18">
        <f t="shared" si="7"/>
        <v>278.66485948790495</v>
      </c>
      <c r="Q38" s="18">
        <f t="shared" si="17"/>
        <v>164.92461267326073</v>
      </c>
      <c r="R38" s="18">
        <f t="shared" si="26"/>
        <v>325.5101981204989</v>
      </c>
      <c r="S38" s="18">
        <f t="shared" si="33"/>
        <v>133.45400931770752</v>
      </c>
      <c r="T38" s="18">
        <f t="shared" si="38"/>
        <v>13.292373190759509</v>
      </c>
      <c r="U38" s="18">
        <f t="shared" si="46"/>
        <v>33.661319118847082</v>
      </c>
      <c r="V38" s="20"/>
      <c r="W38" s="18">
        <f t="shared" si="2"/>
        <v>69.666214871976237</v>
      </c>
      <c r="X38" s="18">
        <f t="shared" si="8"/>
        <v>41.231153168315181</v>
      </c>
      <c r="Y38" s="18">
        <f t="shared" si="18"/>
        <v>81.377549530124725</v>
      </c>
      <c r="Z38" s="18">
        <f t="shared" si="27"/>
        <v>33.363502329426879</v>
      </c>
      <c r="AA38" s="18">
        <f t="shared" si="34"/>
        <v>3.3230932976898773</v>
      </c>
      <c r="AB38" s="18">
        <f t="shared" si="39"/>
        <v>8.4153297797117705</v>
      </c>
      <c r="AC38" s="20"/>
      <c r="AD38" s="18">
        <f t="shared" si="3"/>
        <v>348.3310743598812</v>
      </c>
      <c r="AE38" s="18">
        <f t="shared" si="9"/>
        <v>206.15576584157591</v>
      </c>
      <c r="AF38" s="18">
        <f t="shared" si="19"/>
        <v>406.88774765062362</v>
      </c>
      <c r="AG38" s="18">
        <f t="shared" si="40"/>
        <v>166.81751164713438</v>
      </c>
      <c r="AH38" s="18">
        <f t="shared" si="41"/>
        <v>16.615466488449385</v>
      </c>
      <c r="AI38" s="18">
        <f t="shared" si="41"/>
        <v>42.076648898558851</v>
      </c>
      <c r="AJ38" s="20"/>
      <c r="AK38" s="18">
        <f t="shared" si="4"/>
        <v>600.29055148019518</v>
      </c>
      <c r="AL38" s="18">
        <f t="shared" si="10"/>
        <v>355.27510313364917</v>
      </c>
      <c r="AM38" s="18">
        <f t="shared" si="20"/>
        <v>701.20321845124136</v>
      </c>
      <c r="AN38" s="18">
        <f t="shared" si="28"/>
        <v>287.48217840522818</v>
      </c>
      <c r="AO38" s="18">
        <f t="shared" si="35"/>
        <v>28.633987248427772</v>
      </c>
      <c r="AP38" s="18">
        <f t="shared" si="42"/>
        <v>72.512091601849747</v>
      </c>
      <c r="AQ38" s="18">
        <f t="shared" si="11"/>
        <v>2045.3971303205915</v>
      </c>
      <c r="AR38" s="20"/>
      <c r="AS38" s="18">
        <f t="shared" si="5"/>
        <v>0</v>
      </c>
      <c r="AT38" s="18">
        <f t="shared" si="12"/>
        <v>0</v>
      </c>
      <c r="AU38" s="18">
        <f t="shared" si="21"/>
        <v>0</v>
      </c>
      <c r="AV38" s="18">
        <f t="shared" si="29"/>
        <v>0</v>
      </c>
      <c r="AW38" s="18">
        <f t="shared" si="36"/>
        <v>0</v>
      </c>
      <c r="AX38" s="18">
        <f t="shared" si="43"/>
        <v>0</v>
      </c>
      <c r="AY38" s="18">
        <f t="shared" si="13"/>
        <v>0</v>
      </c>
      <c r="AZ38" s="20"/>
      <c r="BA38" s="18">
        <f t="shared" si="6"/>
        <v>0</v>
      </c>
      <c r="BB38" s="18">
        <f t="shared" si="14"/>
        <v>0</v>
      </c>
      <c r="BC38" s="18">
        <f t="shared" si="22"/>
        <v>0</v>
      </c>
      <c r="BD38" s="18">
        <f t="shared" si="30"/>
        <v>0</v>
      </c>
      <c r="BE38" s="18">
        <f t="shared" si="37"/>
        <v>0</v>
      </c>
      <c r="BF38" s="18">
        <f t="shared" si="44"/>
        <v>0</v>
      </c>
      <c r="BG38" s="18">
        <f t="shared" si="15"/>
        <v>0</v>
      </c>
      <c r="BH38" s="20"/>
      <c r="BI38" s="18">
        <f t="shared" si="16"/>
        <v>2045.3971303205915</v>
      </c>
      <c r="BJ38" s="18">
        <f t="shared" si="23"/>
        <v>22318.436287011846</v>
      </c>
    </row>
    <row r="39" spans="2:62" x14ac:dyDescent="0.15">
      <c r="B39" s="22">
        <v>2044</v>
      </c>
      <c r="C39" s="14">
        <v>0</v>
      </c>
      <c r="D39" s="14">
        <f t="shared" si="31"/>
        <v>0</v>
      </c>
      <c r="E39" s="14">
        <f t="shared" si="32"/>
        <v>0</v>
      </c>
      <c r="G39" s="14">
        <v>26</v>
      </c>
      <c r="H39" s="14" t="s">
        <v>129</v>
      </c>
      <c r="I39" s="15">
        <v>35.299999999999997</v>
      </c>
      <c r="J39" s="267"/>
      <c r="K39" s="16">
        <f t="shared" si="24"/>
        <v>529.6457974009943</v>
      </c>
      <c r="L39" s="15">
        <f t="shared" si="45"/>
        <v>44.156900960946302</v>
      </c>
      <c r="M39" s="17"/>
      <c r="N39" s="14">
        <f t="shared" si="0"/>
        <v>26</v>
      </c>
      <c r="O39" s="14" t="str">
        <f t="shared" si="1"/>
        <v>2044-2045</v>
      </c>
      <c r="P39" s="18">
        <f t="shared" si="7"/>
        <v>293.09143012828105</v>
      </c>
      <c r="Q39" s="18">
        <f t="shared" si="17"/>
        <v>173.81130218906611</v>
      </c>
      <c r="R39" s="18">
        <f t="shared" si="26"/>
        <v>343.79611107041245</v>
      </c>
      <c r="S39" s="18">
        <f t="shared" si="33"/>
        <v>141.28412186646327</v>
      </c>
      <c r="T39" s="18">
        <f t="shared" si="38"/>
        <v>14.108544954298727</v>
      </c>
      <c r="U39" s="18">
        <f t="shared" si="46"/>
        <v>35.828987736910861</v>
      </c>
      <c r="V39" s="20"/>
      <c r="W39" s="18">
        <f t="shared" si="2"/>
        <v>73.272857532070262</v>
      </c>
      <c r="X39" s="18">
        <f t="shared" si="8"/>
        <v>43.452825547266528</v>
      </c>
      <c r="Y39" s="18">
        <f t="shared" si="18"/>
        <v>85.949027767603113</v>
      </c>
      <c r="Z39" s="18">
        <f t="shared" si="27"/>
        <v>35.321030466615817</v>
      </c>
      <c r="AA39" s="18">
        <f t="shared" si="34"/>
        <v>3.5271362385746818</v>
      </c>
      <c r="AB39" s="18">
        <f t="shared" si="39"/>
        <v>8.9572469342277152</v>
      </c>
      <c r="AC39" s="20"/>
      <c r="AD39" s="18">
        <f t="shared" si="3"/>
        <v>366.36428766035129</v>
      </c>
      <c r="AE39" s="18">
        <f t="shared" si="9"/>
        <v>217.26412773633263</v>
      </c>
      <c r="AF39" s="18">
        <f t="shared" si="19"/>
        <v>429.74513883801558</v>
      </c>
      <c r="AG39" s="18">
        <f t="shared" si="40"/>
        <v>176.60515233307908</v>
      </c>
      <c r="AH39" s="18">
        <f t="shared" si="41"/>
        <v>17.63568119287341</v>
      </c>
      <c r="AI39" s="18">
        <f t="shared" si="41"/>
        <v>44.786234671138573</v>
      </c>
      <c r="AJ39" s="20"/>
      <c r="AK39" s="18">
        <f t="shared" si="4"/>
        <v>631.36778906800532</v>
      </c>
      <c r="AL39" s="18">
        <f t="shared" si="10"/>
        <v>374.41851346561322</v>
      </c>
      <c r="AM39" s="18">
        <f t="shared" si="20"/>
        <v>740.59412259751343</v>
      </c>
      <c r="AN39" s="18">
        <f t="shared" si="28"/>
        <v>304.34954585400629</v>
      </c>
      <c r="AO39" s="18">
        <f t="shared" si="35"/>
        <v>30.392157255718509</v>
      </c>
      <c r="AP39" s="18">
        <f t="shared" si="42"/>
        <v>77.181611083262126</v>
      </c>
      <c r="AQ39" s="18">
        <f t="shared" si="11"/>
        <v>2158.3037393241184</v>
      </c>
      <c r="AR39" s="20"/>
      <c r="AS39" s="18">
        <f t="shared" si="5"/>
        <v>0</v>
      </c>
      <c r="AT39" s="18">
        <f t="shared" si="12"/>
        <v>0</v>
      </c>
      <c r="AU39" s="18">
        <f t="shared" si="21"/>
        <v>0</v>
      </c>
      <c r="AV39" s="18">
        <f t="shared" si="29"/>
        <v>0</v>
      </c>
      <c r="AW39" s="18">
        <f t="shared" si="36"/>
        <v>0</v>
      </c>
      <c r="AX39" s="18">
        <f t="shared" si="43"/>
        <v>0</v>
      </c>
      <c r="AY39" s="18">
        <f t="shared" si="13"/>
        <v>0</v>
      </c>
      <c r="AZ39" s="20"/>
      <c r="BA39" s="18">
        <f t="shared" si="6"/>
        <v>0</v>
      </c>
      <c r="BB39" s="18">
        <f t="shared" si="14"/>
        <v>0</v>
      </c>
      <c r="BC39" s="18">
        <f t="shared" si="22"/>
        <v>0</v>
      </c>
      <c r="BD39" s="18">
        <f t="shared" si="30"/>
        <v>0</v>
      </c>
      <c r="BE39" s="18">
        <f t="shared" si="37"/>
        <v>0</v>
      </c>
      <c r="BF39" s="18">
        <f t="shared" si="44"/>
        <v>0</v>
      </c>
      <c r="BG39" s="18">
        <f t="shared" si="15"/>
        <v>0</v>
      </c>
      <c r="BH39" s="20"/>
      <c r="BI39" s="18">
        <f t="shared" si="16"/>
        <v>2158.3037393241184</v>
      </c>
      <c r="BJ39" s="18">
        <f t="shared" si="23"/>
        <v>24476.740026335963</v>
      </c>
    </row>
    <row r="40" spans="2:62" x14ac:dyDescent="0.15">
      <c r="B40" s="22">
        <v>2045</v>
      </c>
      <c r="C40" s="14">
        <v>0</v>
      </c>
      <c r="D40" s="14">
        <f t="shared" si="31"/>
        <v>0</v>
      </c>
      <c r="E40" s="14">
        <f t="shared" si="32"/>
        <v>0</v>
      </c>
      <c r="G40" s="14">
        <v>27</v>
      </c>
      <c r="H40" s="14" t="s">
        <v>130</v>
      </c>
      <c r="I40" s="15">
        <v>36.6</v>
      </c>
      <c r="J40" s="267"/>
      <c r="K40" s="16">
        <f t="shared" si="24"/>
        <v>576.00245206549585</v>
      </c>
      <c r="L40" s="15">
        <f t="shared" si="45"/>
        <v>46.356654664501548</v>
      </c>
      <c r="M40" s="17"/>
      <c r="N40" s="14">
        <f t="shared" si="0"/>
        <v>27</v>
      </c>
      <c r="O40" s="14" t="str">
        <f t="shared" si="1"/>
        <v>2045-2046</v>
      </c>
      <c r="P40" s="18">
        <f t="shared" si="7"/>
        <v>307.69229533562901</v>
      </c>
      <c r="Q40" s="18">
        <f t="shared" si="17"/>
        <v>182.80956997831768</v>
      </c>
      <c r="R40" s="18">
        <f t="shared" si="26"/>
        <v>362.32099493281629</v>
      </c>
      <c r="S40" s="18">
        <f t="shared" si="33"/>
        <v>149.22092129263288</v>
      </c>
      <c r="T40" s="18">
        <f t="shared" si="38"/>
        <v>14.936331960894725</v>
      </c>
      <c r="U40" s="18">
        <f t="shared" si="46"/>
        <v>38.028941626814301</v>
      </c>
      <c r="V40" s="20"/>
      <c r="W40" s="18">
        <f t="shared" si="2"/>
        <v>76.923073833907253</v>
      </c>
      <c r="X40" s="18">
        <f t="shared" si="8"/>
        <v>45.702392494579421</v>
      </c>
      <c r="Y40" s="18">
        <f t="shared" si="18"/>
        <v>90.580248733204073</v>
      </c>
      <c r="Z40" s="18">
        <f t="shared" si="27"/>
        <v>37.30523032315822</v>
      </c>
      <c r="AA40" s="18">
        <f t="shared" si="34"/>
        <v>3.7340829902236812</v>
      </c>
      <c r="AB40" s="18">
        <f t="shared" si="39"/>
        <v>9.5072354067035754</v>
      </c>
      <c r="AC40" s="20"/>
      <c r="AD40" s="18">
        <f t="shared" si="3"/>
        <v>384.61536916953628</v>
      </c>
      <c r="AE40" s="18">
        <f t="shared" si="9"/>
        <v>228.5119624728971</v>
      </c>
      <c r="AF40" s="18">
        <f t="shared" si="19"/>
        <v>452.90124366602038</v>
      </c>
      <c r="AG40" s="18">
        <f t="shared" si="40"/>
        <v>186.52615161579109</v>
      </c>
      <c r="AH40" s="18">
        <f t="shared" si="41"/>
        <v>18.670414951118406</v>
      </c>
      <c r="AI40" s="18">
        <f t="shared" si="41"/>
        <v>47.536177033517873</v>
      </c>
      <c r="AJ40" s="20"/>
      <c r="AK40" s="18">
        <f t="shared" si="4"/>
        <v>662.82048620216744</v>
      </c>
      <c r="AL40" s="18">
        <f t="shared" si="10"/>
        <v>393.80228199495929</v>
      </c>
      <c r="AM40" s="18">
        <f t="shared" si="20"/>
        <v>780.49980991777511</v>
      </c>
      <c r="AN40" s="18">
        <f t="shared" si="28"/>
        <v>321.44673461787994</v>
      </c>
      <c r="AO40" s="18">
        <f t="shared" si="35"/>
        <v>32.175348432427384</v>
      </c>
      <c r="AP40" s="18">
        <f t="shared" si="42"/>
        <v>81.920678421095786</v>
      </c>
      <c r="AQ40" s="18">
        <f t="shared" si="11"/>
        <v>2272.665339586305</v>
      </c>
      <c r="AR40" s="20"/>
      <c r="AS40" s="18">
        <f t="shared" si="5"/>
        <v>0</v>
      </c>
      <c r="AT40" s="18">
        <f t="shared" si="12"/>
        <v>0</v>
      </c>
      <c r="AU40" s="18">
        <f t="shared" si="21"/>
        <v>0</v>
      </c>
      <c r="AV40" s="18">
        <f t="shared" si="29"/>
        <v>0</v>
      </c>
      <c r="AW40" s="18">
        <f t="shared" si="36"/>
        <v>0</v>
      </c>
      <c r="AX40" s="18">
        <f t="shared" si="43"/>
        <v>0</v>
      </c>
      <c r="AY40" s="18">
        <f t="shared" si="13"/>
        <v>0</v>
      </c>
      <c r="AZ40" s="20"/>
      <c r="BA40" s="18">
        <f t="shared" si="6"/>
        <v>0</v>
      </c>
      <c r="BB40" s="18">
        <f t="shared" si="14"/>
        <v>0</v>
      </c>
      <c r="BC40" s="18">
        <f t="shared" si="22"/>
        <v>0</v>
      </c>
      <c r="BD40" s="18">
        <f t="shared" si="30"/>
        <v>0</v>
      </c>
      <c r="BE40" s="18">
        <f t="shared" si="37"/>
        <v>0</v>
      </c>
      <c r="BF40" s="18">
        <f t="shared" si="44"/>
        <v>0</v>
      </c>
      <c r="BG40" s="18">
        <f t="shared" si="15"/>
        <v>0</v>
      </c>
      <c r="BH40" s="20"/>
      <c r="BI40" s="18">
        <f t="shared" si="16"/>
        <v>2272.665339586305</v>
      </c>
      <c r="BJ40" s="18">
        <f t="shared" si="23"/>
        <v>26749.40536592227</v>
      </c>
    </row>
    <row r="41" spans="2:62" x14ac:dyDescent="0.15">
      <c r="B41" s="22">
        <v>2046</v>
      </c>
      <c r="C41" s="14">
        <v>0</v>
      </c>
      <c r="D41" s="14">
        <f t="shared" si="31"/>
        <v>0</v>
      </c>
      <c r="E41" s="14">
        <f t="shared" si="32"/>
        <v>0</v>
      </c>
      <c r="G41" s="14">
        <v>28</v>
      </c>
      <c r="H41" s="14" t="s">
        <v>131</v>
      </c>
      <c r="I41" s="15">
        <v>37.9</v>
      </c>
      <c r="J41" s="267"/>
      <c r="K41" s="16">
        <f t="shared" si="24"/>
        <v>624.58446963654205</v>
      </c>
      <c r="L41" s="15">
        <f t="shared" si="45"/>
        <v>48.582017571046208</v>
      </c>
      <c r="M41" s="17"/>
      <c r="N41" s="14">
        <f t="shared" si="0"/>
        <v>28</v>
      </c>
      <c r="O41" s="14" t="str">
        <f t="shared" si="1"/>
        <v>2046-2047</v>
      </c>
      <c r="P41" s="18">
        <f t="shared" si="7"/>
        <v>322.4631416278192</v>
      </c>
      <c r="Q41" s="18">
        <f t="shared" si="17"/>
        <v>191.91655031103642</v>
      </c>
      <c r="R41" s="18">
        <f t="shared" si="26"/>
        <v>381.07847098306269</v>
      </c>
      <c r="S41" s="18">
        <f t="shared" si="33"/>
        <v>157.26144341541158</v>
      </c>
      <c r="T41" s="18">
        <f t="shared" si="38"/>
        <v>15.775397733964072</v>
      </c>
      <c r="U41" s="18">
        <f t="shared" si="46"/>
        <v>40.260203876411694</v>
      </c>
      <c r="V41" s="20"/>
      <c r="W41" s="18">
        <f t="shared" si="2"/>
        <v>80.615785406954799</v>
      </c>
      <c r="X41" s="18">
        <f t="shared" si="8"/>
        <v>47.979137577759104</v>
      </c>
      <c r="Y41" s="18">
        <f t="shared" si="18"/>
        <v>95.269617745765672</v>
      </c>
      <c r="Z41" s="18">
        <f t="shared" si="27"/>
        <v>39.315360853852894</v>
      </c>
      <c r="AA41" s="18">
        <f t="shared" si="34"/>
        <v>3.9438494334910179</v>
      </c>
      <c r="AB41" s="18">
        <f t="shared" si="39"/>
        <v>10.065050969102924</v>
      </c>
      <c r="AC41" s="20"/>
      <c r="AD41" s="18">
        <f t="shared" si="3"/>
        <v>403.07892703477398</v>
      </c>
      <c r="AE41" s="18">
        <f t="shared" si="9"/>
        <v>239.89568788879552</v>
      </c>
      <c r="AF41" s="18">
        <f t="shared" si="19"/>
        <v>476.34808872882837</v>
      </c>
      <c r="AG41" s="18">
        <f t="shared" si="40"/>
        <v>196.57680426926447</v>
      </c>
      <c r="AH41" s="18">
        <f t="shared" si="41"/>
        <v>19.719247167455091</v>
      </c>
      <c r="AI41" s="18">
        <f t="shared" si="41"/>
        <v>50.325254845514621</v>
      </c>
      <c r="AJ41" s="20"/>
      <c r="AK41" s="18">
        <f t="shared" si="4"/>
        <v>694.63935092326051</v>
      </c>
      <c r="AL41" s="18">
        <f t="shared" si="10"/>
        <v>413.42023546169094</v>
      </c>
      <c r="AM41" s="18">
        <f t="shared" si="20"/>
        <v>820.90653957601421</v>
      </c>
      <c r="AN41" s="18">
        <f t="shared" si="28"/>
        <v>338.76735935736571</v>
      </c>
      <c r="AO41" s="18">
        <f t="shared" si="35"/>
        <v>33.982835951914275</v>
      </c>
      <c r="AP41" s="18">
        <f t="shared" si="42"/>
        <v>86.727189183770193</v>
      </c>
      <c r="AQ41" s="18">
        <f t="shared" si="11"/>
        <v>2388.4435104540162</v>
      </c>
      <c r="AR41" s="20"/>
      <c r="AS41" s="18">
        <f t="shared" si="5"/>
        <v>0</v>
      </c>
      <c r="AT41" s="18">
        <f t="shared" si="12"/>
        <v>0</v>
      </c>
      <c r="AU41" s="18">
        <f t="shared" si="21"/>
        <v>0</v>
      </c>
      <c r="AV41" s="18">
        <f t="shared" si="29"/>
        <v>0</v>
      </c>
      <c r="AW41" s="18">
        <f t="shared" si="36"/>
        <v>0</v>
      </c>
      <c r="AX41" s="18">
        <f t="shared" si="43"/>
        <v>0</v>
      </c>
      <c r="AY41" s="18">
        <f t="shared" si="13"/>
        <v>0</v>
      </c>
      <c r="AZ41" s="20"/>
      <c r="BA41" s="18">
        <f t="shared" si="6"/>
        <v>0</v>
      </c>
      <c r="BB41" s="18">
        <f t="shared" si="14"/>
        <v>0</v>
      </c>
      <c r="BC41" s="18">
        <f t="shared" si="22"/>
        <v>0</v>
      </c>
      <c r="BD41" s="18">
        <f t="shared" si="30"/>
        <v>0</v>
      </c>
      <c r="BE41" s="18">
        <f t="shared" si="37"/>
        <v>0</v>
      </c>
      <c r="BF41" s="18">
        <f t="shared" si="44"/>
        <v>0</v>
      </c>
      <c r="BG41" s="18">
        <f t="shared" si="15"/>
        <v>0</v>
      </c>
      <c r="BH41" s="20"/>
      <c r="BI41" s="18">
        <f t="shared" si="16"/>
        <v>2388.4435104540162</v>
      </c>
      <c r="BJ41" s="18">
        <f t="shared" si="23"/>
        <v>29137.848876376287</v>
      </c>
    </row>
    <row r="42" spans="2:62" x14ac:dyDescent="0.15">
      <c r="B42" s="22">
        <v>2047</v>
      </c>
      <c r="C42" s="14">
        <v>0</v>
      </c>
      <c r="D42" s="14">
        <f t="shared" si="31"/>
        <v>0</v>
      </c>
      <c r="E42" s="14">
        <f t="shared" si="32"/>
        <v>0</v>
      </c>
      <c r="G42" s="14">
        <v>29</v>
      </c>
      <c r="H42" s="14" t="s">
        <v>132</v>
      </c>
      <c r="I42" s="15">
        <v>39.200000000000003</v>
      </c>
      <c r="J42" s="267"/>
      <c r="K42" s="16">
        <f t="shared" si="24"/>
        <v>675.41684780392416</v>
      </c>
      <c r="L42" s="15">
        <f t="shared" si="45"/>
        <v>50.832378167382103</v>
      </c>
      <c r="M42" s="17"/>
      <c r="N42" s="14">
        <f t="shared" si="0"/>
        <v>29</v>
      </c>
      <c r="O42" s="14" t="str">
        <f t="shared" si="1"/>
        <v>2047-2048</v>
      </c>
      <c r="P42" s="18">
        <f t="shared" si="7"/>
        <v>337.39991008599873</v>
      </c>
      <c r="Q42" s="18">
        <f t="shared" si="17"/>
        <v>201.1295527441313</v>
      </c>
      <c r="R42" s="18">
        <f t="shared" si="26"/>
        <v>400.06256542011482</v>
      </c>
      <c r="S42" s="18">
        <f t="shared" si="33"/>
        <v>165.40291961951266</v>
      </c>
      <c r="T42" s="18">
        <f t="shared" si="38"/>
        <v>16.625428905041105</v>
      </c>
      <c r="U42" s="18">
        <f t="shared" si="46"/>
        <v>42.521867528366798</v>
      </c>
      <c r="V42" s="20"/>
      <c r="W42" s="18">
        <f t="shared" si="2"/>
        <v>84.349977521499682</v>
      </c>
      <c r="X42" s="18">
        <f t="shared" si="8"/>
        <v>50.282388186032826</v>
      </c>
      <c r="Y42" s="18">
        <f t="shared" si="18"/>
        <v>100.01564135502871</v>
      </c>
      <c r="Z42" s="18">
        <f t="shared" si="27"/>
        <v>41.350729904878165</v>
      </c>
      <c r="AA42" s="18">
        <f t="shared" si="34"/>
        <v>4.1563572262602761</v>
      </c>
      <c r="AB42" s="18">
        <f t="shared" si="39"/>
        <v>10.630466882091699</v>
      </c>
      <c r="AC42" s="20"/>
      <c r="AD42" s="18">
        <f t="shared" si="3"/>
        <v>421.74988760749841</v>
      </c>
      <c r="AE42" s="18">
        <f t="shared" si="9"/>
        <v>251.41194093016412</v>
      </c>
      <c r="AF42" s="18">
        <f t="shared" si="19"/>
        <v>500.07820677514354</v>
      </c>
      <c r="AG42" s="18">
        <f t="shared" si="40"/>
        <v>206.75364952439082</v>
      </c>
      <c r="AH42" s="18">
        <f t="shared" si="41"/>
        <v>20.781786131301381</v>
      </c>
      <c r="AI42" s="18">
        <f t="shared" si="41"/>
        <v>53.152334410458494</v>
      </c>
      <c r="AJ42" s="20"/>
      <c r="AK42" s="18">
        <f t="shared" si="4"/>
        <v>726.81563964358884</v>
      </c>
      <c r="AL42" s="18">
        <f t="shared" si="10"/>
        <v>433.26657820298283</v>
      </c>
      <c r="AM42" s="18">
        <f t="shared" si="20"/>
        <v>861.8014430091639</v>
      </c>
      <c r="AN42" s="18">
        <f t="shared" si="28"/>
        <v>356.30545601370017</v>
      </c>
      <c r="AO42" s="18">
        <f t="shared" si="35"/>
        <v>35.813944766276045</v>
      </c>
      <c r="AP42" s="18">
        <f t="shared" si="42"/>
        <v>91.599189634023475</v>
      </c>
      <c r="AQ42" s="18">
        <f t="shared" si="11"/>
        <v>2505.602251269735</v>
      </c>
      <c r="AR42" s="20"/>
      <c r="AS42" s="18">
        <f t="shared" si="5"/>
        <v>0</v>
      </c>
      <c r="AT42" s="18">
        <f t="shared" si="12"/>
        <v>0</v>
      </c>
      <c r="AU42" s="18">
        <f t="shared" si="21"/>
        <v>0</v>
      </c>
      <c r="AV42" s="18">
        <f t="shared" si="29"/>
        <v>0</v>
      </c>
      <c r="AW42" s="18">
        <f t="shared" si="36"/>
        <v>0</v>
      </c>
      <c r="AX42" s="18">
        <f t="shared" si="43"/>
        <v>0</v>
      </c>
      <c r="AY42" s="18">
        <f t="shared" si="13"/>
        <v>0</v>
      </c>
      <c r="AZ42" s="20"/>
      <c r="BA42" s="18">
        <f t="shared" si="6"/>
        <v>0</v>
      </c>
      <c r="BB42" s="18">
        <f t="shared" si="14"/>
        <v>0</v>
      </c>
      <c r="BC42" s="18">
        <f t="shared" si="22"/>
        <v>0</v>
      </c>
      <c r="BD42" s="18">
        <f t="shared" si="30"/>
        <v>0</v>
      </c>
      <c r="BE42" s="18">
        <f t="shared" si="37"/>
        <v>0</v>
      </c>
      <c r="BF42" s="18">
        <f t="shared" si="44"/>
        <v>0</v>
      </c>
      <c r="BG42" s="18">
        <f t="shared" si="15"/>
        <v>0</v>
      </c>
      <c r="BH42" s="20"/>
      <c r="BI42" s="18">
        <f t="shared" si="16"/>
        <v>2505.602251269735</v>
      </c>
      <c r="BJ42" s="18">
        <f t="shared" si="23"/>
        <v>31643.451127646022</v>
      </c>
    </row>
    <row r="43" spans="2:62" x14ac:dyDescent="0.15">
      <c r="B43" s="22">
        <v>2048</v>
      </c>
      <c r="C43" s="14">
        <v>0</v>
      </c>
      <c r="D43" s="14">
        <f>C43*10%</f>
        <v>0</v>
      </c>
      <c r="E43" s="14">
        <f>C43-D43</f>
        <v>0</v>
      </c>
      <c r="G43" s="14">
        <v>30</v>
      </c>
      <c r="H43" s="14" t="s">
        <v>133</v>
      </c>
      <c r="I43" s="15">
        <v>40.5</v>
      </c>
      <c r="J43" s="268"/>
      <c r="K43" s="16">
        <f t="shared" si="24"/>
        <v>728.52400760729415</v>
      </c>
      <c r="L43" s="15">
        <f t="shared" si="45"/>
        <v>53.107159803369996</v>
      </c>
      <c r="M43" s="17"/>
      <c r="N43" s="14">
        <f t="shared" si="0"/>
        <v>30</v>
      </c>
      <c r="O43" s="14" t="str">
        <f t="shared" si="1"/>
        <v>2048-2049</v>
      </c>
      <c r="P43" s="18">
        <f t="shared" si="7"/>
        <v>352.49877319486836</v>
      </c>
      <c r="Q43" s="18">
        <f t="shared" si="17"/>
        <v>210.44604561296191</v>
      </c>
      <c r="R43" s="18">
        <f t="shared" si="26"/>
        <v>419.26766983988591</v>
      </c>
      <c r="S43" s="18">
        <f t="shared" si="33"/>
        <v>173.64275704228993</v>
      </c>
      <c r="T43" s="18">
        <f t="shared" si="38"/>
        <v>17.486132780534735</v>
      </c>
      <c r="U43" s="18">
        <f t="shared" si="46"/>
        <v>44.813087912224447</v>
      </c>
      <c r="V43" s="20"/>
      <c r="W43" s="18">
        <f t="shared" si="2"/>
        <v>88.124693298717091</v>
      </c>
      <c r="X43" s="18">
        <f t="shared" si="8"/>
        <v>52.611511403240478</v>
      </c>
      <c r="Y43" s="18">
        <f t="shared" si="18"/>
        <v>104.81691745997148</v>
      </c>
      <c r="Z43" s="18">
        <f t="shared" si="27"/>
        <v>43.410689260572482</v>
      </c>
      <c r="AA43" s="18">
        <f t="shared" si="34"/>
        <v>4.3715331951336838</v>
      </c>
      <c r="AB43" s="18">
        <f t="shared" si="39"/>
        <v>11.203271978056112</v>
      </c>
      <c r="AC43" s="20"/>
      <c r="AD43" s="18">
        <f t="shared" si="3"/>
        <v>440.62346649358545</v>
      </c>
      <c r="AE43" s="18">
        <f t="shared" si="9"/>
        <v>263.0575570162024</v>
      </c>
      <c r="AF43" s="18">
        <f t="shared" si="19"/>
        <v>524.08458729985739</v>
      </c>
      <c r="AG43" s="18">
        <f t="shared" si="40"/>
        <v>217.05344630286243</v>
      </c>
      <c r="AH43" s="18">
        <f t="shared" si="41"/>
        <v>21.857665975668418</v>
      </c>
      <c r="AI43" s="18">
        <f t="shared" si="41"/>
        <v>56.016359890280555</v>
      </c>
      <c r="AJ43" s="20"/>
      <c r="AK43" s="18">
        <f t="shared" si="4"/>
        <v>759.34110725727885</v>
      </c>
      <c r="AL43" s="18">
        <f t="shared" si="10"/>
        <v>453.33585659125538</v>
      </c>
      <c r="AM43" s="18">
        <f t="shared" si="20"/>
        <v>903.17243878008753</v>
      </c>
      <c r="AN43" s="18">
        <f t="shared" si="28"/>
        <v>374.05543912859952</v>
      </c>
      <c r="AO43" s="18">
        <f t="shared" si="35"/>
        <v>37.668044364735238</v>
      </c>
      <c r="AP43" s="18">
        <f t="shared" si="42"/>
        <v>96.534860210916804</v>
      </c>
      <c r="AQ43" s="18">
        <f t="shared" si="11"/>
        <v>2624.1077463328729</v>
      </c>
      <c r="AR43" s="20"/>
      <c r="AS43" s="18">
        <f t="shared" si="5"/>
        <v>0</v>
      </c>
      <c r="AT43" s="18">
        <f t="shared" si="12"/>
        <v>0</v>
      </c>
      <c r="AU43" s="18">
        <f t="shared" si="21"/>
        <v>0</v>
      </c>
      <c r="AV43" s="18">
        <f t="shared" si="29"/>
        <v>0</v>
      </c>
      <c r="AW43" s="18">
        <f t="shared" si="36"/>
        <v>0</v>
      </c>
      <c r="AX43" s="18">
        <f t="shared" si="43"/>
        <v>0</v>
      </c>
      <c r="AY43" s="18">
        <f t="shared" si="13"/>
        <v>0</v>
      </c>
      <c r="AZ43" s="20"/>
      <c r="BA43" s="18">
        <f t="shared" si="6"/>
        <v>0</v>
      </c>
      <c r="BB43" s="18">
        <f t="shared" si="14"/>
        <v>0</v>
      </c>
      <c r="BC43" s="18">
        <f t="shared" si="22"/>
        <v>0</v>
      </c>
      <c r="BD43" s="18">
        <f t="shared" si="30"/>
        <v>0</v>
      </c>
      <c r="BE43" s="18">
        <f t="shared" si="37"/>
        <v>0</v>
      </c>
      <c r="BF43" s="18">
        <f t="shared" si="44"/>
        <v>0</v>
      </c>
      <c r="BG43" s="18">
        <f t="shared" si="15"/>
        <v>0</v>
      </c>
      <c r="BH43" s="20"/>
      <c r="BI43" s="18">
        <f t="shared" si="16"/>
        <v>2624.1077463328729</v>
      </c>
      <c r="BJ43" s="18">
        <f t="shared" si="23"/>
        <v>34267.558873978895</v>
      </c>
    </row>
    <row r="44" spans="2:62" x14ac:dyDescent="0.15">
      <c r="M44" s="17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1"/>
      <c r="AZ44" s="20"/>
      <c r="BA44" s="20"/>
      <c r="BB44" s="20"/>
      <c r="BC44" s="20"/>
      <c r="BD44" s="20"/>
      <c r="BE44" s="20"/>
      <c r="BF44" s="20"/>
      <c r="BG44" s="21"/>
      <c r="BH44" s="20"/>
      <c r="BI44" s="20"/>
      <c r="BJ44" s="20"/>
    </row>
    <row r="45" spans="2:62" x14ac:dyDescent="0.15">
      <c r="M45" s="17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1"/>
      <c r="AZ45" s="20"/>
      <c r="BA45" s="20"/>
      <c r="BB45" s="20"/>
      <c r="BC45" s="20"/>
      <c r="BD45" s="20"/>
      <c r="BE45" s="20"/>
      <c r="BF45" s="20"/>
      <c r="BG45" s="21"/>
      <c r="BH45" s="20"/>
      <c r="BI45" s="20"/>
      <c r="BJ45" s="20"/>
    </row>
    <row r="46" spans="2:62" x14ac:dyDescent="0.15">
      <c r="M46" s="17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1"/>
      <c r="AZ46" s="20"/>
      <c r="BA46" s="20"/>
      <c r="BB46" s="20"/>
      <c r="BC46" s="20"/>
      <c r="BD46" s="20"/>
      <c r="BE46" s="20"/>
      <c r="BF46" s="20"/>
      <c r="BG46" s="21"/>
      <c r="BH46" s="20"/>
      <c r="BI46" s="20"/>
      <c r="BJ46" s="20"/>
    </row>
  </sheetData>
  <mergeCells count="58">
    <mergeCell ref="J14:J43"/>
    <mergeCell ref="H3:K3"/>
    <mergeCell ref="G10:L10"/>
    <mergeCell ref="G11:G13"/>
    <mergeCell ref="H11:H13"/>
    <mergeCell ref="I11:I13"/>
    <mergeCell ref="K11:K13"/>
    <mergeCell ref="L11:L13"/>
    <mergeCell ref="J11:J13"/>
    <mergeCell ref="N11:N13"/>
    <mergeCell ref="O11:O13"/>
    <mergeCell ref="AK11:AQ11"/>
    <mergeCell ref="P12:P13"/>
    <mergeCell ref="Q12:Q13"/>
    <mergeCell ref="R12:R13"/>
    <mergeCell ref="W12:W13"/>
    <mergeCell ref="AQ12:AQ13"/>
    <mergeCell ref="S12:S13"/>
    <mergeCell ref="T12:T13"/>
    <mergeCell ref="U12:U13"/>
    <mergeCell ref="P11:U11"/>
    <mergeCell ref="W11:AB11"/>
    <mergeCell ref="AD11:AI11"/>
    <mergeCell ref="AO12:AO13"/>
    <mergeCell ref="AP12:AP13"/>
    <mergeCell ref="BG11:BG13"/>
    <mergeCell ref="BI11:BI13"/>
    <mergeCell ref="BJ11:BJ13"/>
    <mergeCell ref="BA12:BA13"/>
    <mergeCell ref="BB12:BB13"/>
    <mergeCell ref="BC12:BC13"/>
    <mergeCell ref="AK12:AK13"/>
    <mergeCell ref="AA12:AA13"/>
    <mergeCell ref="AB12:AB13"/>
    <mergeCell ref="AG12:AG13"/>
    <mergeCell ref="AH12:AH13"/>
    <mergeCell ref="AI12:AI13"/>
    <mergeCell ref="X12:X13"/>
    <mergeCell ref="Y12:Y13"/>
    <mergeCell ref="AD12:AD13"/>
    <mergeCell ref="AE12:AE13"/>
    <mergeCell ref="AF12:AF13"/>
    <mergeCell ref="Z12:Z13"/>
    <mergeCell ref="AL12:AL13"/>
    <mergeCell ref="AM12:AM13"/>
    <mergeCell ref="AX12:AX13"/>
    <mergeCell ref="AS11:AX11"/>
    <mergeCell ref="BA11:BF11"/>
    <mergeCell ref="BD12:BD13"/>
    <mergeCell ref="BE12:BE13"/>
    <mergeCell ref="BF12:BF13"/>
    <mergeCell ref="AV12:AV13"/>
    <mergeCell ref="AY11:AY13"/>
    <mergeCell ref="AW12:AW13"/>
    <mergeCell ref="AS12:AS13"/>
    <mergeCell ref="AT12:AT13"/>
    <mergeCell ref="AU12:AU13"/>
    <mergeCell ref="AN12:AN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a820af-9c36-47fb-8383-9944acc4573c" xsi:nil="true"/>
    <lcf76f155ced4ddcb4097134ff3c332f xmlns="5944c9fc-9421-4c39-b608-61ce317886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DC1F0F2D97C04690DF7AC407C65BA5" ma:contentTypeVersion="20" ma:contentTypeDescription="Create a new document." ma:contentTypeScope="" ma:versionID="33310114c5e1c5d78470c21a1dd26b32">
  <xsd:schema xmlns:xsd="http://www.w3.org/2001/XMLSchema" xmlns:xs="http://www.w3.org/2001/XMLSchema" xmlns:p="http://schemas.microsoft.com/office/2006/metadata/properties" xmlns:ns2="5944c9fc-9421-4c39-b608-61ce31788618" xmlns:ns3="3ba820af-9c36-47fb-8383-9944acc4573c" targetNamespace="http://schemas.microsoft.com/office/2006/metadata/properties" ma:root="true" ma:fieldsID="29eb7b3a6bc09b2ca563c5b9d4504c50" ns2:_="" ns3:_="">
    <xsd:import namespace="5944c9fc-9421-4c39-b608-61ce31788618"/>
    <xsd:import namespace="3ba820af-9c36-47fb-8383-9944acc457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4c9fc-9421-4c39-b608-61ce317886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b97863a-9c53-4d79-aa62-b4edf9878b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820af-9c36-47fb-8383-9944acc4573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4e236bb-6ba1-491a-998c-53c379aa7070}" ma:internalName="TaxCatchAll" ma:showField="CatchAllData" ma:web="3ba820af-9c36-47fb-8383-9944acc457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D78EFA-8873-46A3-9FC0-BF5D00E019B0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3ba820af-9c36-47fb-8383-9944acc4573c"/>
    <ds:schemaRef ds:uri="5944c9fc-9421-4c39-b608-61ce3178861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E27BA02-89E6-47DD-A455-210A557980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94FCBF-96D6-44A1-87B3-C7DE068D3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44c9fc-9421-4c39-b608-61ce31788618"/>
    <ds:schemaRef ds:uri="3ba820af-9c36-47fb-8383-9944acc457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Overview</vt:lpstr>
      <vt:lpstr>Mango</vt:lpstr>
      <vt:lpstr>Guava</vt:lpstr>
      <vt:lpstr>Citrus spp</vt:lpstr>
      <vt:lpstr>Jamun</vt:lpstr>
      <vt:lpstr>Mahogony</vt:lpstr>
      <vt:lpstr>Tamarind</vt:lpstr>
      <vt:lpstr>Eucalyptus spp</vt:lpstr>
      <vt:lpstr>Som Tree</vt:lpstr>
      <vt:lpstr>Arecanut</vt:lpstr>
      <vt:lpstr>Ghambar</vt:lpstr>
      <vt:lpstr>Teak</vt:lpstr>
      <vt:lpstr>Sissoo</vt:lpstr>
      <vt:lpstr>Cashew</vt:lpstr>
      <vt:lpstr>Sesbania grandiflora</vt:lpstr>
      <vt:lpstr>Cocus nucifera</vt:lpstr>
      <vt:lpstr>Red sander</vt:lpstr>
      <vt:lpstr>Asan</vt:lpstr>
      <vt:lpstr>SOC</vt:lpstr>
      <vt:lpstr>Total ER</vt:lpstr>
      <vt:lpstr>Baseline</vt:lpstr>
      <vt:lpstr>Leakage</vt:lpstr>
      <vt:lpstr>NPRT</vt:lpstr>
      <vt:lpstr>LTA</vt:lpstr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Sahil Pathan</dc:creator>
  <cp:keywords/>
  <dc:description/>
  <cp:lastModifiedBy>Lina Vanesa Espitia Gil</cp:lastModifiedBy>
  <cp:revision/>
  <dcterms:created xsi:type="dcterms:W3CDTF">2025-03-24T10:04:26Z</dcterms:created>
  <dcterms:modified xsi:type="dcterms:W3CDTF">2026-01-16T14:33:59Z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0x010100CDDC1F0F2D97C04690DF7AC407C65BA5</vt:lpwstr>
  </property>
  <property fmtid="{D5CDD505-2E9C-101B-9397-08002B2CF9AE}" pid="3" name="MediaServiceImageTags">
    <vt:lpwstr/>
  </property>
</Properties>
</file>