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staincertcom.sharepoint.com/TeamSite/Technical/VVB Service/VVB_Projects/Verification/ND_GS5329-32_GS5335-41_GS5437-41_MP6_MP1_Malawi_CO2Balance/09_IndependentReview/Round-1/"/>
    </mc:Choice>
  </mc:AlternateContent>
  <xr:revisionPtr revIDLastSave="1597" documentId="8_{20FDF82E-6521-4233-8453-39960A0850E9}" xr6:coauthVersionLast="47" xr6:coauthVersionMax="47" xr10:uidLastSave="{5A7B956D-AEDC-4410-BD88-DB95381D1506}"/>
  <bookViews>
    <workbookView xWindow="-105" yWindow="0" windowWidth="14610" windowHeight="15585" firstSheet="2" activeTab="4" xr2:uid="{61E83793-CC08-4545-8122-D3B1A67C63EA}"/>
  </bookViews>
  <sheets>
    <sheet name="Summary" sheetId="24" r:id="rId1"/>
    <sheet name="Total PTDs" sheetId="42" r:id="rId2"/>
    <sheet name="WQT Analysis " sheetId="69" r:id="rId3"/>
    <sheet name="NFDs" sheetId="70" r:id="rId4"/>
    <sheet name="ER Calcs - All VPAs" sheetId="68" r:id="rId5"/>
    <sheet name="SDGs Calcs" sheetId="8" r:id="rId6"/>
    <sheet name="Water Supply Calculations" sheetId="34" r:id="rId7"/>
  </sheets>
  <externalReferences>
    <externalReference r:id="rId8"/>
  </externalReferenc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24" l="1"/>
  <c r="P14" i="24"/>
  <c r="P15" i="24"/>
  <c r="P16" i="24"/>
  <c r="P17" i="24"/>
  <c r="P18" i="24"/>
  <c r="P19" i="24"/>
  <c r="P20" i="24"/>
  <c r="P21" i="24"/>
  <c r="P22" i="24"/>
  <c r="P23" i="24"/>
  <c r="P24" i="24"/>
  <c r="P6" i="24"/>
  <c r="W6" i="24"/>
  <c r="D168" i="8"/>
  <c r="D145" i="8"/>
  <c r="D122" i="8"/>
  <c r="D99" i="8"/>
  <c r="D191" i="8"/>
  <c r="D214" i="8"/>
  <c r="L20" i="8" l="1"/>
  <c r="D237" i="8" l="1"/>
  <c r="D260" i="8"/>
  <c r="D283" i="8"/>
  <c r="D306" i="8"/>
  <c r="D329" i="8"/>
  <c r="D352" i="8"/>
  <c r="D375" i="8"/>
  <c r="D398" i="8"/>
  <c r="D421" i="8"/>
  <c r="D76" i="8"/>
  <c r="D53" i="8"/>
  <c r="H35" i="70"/>
  <c r="H309" i="70"/>
  <c r="H8" i="70"/>
  <c r="AY21" i="68" l="1"/>
  <c r="AB21" i="68"/>
  <c r="X216" i="70" l="1"/>
  <c r="B50" i="70"/>
  <c r="B51" i="70"/>
  <c r="B52" i="70"/>
  <c r="B53" i="70"/>
  <c r="B54" i="70"/>
  <c r="B55" i="70"/>
  <c r="T327" i="69"/>
  <c r="V327" i="69"/>
  <c r="U327" i="69"/>
  <c r="T15" i="69"/>
  <c r="U131" i="69"/>
  <c r="E318" i="69"/>
  <c r="E319" i="69"/>
  <c r="E320" i="69"/>
  <c r="E321" i="69"/>
  <c r="E322" i="69"/>
  <c r="E323" i="69"/>
  <c r="E324" i="69"/>
  <c r="E325" i="69"/>
  <c r="E326" i="69"/>
  <c r="E327" i="69"/>
  <c r="E328" i="69"/>
  <c r="E329" i="69"/>
  <c r="E330" i="69"/>
  <c r="E331" i="69"/>
  <c r="E317" i="69"/>
  <c r="E303" i="69"/>
  <c r="E304" i="69"/>
  <c r="E305" i="69"/>
  <c r="E306" i="69"/>
  <c r="E307" i="69"/>
  <c r="E308" i="69"/>
  <c r="E309" i="69"/>
  <c r="E310" i="69"/>
  <c r="E311" i="69"/>
  <c r="E312" i="69"/>
  <c r="E313" i="69"/>
  <c r="E314" i="69"/>
  <c r="E302" i="69"/>
  <c r="E287" i="69"/>
  <c r="E288" i="69"/>
  <c r="E289" i="69"/>
  <c r="E290" i="69"/>
  <c r="E291" i="69"/>
  <c r="E292" i="69"/>
  <c r="E293" i="69"/>
  <c r="E294" i="69"/>
  <c r="E295" i="69"/>
  <c r="E296" i="69"/>
  <c r="E297" i="69"/>
  <c r="E298" i="69"/>
  <c r="E299" i="69"/>
  <c r="E286" i="69"/>
  <c r="E271" i="69"/>
  <c r="E272" i="69"/>
  <c r="E273" i="69"/>
  <c r="E274" i="69"/>
  <c r="E275" i="69"/>
  <c r="E276" i="69"/>
  <c r="E277" i="69"/>
  <c r="E278" i="69"/>
  <c r="E279" i="69"/>
  <c r="E280" i="69"/>
  <c r="E281" i="69"/>
  <c r="E282" i="69"/>
  <c r="E283" i="69"/>
  <c r="E270" i="69"/>
  <c r="E256" i="69"/>
  <c r="E257" i="69"/>
  <c r="E258" i="69"/>
  <c r="E259" i="69"/>
  <c r="E260" i="69"/>
  <c r="E261" i="69"/>
  <c r="E262" i="69"/>
  <c r="E263" i="69"/>
  <c r="E264" i="69"/>
  <c r="E265" i="69"/>
  <c r="E266" i="69"/>
  <c r="E267" i="69"/>
  <c r="E255" i="69"/>
  <c r="E238" i="69"/>
  <c r="E239" i="69"/>
  <c r="E240" i="69"/>
  <c r="E241" i="69"/>
  <c r="E242" i="69"/>
  <c r="E243" i="69"/>
  <c r="E244" i="69"/>
  <c r="E245" i="69"/>
  <c r="E246" i="69"/>
  <c r="E247" i="69"/>
  <c r="E248" i="69"/>
  <c r="E249" i="69"/>
  <c r="E250" i="69"/>
  <c r="E251" i="69"/>
  <c r="E252" i="69"/>
  <c r="E237" i="69"/>
  <c r="E218" i="69"/>
  <c r="E219" i="69"/>
  <c r="E220" i="69"/>
  <c r="E221" i="69"/>
  <c r="E222" i="69"/>
  <c r="E223" i="69"/>
  <c r="E224" i="69"/>
  <c r="E225" i="69"/>
  <c r="E226" i="69"/>
  <c r="E227" i="69"/>
  <c r="E228" i="69"/>
  <c r="E229" i="69"/>
  <c r="E230" i="69"/>
  <c r="E231" i="69"/>
  <c r="E232" i="69"/>
  <c r="E233" i="69"/>
  <c r="E234" i="69"/>
  <c r="E217" i="69"/>
  <c r="E199" i="69"/>
  <c r="E200" i="69"/>
  <c r="E201" i="69"/>
  <c r="E202" i="69"/>
  <c r="E203" i="69"/>
  <c r="E204" i="69"/>
  <c r="E205" i="69"/>
  <c r="E206" i="69"/>
  <c r="E207" i="69"/>
  <c r="E208" i="69"/>
  <c r="E209" i="69"/>
  <c r="E210" i="69"/>
  <c r="E211" i="69"/>
  <c r="E212" i="69"/>
  <c r="E213" i="69"/>
  <c r="E214" i="69"/>
  <c r="E198" i="69"/>
  <c r="E179" i="69"/>
  <c r="E180" i="69"/>
  <c r="E181" i="69"/>
  <c r="E182" i="69"/>
  <c r="E183" i="69"/>
  <c r="E184" i="69"/>
  <c r="E185" i="69"/>
  <c r="E186" i="69"/>
  <c r="E187" i="69"/>
  <c r="E188" i="69"/>
  <c r="E189" i="69"/>
  <c r="E190" i="69"/>
  <c r="E191" i="69"/>
  <c r="E192" i="69"/>
  <c r="E193" i="69"/>
  <c r="E194" i="69"/>
  <c r="E195" i="69"/>
  <c r="E178" i="69"/>
  <c r="E159" i="69"/>
  <c r="E160" i="69"/>
  <c r="E161" i="69"/>
  <c r="E162" i="69"/>
  <c r="E163" i="69"/>
  <c r="E164" i="69"/>
  <c r="E165" i="69"/>
  <c r="E166" i="69"/>
  <c r="E167" i="69"/>
  <c r="E168" i="69"/>
  <c r="E169" i="69"/>
  <c r="E170" i="69"/>
  <c r="E171" i="69"/>
  <c r="E172" i="69"/>
  <c r="E173" i="69"/>
  <c r="E174" i="69"/>
  <c r="E175" i="69"/>
  <c r="E158" i="69"/>
  <c r="E140" i="69"/>
  <c r="E141" i="69"/>
  <c r="E142" i="69"/>
  <c r="E143" i="69"/>
  <c r="E144" i="69"/>
  <c r="E145" i="69"/>
  <c r="E146" i="69"/>
  <c r="E147" i="69"/>
  <c r="E148" i="69"/>
  <c r="E149" i="69"/>
  <c r="E150" i="69"/>
  <c r="E151" i="69"/>
  <c r="E152" i="69"/>
  <c r="E153" i="69"/>
  <c r="E154" i="69"/>
  <c r="E155" i="69"/>
  <c r="E139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136" i="69"/>
  <c r="E120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03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88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71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56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38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22" i="69"/>
  <c r="E6" i="69"/>
  <c r="E7" i="69"/>
  <c r="E8" i="69"/>
  <c r="E9" i="69"/>
  <c r="E10" i="69"/>
  <c r="E11" i="69"/>
  <c r="E12" i="69"/>
  <c r="E13" i="69"/>
  <c r="E14" i="69"/>
  <c r="E15" i="69"/>
  <c r="U15" i="69" s="1"/>
  <c r="E16" i="69"/>
  <c r="E17" i="69"/>
  <c r="E18" i="69"/>
  <c r="E19" i="69"/>
  <c r="E5" i="69"/>
  <c r="L238" i="42" l="1"/>
  <c r="L239" i="42"/>
  <c r="L240" i="42"/>
  <c r="L241" i="42"/>
  <c r="L242" i="42"/>
  <c r="L243" i="42"/>
  <c r="L244" i="42"/>
  <c r="L245" i="42"/>
  <c r="L246" i="42"/>
  <c r="L247" i="42"/>
  <c r="L248" i="42"/>
  <c r="L249" i="42"/>
  <c r="L250" i="42"/>
  <c r="L251" i="42"/>
  <c r="L252" i="42"/>
  <c r="L237" i="42"/>
  <c r="AZ21" i="68" l="1"/>
  <c r="BA21" i="68" s="1"/>
  <c r="BB21" i="68" s="1"/>
  <c r="BC21" i="68" s="1"/>
  <c r="BD21" i="68" s="1"/>
  <c r="BE21" i="68" s="1"/>
  <c r="BF21" i="68" s="1"/>
  <c r="BG21" i="68" s="1"/>
  <c r="BH21" i="68" s="1"/>
  <c r="BI21" i="68" s="1"/>
  <c r="BJ21" i="68" s="1"/>
  <c r="BK21" i="68" s="1"/>
  <c r="BL21" i="68" s="1"/>
  <c r="BM21" i="68" s="1"/>
  <c r="BN21" i="68" s="1"/>
  <c r="BO21" i="68" s="1"/>
  <c r="BP21" i="68" s="1"/>
  <c r="BQ21" i="68" s="1"/>
  <c r="AC21" i="68"/>
  <c r="AD21" i="68" s="1"/>
  <c r="AE21" i="68" s="1"/>
  <c r="AF21" i="68" s="1"/>
  <c r="AG21" i="68" s="1"/>
  <c r="AH21" i="68" s="1"/>
  <c r="AI21" i="68" s="1"/>
  <c r="AJ21" i="68" s="1"/>
  <c r="AK21" i="68" s="1"/>
  <c r="AL21" i="68" s="1"/>
  <c r="AM21" i="68" s="1"/>
  <c r="AN21" i="68" s="1"/>
  <c r="AO21" i="68" s="1"/>
  <c r="AP21" i="68" s="1"/>
  <c r="AQ21" i="68" s="1"/>
  <c r="AR21" i="68" s="1"/>
  <c r="AS21" i="68" s="1"/>
  <c r="AT21" i="68" s="1"/>
  <c r="F21" i="68"/>
  <c r="G21" i="68" s="1"/>
  <c r="H21" i="68" s="1"/>
  <c r="I21" i="68" s="1"/>
  <c r="J21" i="68" s="1"/>
  <c r="K21" i="68" s="1"/>
  <c r="L21" i="68" s="1"/>
  <c r="M21" i="68" s="1"/>
  <c r="N21" i="68" s="1"/>
  <c r="O21" i="68" s="1"/>
  <c r="P21" i="68" s="1"/>
  <c r="Q21" i="68" s="1"/>
  <c r="R21" i="68" s="1"/>
  <c r="S21" i="68" s="1"/>
  <c r="T21" i="68" s="1"/>
  <c r="U21" i="68" s="1"/>
  <c r="V21" i="68" s="1"/>
  <c r="W21" i="68" s="1"/>
  <c r="D30" i="8" l="1"/>
  <c r="D408" i="8"/>
  <c r="D339" i="8"/>
  <c r="D362" i="8" s="1"/>
  <c r="D385" i="8" s="1"/>
  <c r="D305" i="8"/>
  <c r="D328" i="8" s="1"/>
  <c r="D351" i="8" s="1"/>
  <c r="D374" i="8" s="1"/>
  <c r="D397" i="8" s="1"/>
  <c r="D420" i="8" s="1"/>
  <c r="D201" i="8"/>
  <c r="D224" i="8" s="1"/>
  <c r="D247" i="8" s="1"/>
  <c r="D270" i="8" s="1"/>
  <c r="D293" i="8" s="1"/>
  <c r="D178" i="8"/>
  <c r="D167" i="8"/>
  <c r="D190" i="8" s="1"/>
  <c r="D213" i="8" s="1"/>
  <c r="D236" i="8" s="1"/>
  <c r="D259" i="8" s="1"/>
  <c r="D282" i="8" s="1"/>
  <c r="D155" i="8"/>
  <c r="D144" i="8"/>
  <c r="D132" i="8"/>
  <c r="D121" i="8"/>
  <c r="D109" i="8"/>
  <c r="D98" i="8"/>
  <c r="D86" i="8"/>
  <c r="D75" i="8"/>
  <c r="D63" i="8"/>
  <c r="D52" i="8"/>
  <c r="D40" i="8"/>
  <c r="D29" i="8"/>
  <c r="D17" i="8"/>
  <c r="D431" i="8" l="1"/>
  <c r="BR14" i="68" l="1"/>
  <c r="BR13" i="68"/>
  <c r="H173" i="70"/>
  <c r="X40" i="70"/>
  <c r="X64" i="70"/>
  <c r="X63" i="70"/>
  <c r="X203" i="70"/>
  <c r="X129" i="70"/>
  <c r="X79" i="70"/>
  <c r="X78" i="70"/>
  <c r="X94" i="70"/>
  <c r="Y94" i="70" s="1"/>
  <c r="AB94" i="70" s="1"/>
  <c r="V92" i="42" s="1"/>
  <c r="W255" i="42"/>
  <c r="W268" i="42" s="1"/>
  <c r="W122" i="42"/>
  <c r="W137" i="42" s="1"/>
  <c r="W120" i="42"/>
  <c r="W103" i="42"/>
  <c r="W71" i="42"/>
  <c r="W61" i="42"/>
  <c r="C334" i="42"/>
  <c r="M54" i="42"/>
  <c r="N54" i="42"/>
  <c r="B54" i="42"/>
  <c r="V53" i="42"/>
  <c r="R53" i="42"/>
  <c r="J53" i="42"/>
  <c r="K53" i="42" s="1"/>
  <c r="S53" i="42" s="1"/>
  <c r="V52" i="42"/>
  <c r="R52" i="42"/>
  <c r="J52" i="42"/>
  <c r="K52" i="42" s="1"/>
  <c r="S52" i="42" s="1"/>
  <c r="V51" i="42"/>
  <c r="R51" i="42"/>
  <c r="O51" i="42" s="1"/>
  <c r="J51" i="42"/>
  <c r="K51" i="42" s="1"/>
  <c r="S51" i="42" s="1"/>
  <c r="V50" i="42"/>
  <c r="R50" i="42"/>
  <c r="J50" i="42"/>
  <c r="K50" i="42" s="1"/>
  <c r="S50" i="42" s="1"/>
  <c r="V49" i="42"/>
  <c r="R49" i="42"/>
  <c r="J49" i="42"/>
  <c r="K49" i="42" s="1"/>
  <c r="S49" i="42" s="1"/>
  <c r="V48" i="42"/>
  <c r="R48" i="42"/>
  <c r="J48" i="42"/>
  <c r="K48" i="42" s="1"/>
  <c r="S48" i="42" s="1"/>
  <c r="T48" i="42" s="1"/>
  <c r="J14" i="42"/>
  <c r="K14" i="42" s="1"/>
  <c r="J15" i="42"/>
  <c r="K15" i="42" s="1"/>
  <c r="B17" i="70" s="1"/>
  <c r="J16" i="42"/>
  <c r="K16" i="42" s="1"/>
  <c r="J17" i="42"/>
  <c r="K17" i="42" s="1"/>
  <c r="J18" i="42"/>
  <c r="K18" i="42"/>
  <c r="J19" i="42"/>
  <c r="K19" i="42" s="1"/>
  <c r="J30" i="42"/>
  <c r="K30" i="42" s="1"/>
  <c r="S30" i="42" s="1"/>
  <c r="J31" i="42"/>
  <c r="K31" i="42" s="1"/>
  <c r="J32" i="42"/>
  <c r="K32" i="42" s="1"/>
  <c r="J33" i="42"/>
  <c r="K33" i="42" s="1"/>
  <c r="S33" i="42" s="1"/>
  <c r="J34" i="42"/>
  <c r="K34" i="42" s="1"/>
  <c r="J35" i="42"/>
  <c r="K35" i="42" s="1"/>
  <c r="S35" i="42" s="1"/>
  <c r="J64" i="42"/>
  <c r="K64" i="42" s="1"/>
  <c r="J65" i="42"/>
  <c r="K65" i="42"/>
  <c r="B67" i="70" s="1"/>
  <c r="J66" i="42"/>
  <c r="K66" i="42" s="1"/>
  <c r="S66" i="42" s="1"/>
  <c r="J67" i="42"/>
  <c r="K67" i="42" s="1"/>
  <c r="J68" i="42"/>
  <c r="K68" i="42" s="1"/>
  <c r="J81" i="42"/>
  <c r="K81" i="42" s="1"/>
  <c r="J82" i="42"/>
  <c r="K82" i="42" s="1"/>
  <c r="J83" i="42"/>
  <c r="K83" i="42" s="1"/>
  <c r="J84" i="42"/>
  <c r="K84" i="42" s="1"/>
  <c r="J85" i="42"/>
  <c r="K85" i="42" s="1"/>
  <c r="J96" i="42"/>
  <c r="K96" i="42" s="1"/>
  <c r="J97" i="42"/>
  <c r="K97" i="42" s="1"/>
  <c r="J98" i="42"/>
  <c r="K98" i="42" s="1"/>
  <c r="J99" i="42"/>
  <c r="K99" i="42" s="1"/>
  <c r="J100" i="42"/>
  <c r="K100" i="42" s="1"/>
  <c r="S100" i="42" s="1"/>
  <c r="J113" i="42"/>
  <c r="K113" i="42" s="1"/>
  <c r="J114" i="42"/>
  <c r="K114" i="42" s="1"/>
  <c r="J115" i="42"/>
  <c r="K115" i="42" s="1"/>
  <c r="S115" i="42" s="1"/>
  <c r="J116" i="42"/>
  <c r="K116" i="42" s="1"/>
  <c r="J117" i="42"/>
  <c r="K117" i="42" s="1"/>
  <c r="J132" i="42"/>
  <c r="K132" i="42" s="1"/>
  <c r="J133" i="42"/>
  <c r="K133" i="42" s="1"/>
  <c r="J134" i="42"/>
  <c r="K134" i="42" s="1"/>
  <c r="J135" i="42"/>
  <c r="K135" i="42" s="1"/>
  <c r="J136" i="42"/>
  <c r="K136" i="42" s="1"/>
  <c r="J151" i="42"/>
  <c r="K151" i="42" s="1"/>
  <c r="J152" i="42"/>
  <c r="K152" i="42" s="1"/>
  <c r="S152" i="42" s="1"/>
  <c r="J153" i="42"/>
  <c r="K153" i="42" s="1"/>
  <c r="J154" i="42"/>
  <c r="K154" i="42" s="1"/>
  <c r="J155" i="42"/>
  <c r="K155" i="42" s="1"/>
  <c r="J172" i="42"/>
  <c r="K172" i="42" s="1"/>
  <c r="S172" i="42" s="1"/>
  <c r="J173" i="42"/>
  <c r="K173" i="42" s="1"/>
  <c r="J174" i="42"/>
  <c r="K174" i="42" s="1"/>
  <c r="J175" i="42"/>
  <c r="K175" i="42" s="1"/>
  <c r="J191" i="42"/>
  <c r="K191" i="42" s="1"/>
  <c r="B193" i="70" s="1"/>
  <c r="J192" i="42"/>
  <c r="J193" i="42"/>
  <c r="K193" i="42" s="1"/>
  <c r="J194" i="42"/>
  <c r="J195" i="42"/>
  <c r="J210" i="42"/>
  <c r="J211" i="42"/>
  <c r="J212" i="42"/>
  <c r="J213" i="42"/>
  <c r="J214" i="42"/>
  <c r="K214" i="42" s="1"/>
  <c r="J230" i="42"/>
  <c r="J231" i="42"/>
  <c r="J232" i="42"/>
  <c r="J233" i="42"/>
  <c r="K233" i="42" s="1"/>
  <c r="S233" i="42" s="1"/>
  <c r="J234" i="42"/>
  <c r="J248" i="42"/>
  <c r="K248" i="42" s="1"/>
  <c r="S248" i="42" s="1"/>
  <c r="J249" i="42"/>
  <c r="K249" i="42" s="1"/>
  <c r="J250" i="42"/>
  <c r="J251" i="42"/>
  <c r="K251" i="42" s="1"/>
  <c r="J252" i="42"/>
  <c r="J262" i="42"/>
  <c r="K262" i="42" s="1"/>
  <c r="J263" i="42"/>
  <c r="J264" i="42"/>
  <c r="K264" i="42" s="1"/>
  <c r="J265" i="42"/>
  <c r="K265" i="42" s="1"/>
  <c r="J266" i="42"/>
  <c r="J267" i="42"/>
  <c r="K267" i="42" s="1"/>
  <c r="J279" i="42"/>
  <c r="J280" i="42"/>
  <c r="J281" i="42"/>
  <c r="J282" i="42"/>
  <c r="K282" i="42" s="1"/>
  <c r="S282" i="42" s="1"/>
  <c r="J283" i="42"/>
  <c r="J295" i="42"/>
  <c r="J296" i="42"/>
  <c r="K296" i="42" s="1"/>
  <c r="J297" i="42"/>
  <c r="J298" i="42"/>
  <c r="K298" i="42" s="1"/>
  <c r="J299" i="42"/>
  <c r="J310" i="42"/>
  <c r="J311" i="42"/>
  <c r="J312" i="42"/>
  <c r="J313" i="42"/>
  <c r="J314" i="42"/>
  <c r="J324" i="42"/>
  <c r="J325" i="42"/>
  <c r="J326" i="42"/>
  <c r="J327" i="42"/>
  <c r="J328" i="42"/>
  <c r="K328" i="42" s="1"/>
  <c r="S328" i="42" s="1"/>
  <c r="J329" i="42"/>
  <c r="J330" i="42"/>
  <c r="K330" i="42" s="1"/>
  <c r="S330" i="42" s="1"/>
  <c r="J331" i="42"/>
  <c r="K331" i="42" s="1"/>
  <c r="J333" i="69"/>
  <c r="J335" i="69" s="1"/>
  <c r="H78" i="70"/>
  <c r="B319" i="70"/>
  <c r="B320" i="70"/>
  <c r="B321" i="70"/>
  <c r="B322" i="70"/>
  <c r="B323" i="70"/>
  <c r="B324" i="70"/>
  <c r="B325" i="70"/>
  <c r="B8" i="70"/>
  <c r="B9" i="70"/>
  <c r="B10" i="70"/>
  <c r="B11" i="70"/>
  <c r="B12" i="70"/>
  <c r="B13" i="70"/>
  <c r="B14" i="70"/>
  <c r="B15" i="70"/>
  <c r="B24" i="70"/>
  <c r="B25" i="70"/>
  <c r="B26" i="70"/>
  <c r="B27" i="70"/>
  <c r="B28" i="70"/>
  <c r="B29" i="70"/>
  <c r="B30" i="70"/>
  <c r="B31" i="70"/>
  <c r="B40" i="70"/>
  <c r="B41" i="70"/>
  <c r="B42" i="70"/>
  <c r="B43" i="70"/>
  <c r="B44" i="70"/>
  <c r="B45" i="70"/>
  <c r="B46" i="70"/>
  <c r="B47" i="70"/>
  <c r="B48" i="70"/>
  <c r="B49" i="70"/>
  <c r="B58" i="70"/>
  <c r="B59" i="70"/>
  <c r="B60" i="70"/>
  <c r="B61" i="70"/>
  <c r="B62" i="70"/>
  <c r="B63" i="70"/>
  <c r="B64" i="70"/>
  <c r="B65" i="70"/>
  <c r="B73" i="70"/>
  <c r="B74" i="70"/>
  <c r="B75" i="70"/>
  <c r="B76" i="70"/>
  <c r="B77" i="70"/>
  <c r="B78" i="70"/>
  <c r="B79" i="70"/>
  <c r="B80" i="70"/>
  <c r="B81" i="70"/>
  <c r="B82" i="70"/>
  <c r="B90" i="70"/>
  <c r="B91" i="70"/>
  <c r="B92" i="70"/>
  <c r="B93" i="70"/>
  <c r="B94" i="70"/>
  <c r="B95" i="70"/>
  <c r="B96" i="70"/>
  <c r="B97" i="70"/>
  <c r="B105" i="70"/>
  <c r="B106" i="70"/>
  <c r="B107" i="70"/>
  <c r="B108" i="70"/>
  <c r="B109" i="70"/>
  <c r="B110" i="70"/>
  <c r="B111" i="70"/>
  <c r="B112" i="70"/>
  <c r="B113" i="70"/>
  <c r="B114" i="70"/>
  <c r="B122" i="70"/>
  <c r="B123" i="70"/>
  <c r="B124" i="70"/>
  <c r="B125" i="70"/>
  <c r="B126" i="70"/>
  <c r="B127" i="70"/>
  <c r="B128" i="70"/>
  <c r="B129" i="70"/>
  <c r="B130" i="70"/>
  <c r="B131" i="70"/>
  <c r="B132" i="70"/>
  <c r="B133" i="70"/>
  <c r="B141" i="70"/>
  <c r="B142" i="70"/>
  <c r="B143" i="70"/>
  <c r="B144" i="70"/>
  <c r="B145" i="70"/>
  <c r="B146" i="70"/>
  <c r="B147" i="70"/>
  <c r="B148" i="70"/>
  <c r="B149" i="70"/>
  <c r="B150" i="70"/>
  <c r="B151" i="70"/>
  <c r="B152" i="70"/>
  <c r="B160" i="70"/>
  <c r="B161" i="70"/>
  <c r="B162" i="70"/>
  <c r="B163" i="70"/>
  <c r="B164" i="70"/>
  <c r="B165" i="70"/>
  <c r="B166" i="70"/>
  <c r="B167" i="70"/>
  <c r="B168" i="70"/>
  <c r="B169" i="70"/>
  <c r="B170" i="70"/>
  <c r="B171" i="70"/>
  <c r="B172" i="70"/>
  <c r="B173" i="70"/>
  <c r="B180" i="70"/>
  <c r="B181" i="70"/>
  <c r="B182" i="70"/>
  <c r="B183" i="70"/>
  <c r="B184" i="70"/>
  <c r="B185" i="70"/>
  <c r="B186" i="70"/>
  <c r="B187" i="70"/>
  <c r="B188" i="70"/>
  <c r="B189" i="70"/>
  <c r="B190" i="70"/>
  <c r="B191" i="70"/>
  <c r="B192" i="70"/>
  <c r="B200" i="70"/>
  <c r="B201" i="70"/>
  <c r="B202" i="70"/>
  <c r="B203" i="70"/>
  <c r="B204" i="70"/>
  <c r="B205" i="70"/>
  <c r="B206" i="70"/>
  <c r="B207" i="70"/>
  <c r="B208" i="70"/>
  <c r="B209" i="70"/>
  <c r="B210" i="70"/>
  <c r="B211" i="70"/>
  <c r="B219" i="70"/>
  <c r="B220" i="70"/>
  <c r="B221" i="70"/>
  <c r="B222" i="70"/>
  <c r="B223" i="70"/>
  <c r="B224" i="70"/>
  <c r="B225" i="70"/>
  <c r="B226" i="70"/>
  <c r="B227" i="70"/>
  <c r="B228" i="70"/>
  <c r="B229" i="70"/>
  <c r="B230" i="70"/>
  <c r="B231" i="70"/>
  <c r="B239" i="70"/>
  <c r="B240" i="70"/>
  <c r="B241" i="70"/>
  <c r="B242" i="70"/>
  <c r="B243" i="70"/>
  <c r="B244" i="70"/>
  <c r="B245" i="70"/>
  <c r="B246" i="70"/>
  <c r="B247" i="70"/>
  <c r="B248" i="70"/>
  <c r="B249" i="70"/>
  <c r="B257" i="70"/>
  <c r="B258" i="70"/>
  <c r="B259" i="70"/>
  <c r="B260" i="70"/>
  <c r="B261" i="70"/>
  <c r="B262" i="70"/>
  <c r="B263" i="70"/>
  <c r="B272" i="70"/>
  <c r="B273" i="70"/>
  <c r="B274" i="70"/>
  <c r="B275" i="70"/>
  <c r="B276" i="70"/>
  <c r="B277" i="70"/>
  <c r="B278" i="70"/>
  <c r="B279" i="70"/>
  <c r="B280" i="70"/>
  <c r="B288" i="70"/>
  <c r="B289" i="70"/>
  <c r="B290" i="70"/>
  <c r="B291" i="70"/>
  <c r="B292" i="70"/>
  <c r="B293" i="70"/>
  <c r="B294" i="70"/>
  <c r="B295" i="70"/>
  <c r="B296" i="70"/>
  <c r="B304" i="70"/>
  <c r="B305" i="70"/>
  <c r="B306" i="70"/>
  <c r="B307" i="70"/>
  <c r="B308" i="70"/>
  <c r="B309" i="70"/>
  <c r="B310" i="70"/>
  <c r="B311" i="70"/>
  <c r="B7" i="70"/>
  <c r="V305" i="69"/>
  <c r="U305" i="69"/>
  <c r="U165" i="69"/>
  <c r="T305" i="69"/>
  <c r="T165" i="69"/>
  <c r="P333" i="69"/>
  <c r="R333" i="69"/>
  <c r="L333" i="69"/>
  <c r="L335" i="69" s="1"/>
  <c r="N333" i="69"/>
  <c r="N335" i="69" s="1"/>
  <c r="G333" i="69"/>
  <c r="Y7" i="70"/>
  <c r="AB7" i="70" s="1"/>
  <c r="Y8" i="70"/>
  <c r="AB8" i="70" s="1"/>
  <c r="Y9" i="70"/>
  <c r="AB9" i="70" s="1"/>
  <c r="Y10" i="70"/>
  <c r="AB10" i="70" s="1"/>
  <c r="Y11" i="70"/>
  <c r="AB11" i="70" s="1"/>
  <c r="Y12" i="70"/>
  <c r="AB12" i="70" s="1"/>
  <c r="Y13" i="70"/>
  <c r="AB13" i="70" s="1"/>
  <c r="Y14" i="70"/>
  <c r="AB14" i="70" s="1"/>
  <c r="Y15" i="70"/>
  <c r="AB15" i="70" s="1"/>
  <c r="Y16" i="70"/>
  <c r="AB16" i="70" s="1"/>
  <c r="Y17" i="70"/>
  <c r="AB17" i="70" s="1"/>
  <c r="Y18" i="70"/>
  <c r="AB18" i="70" s="1"/>
  <c r="Y19" i="70"/>
  <c r="AB19" i="70" s="1"/>
  <c r="Y20" i="70"/>
  <c r="AB20" i="70" s="1"/>
  <c r="Y21" i="70"/>
  <c r="AB21" i="70" s="1"/>
  <c r="Y22" i="70"/>
  <c r="AB22" i="70" s="1"/>
  <c r="Y23" i="70"/>
  <c r="AB23" i="70" s="1"/>
  <c r="Y24" i="70"/>
  <c r="AB24" i="70" s="1"/>
  <c r="V22" i="42" s="1"/>
  <c r="Y25" i="70"/>
  <c r="AB25" i="70"/>
  <c r="V23" i="42" s="1"/>
  <c r="Y26" i="70"/>
  <c r="AB26" i="70" s="1"/>
  <c r="V24" i="42" s="1"/>
  <c r="Y27" i="70"/>
  <c r="AB27" i="70" s="1"/>
  <c r="V25" i="42" s="1"/>
  <c r="Y28" i="70"/>
  <c r="AB28" i="70"/>
  <c r="V26" i="42" s="1"/>
  <c r="Y29" i="70"/>
  <c r="AB29" i="70" s="1"/>
  <c r="V27" i="42" s="1"/>
  <c r="Y30" i="70"/>
  <c r="AB30" i="70" s="1"/>
  <c r="V28" i="42" s="1"/>
  <c r="Y31" i="70"/>
  <c r="AB31" i="70" s="1"/>
  <c r="V29" i="42" s="1"/>
  <c r="Y32" i="70"/>
  <c r="AB32" i="70" s="1"/>
  <c r="V30" i="42" s="1"/>
  <c r="Y33" i="70"/>
  <c r="AB33" i="70"/>
  <c r="V31" i="42" s="1"/>
  <c r="Y34" i="70"/>
  <c r="AB34" i="70" s="1"/>
  <c r="V32" i="42" s="1"/>
  <c r="Y35" i="70"/>
  <c r="AB35" i="70"/>
  <c r="V33" i="42" s="1"/>
  <c r="Y36" i="70"/>
  <c r="AB36" i="70" s="1"/>
  <c r="V34" i="42" s="1"/>
  <c r="Y37" i="70"/>
  <c r="AB37" i="70" s="1"/>
  <c r="V35" i="42" s="1"/>
  <c r="Y38" i="70"/>
  <c r="AB38" i="70" s="1"/>
  <c r="Y39" i="70"/>
  <c r="AB39" i="70"/>
  <c r="Y40" i="70"/>
  <c r="AB40" i="70" s="1"/>
  <c r="V38" i="42" s="1"/>
  <c r="Y41" i="70"/>
  <c r="AB41" i="70" s="1"/>
  <c r="V39" i="42" s="1"/>
  <c r="Y42" i="70"/>
  <c r="AB42" i="70" s="1"/>
  <c r="V40" i="42" s="1"/>
  <c r="Y43" i="70"/>
  <c r="AB43" i="70"/>
  <c r="V41" i="42" s="1"/>
  <c r="Y45" i="70"/>
  <c r="AB45" i="70" s="1"/>
  <c r="V43" i="42" s="1"/>
  <c r="Y46" i="70"/>
  <c r="AB46" i="70" s="1"/>
  <c r="V44" i="42" s="1"/>
  <c r="Y47" i="70"/>
  <c r="AB47" i="70"/>
  <c r="V45" i="42" s="1"/>
  <c r="Y48" i="70"/>
  <c r="AB48" i="70"/>
  <c r="V46" i="42" s="1"/>
  <c r="Y49" i="70"/>
  <c r="AB49" i="70" s="1"/>
  <c r="V47" i="42" s="1"/>
  <c r="Y50" i="70"/>
  <c r="AB50" i="70" s="1"/>
  <c r="Y51" i="70"/>
  <c r="AB51" i="70" s="1"/>
  <c r="Y52" i="70"/>
  <c r="AB52" i="70" s="1"/>
  <c r="Y53" i="70"/>
  <c r="AB53" i="70" s="1"/>
  <c r="Y54" i="70"/>
  <c r="AB54" i="70" s="1"/>
  <c r="Y55" i="70"/>
  <c r="AB55" i="70" s="1"/>
  <c r="Y56" i="70"/>
  <c r="AB56" i="70" s="1"/>
  <c r="Y57" i="70"/>
  <c r="AB57" i="70" s="1"/>
  <c r="Y58" i="70"/>
  <c r="AB58" i="70" s="1"/>
  <c r="V56" i="42" s="1"/>
  <c r="Y59" i="70"/>
  <c r="AB59" i="70" s="1"/>
  <c r="V57" i="42" s="1"/>
  <c r="Y60" i="70"/>
  <c r="AB60" i="70" s="1"/>
  <c r="V58" i="42" s="1"/>
  <c r="Y61" i="70"/>
  <c r="AB61" i="70" s="1"/>
  <c r="V59" i="42" s="1"/>
  <c r="Y62" i="70"/>
  <c r="AB62" i="70" s="1"/>
  <c r="V60" i="42" s="1"/>
  <c r="Y65" i="70"/>
  <c r="AB65" i="70"/>
  <c r="V63" i="42" s="1"/>
  <c r="Y66" i="70"/>
  <c r="AB66" i="70"/>
  <c r="V64" i="42" s="1"/>
  <c r="Y67" i="70"/>
  <c r="AB67" i="70" s="1"/>
  <c r="V65" i="42" s="1"/>
  <c r="Y68" i="70"/>
  <c r="AB68" i="70" s="1"/>
  <c r="V66" i="42" s="1"/>
  <c r="Y69" i="70"/>
  <c r="AB69" i="70" s="1"/>
  <c r="V67" i="42" s="1"/>
  <c r="Y70" i="70"/>
  <c r="AB70" i="70" s="1"/>
  <c r="V68" i="42" s="1"/>
  <c r="Y71" i="70"/>
  <c r="AB71" i="70" s="1"/>
  <c r="Y72" i="70"/>
  <c r="AB72" i="70" s="1"/>
  <c r="Y73" i="70"/>
  <c r="AB73" i="70" s="1"/>
  <c r="V71" i="42" s="1"/>
  <c r="Y74" i="70"/>
  <c r="AB74" i="70"/>
  <c r="V72" i="42" s="1"/>
  <c r="Y75" i="70"/>
  <c r="AB75" i="70" s="1"/>
  <c r="V73" i="42" s="1"/>
  <c r="Y76" i="70"/>
  <c r="AB76" i="70" s="1"/>
  <c r="V74" i="42" s="1"/>
  <c r="Y77" i="70"/>
  <c r="AB77" i="70" s="1"/>
  <c r="V75" i="42" s="1"/>
  <c r="Y80" i="70"/>
  <c r="AB80" i="70" s="1"/>
  <c r="V78" i="42" s="1"/>
  <c r="Y81" i="70"/>
  <c r="AB81" i="70" s="1"/>
  <c r="V79" i="42" s="1"/>
  <c r="Y82" i="70"/>
  <c r="AB82" i="70" s="1"/>
  <c r="V80" i="42" s="1"/>
  <c r="Y83" i="70"/>
  <c r="AB83" i="70" s="1"/>
  <c r="V81" i="42" s="1"/>
  <c r="Y84" i="70"/>
  <c r="AB84" i="70" s="1"/>
  <c r="V82" i="42" s="1"/>
  <c r="Y85" i="70"/>
  <c r="AB85" i="70" s="1"/>
  <c r="V83" i="42" s="1"/>
  <c r="Y86" i="70"/>
  <c r="AB86" i="70" s="1"/>
  <c r="V84" i="42" s="1"/>
  <c r="Y87" i="70"/>
  <c r="AB87" i="70" s="1"/>
  <c r="V85" i="42" s="1"/>
  <c r="Y88" i="70"/>
  <c r="AB88" i="70" s="1"/>
  <c r="Y89" i="70"/>
  <c r="AB89" i="70" s="1"/>
  <c r="Y90" i="70"/>
  <c r="AB90" i="70"/>
  <c r="V88" i="42" s="1"/>
  <c r="Y91" i="70"/>
  <c r="AB91" i="70" s="1"/>
  <c r="V89" i="42" s="1"/>
  <c r="Y92" i="70"/>
  <c r="AB92" i="70" s="1"/>
  <c r="V90" i="42" s="1"/>
  <c r="Y93" i="70"/>
  <c r="AB93" i="70" s="1"/>
  <c r="V91" i="42" s="1"/>
  <c r="Y95" i="70"/>
  <c r="AB95" i="70" s="1"/>
  <c r="V93" i="42" s="1"/>
  <c r="Y96" i="70"/>
  <c r="AB96" i="70" s="1"/>
  <c r="V94" i="42" s="1"/>
  <c r="Y97" i="70"/>
  <c r="AB97" i="70" s="1"/>
  <c r="V95" i="42" s="1"/>
  <c r="Y98" i="70"/>
  <c r="AB98" i="70" s="1"/>
  <c r="V96" i="42" s="1"/>
  <c r="Y99" i="70"/>
  <c r="AB99" i="70" s="1"/>
  <c r="V97" i="42" s="1"/>
  <c r="Y100" i="70"/>
  <c r="AB100" i="70" s="1"/>
  <c r="V98" i="42" s="1"/>
  <c r="Y101" i="70"/>
  <c r="AB101" i="70" s="1"/>
  <c r="V99" i="42" s="1"/>
  <c r="Y102" i="70"/>
  <c r="AB102" i="70" s="1"/>
  <c r="V100" i="42" s="1"/>
  <c r="Y103" i="70"/>
  <c r="AB103" i="70" s="1"/>
  <c r="Y104" i="70"/>
  <c r="AB104" i="70" s="1"/>
  <c r="Y105" i="70"/>
  <c r="AB105" i="70"/>
  <c r="V103" i="42" s="1"/>
  <c r="Y106" i="70"/>
  <c r="AB106" i="70" s="1"/>
  <c r="V104" i="42" s="1"/>
  <c r="Y107" i="70"/>
  <c r="AB107" i="70"/>
  <c r="V105" i="42" s="1"/>
  <c r="Y108" i="70"/>
  <c r="AB108" i="70" s="1"/>
  <c r="V106" i="42" s="1"/>
  <c r="Y109" i="70"/>
  <c r="AB109" i="70" s="1"/>
  <c r="V107" i="42" s="1"/>
  <c r="Y110" i="70"/>
  <c r="AB110" i="70"/>
  <c r="V108" i="42" s="1"/>
  <c r="Y111" i="70"/>
  <c r="AB111" i="70" s="1"/>
  <c r="V109" i="42" s="1"/>
  <c r="Y112" i="70"/>
  <c r="AB112" i="70" s="1"/>
  <c r="V110" i="42" s="1"/>
  <c r="Y113" i="70"/>
  <c r="AB113" i="70" s="1"/>
  <c r="V111" i="42" s="1"/>
  <c r="Y114" i="70"/>
  <c r="AB114" i="70"/>
  <c r="V112" i="42" s="1"/>
  <c r="Y115" i="70"/>
  <c r="AB115" i="70" s="1"/>
  <c r="V113" i="42" s="1"/>
  <c r="Y116" i="70"/>
  <c r="AB116" i="70" s="1"/>
  <c r="V114" i="42" s="1"/>
  <c r="Y117" i="70"/>
  <c r="AB117" i="70"/>
  <c r="V115" i="42" s="1"/>
  <c r="Y118" i="70"/>
  <c r="AB118" i="70"/>
  <c r="V116" i="42" s="1"/>
  <c r="Y119" i="70"/>
  <c r="AB119" i="70" s="1"/>
  <c r="V117" i="42" s="1"/>
  <c r="Y120" i="70"/>
  <c r="AB120" i="70"/>
  <c r="Y121" i="70"/>
  <c r="AB121" i="70"/>
  <c r="Y122" i="70"/>
  <c r="AB122" i="70"/>
  <c r="V120" i="42" s="1"/>
  <c r="X120" i="42" s="1"/>
  <c r="Y120" i="42" s="1"/>
  <c r="Y123" i="70"/>
  <c r="AB123" i="70" s="1"/>
  <c r="V121" i="42" s="1"/>
  <c r="Y124" i="70"/>
  <c r="AB124" i="70" s="1"/>
  <c r="V122" i="42" s="1"/>
  <c r="Y125" i="70"/>
  <c r="AB125" i="70" s="1"/>
  <c r="V123" i="42" s="1"/>
  <c r="Y126" i="70"/>
  <c r="AB126" i="70" s="1"/>
  <c r="V124" i="42" s="1"/>
  <c r="Y127" i="70"/>
  <c r="AB127" i="70"/>
  <c r="V125" i="42" s="1"/>
  <c r="Y128" i="70"/>
  <c r="AB128" i="70" s="1"/>
  <c r="V126" i="42" s="1"/>
  <c r="Y130" i="70"/>
  <c r="AB130" i="70" s="1"/>
  <c r="V128" i="42" s="1"/>
  <c r="Y131" i="70"/>
  <c r="AB131" i="70" s="1"/>
  <c r="V129" i="42" s="1"/>
  <c r="Y132" i="70"/>
  <c r="AB132" i="70" s="1"/>
  <c r="V130" i="42" s="1"/>
  <c r="Y133" i="70"/>
  <c r="AB133" i="70" s="1"/>
  <c r="V131" i="42" s="1"/>
  <c r="Y134" i="70"/>
  <c r="AB134" i="70" s="1"/>
  <c r="V132" i="42" s="1"/>
  <c r="Y135" i="70"/>
  <c r="AB135" i="70" s="1"/>
  <c r="V133" i="42" s="1"/>
  <c r="Y136" i="70"/>
  <c r="AB136" i="70" s="1"/>
  <c r="V134" i="42" s="1"/>
  <c r="Y137" i="70"/>
  <c r="AB137" i="70" s="1"/>
  <c r="V135" i="42" s="1"/>
  <c r="Y138" i="70"/>
  <c r="AB138" i="70" s="1"/>
  <c r="V136" i="42" s="1"/>
  <c r="Y139" i="70"/>
  <c r="AB139" i="70" s="1"/>
  <c r="Y140" i="70"/>
  <c r="AB140" i="70" s="1"/>
  <c r="Y141" i="70"/>
  <c r="AB141" i="70" s="1"/>
  <c r="V139" i="42" s="1"/>
  <c r="Y142" i="70"/>
  <c r="AB142" i="70" s="1"/>
  <c r="V140" i="42" s="1"/>
  <c r="Y143" i="70"/>
  <c r="AB143" i="70" s="1"/>
  <c r="V141" i="42" s="1"/>
  <c r="Y144" i="70"/>
  <c r="AB144" i="70"/>
  <c r="V142" i="42" s="1"/>
  <c r="Y145" i="70"/>
  <c r="AB145" i="70" s="1"/>
  <c r="V143" i="42" s="1"/>
  <c r="Y146" i="70"/>
  <c r="AB146" i="70" s="1"/>
  <c r="V144" i="42" s="1"/>
  <c r="Y147" i="70"/>
  <c r="AB147" i="70" s="1"/>
  <c r="V145" i="42" s="1"/>
  <c r="Y148" i="70"/>
  <c r="AB148" i="70" s="1"/>
  <c r="V146" i="42" s="1"/>
  <c r="Y149" i="70"/>
  <c r="AB149" i="70" s="1"/>
  <c r="V147" i="42" s="1"/>
  <c r="Y150" i="70"/>
  <c r="AB150" i="70" s="1"/>
  <c r="V148" i="42" s="1"/>
  <c r="Y151" i="70"/>
  <c r="AB151" i="70" s="1"/>
  <c r="V149" i="42" s="1"/>
  <c r="Y152" i="70"/>
  <c r="AB152" i="70" s="1"/>
  <c r="V150" i="42" s="1"/>
  <c r="Y153" i="70"/>
  <c r="AB153" i="70" s="1"/>
  <c r="V151" i="42" s="1"/>
  <c r="Y154" i="70"/>
  <c r="AB154" i="70" s="1"/>
  <c r="V152" i="42" s="1"/>
  <c r="Y155" i="70"/>
  <c r="AB155" i="70"/>
  <c r="V153" i="42" s="1"/>
  <c r="Y156" i="70"/>
  <c r="AB156" i="70" s="1"/>
  <c r="V154" i="42" s="1"/>
  <c r="Y157" i="70"/>
  <c r="AB157" i="70"/>
  <c r="V155" i="42" s="1"/>
  <c r="Y158" i="70"/>
  <c r="AB158" i="70" s="1"/>
  <c r="Y159" i="70"/>
  <c r="AB159" i="70"/>
  <c r="Y160" i="70"/>
  <c r="AB160" i="70" s="1"/>
  <c r="V158" i="42" s="1"/>
  <c r="Y161" i="70"/>
  <c r="AB161" i="70" s="1"/>
  <c r="V159" i="42" s="1"/>
  <c r="Y162" i="70"/>
  <c r="AB162" i="70" s="1"/>
  <c r="V160" i="42" s="1"/>
  <c r="Y163" i="70"/>
  <c r="AB163" i="70" s="1"/>
  <c r="V161" i="42" s="1"/>
  <c r="Y164" i="70"/>
  <c r="AB164" i="70" s="1"/>
  <c r="V162" i="42" s="1"/>
  <c r="Y165" i="70"/>
  <c r="AB165" i="70"/>
  <c r="V163" i="42" s="1"/>
  <c r="Y166" i="70"/>
  <c r="AB166" i="70" s="1"/>
  <c r="V164" i="42" s="1"/>
  <c r="Y167" i="70"/>
  <c r="AB167" i="70" s="1"/>
  <c r="V165" i="42" s="1"/>
  <c r="Y168" i="70"/>
  <c r="AB168" i="70" s="1"/>
  <c r="V166" i="42" s="1"/>
  <c r="Y170" i="70"/>
  <c r="AB170" i="70" s="1"/>
  <c r="V168" i="42" s="1"/>
  <c r="Y171" i="70"/>
  <c r="AB171" i="70" s="1"/>
  <c r="V169" i="42" s="1"/>
  <c r="Y172" i="70"/>
  <c r="AB172" i="70" s="1"/>
  <c r="V170" i="42" s="1"/>
  <c r="Y173" i="70"/>
  <c r="AB173" i="70" s="1"/>
  <c r="V171" i="42" s="1"/>
  <c r="Y174" i="70"/>
  <c r="AB174" i="70" s="1"/>
  <c r="V172" i="42" s="1"/>
  <c r="Y175" i="70"/>
  <c r="AB175" i="70" s="1"/>
  <c r="V173" i="42" s="1"/>
  <c r="Y176" i="70"/>
  <c r="AB176" i="70" s="1"/>
  <c r="V174" i="42" s="1"/>
  <c r="Y177" i="70"/>
  <c r="AB177" i="70" s="1"/>
  <c r="V175" i="42" s="1"/>
  <c r="Y178" i="70"/>
  <c r="AB178" i="70" s="1"/>
  <c r="Y179" i="70"/>
  <c r="AB179" i="70" s="1"/>
  <c r="Y180" i="70"/>
  <c r="AB180" i="70"/>
  <c r="V178" i="42" s="1"/>
  <c r="Y182" i="70"/>
  <c r="AB182" i="70" s="1"/>
  <c r="V180" i="42" s="1"/>
  <c r="Y183" i="70"/>
  <c r="AB183" i="70" s="1"/>
  <c r="V181" i="42" s="1"/>
  <c r="Y184" i="70"/>
  <c r="AB184" i="70" s="1"/>
  <c r="V182" i="42" s="1"/>
  <c r="Y185" i="70"/>
  <c r="AB185" i="70"/>
  <c r="V183" i="42" s="1"/>
  <c r="Y186" i="70"/>
  <c r="AB186" i="70" s="1"/>
  <c r="V184" i="42" s="1"/>
  <c r="Y187" i="70"/>
  <c r="AB187" i="70" s="1"/>
  <c r="V185" i="42" s="1"/>
  <c r="Y188" i="70"/>
  <c r="AB188" i="70"/>
  <c r="V186" i="42" s="1"/>
  <c r="Y189" i="70"/>
  <c r="AB189" i="70" s="1"/>
  <c r="V187" i="42" s="1"/>
  <c r="Y190" i="70"/>
  <c r="AB190" i="70" s="1"/>
  <c r="V188" i="42" s="1"/>
  <c r="Y191" i="70"/>
  <c r="AB191" i="70" s="1"/>
  <c r="V189" i="42" s="1"/>
  <c r="Y192" i="70"/>
  <c r="AB192" i="70"/>
  <c r="V190" i="42" s="1"/>
  <c r="Y193" i="70"/>
  <c r="AB193" i="70" s="1"/>
  <c r="V191" i="42" s="1"/>
  <c r="Y194" i="70"/>
  <c r="AB194" i="70" s="1"/>
  <c r="V192" i="42" s="1"/>
  <c r="Y195" i="70"/>
  <c r="AB195" i="70"/>
  <c r="V193" i="42" s="1"/>
  <c r="Y196" i="70"/>
  <c r="AB196" i="70"/>
  <c r="V194" i="42" s="1"/>
  <c r="Y197" i="70"/>
  <c r="AB197" i="70"/>
  <c r="V195" i="42" s="1"/>
  <c r="Y198" i="70"/>
  <c r="AB198" i="70" s="1"/>
  <c r="Y199" i="70"/>
  <c r="AB199" i="70" s="1"/>
  <c r="Y200" i="70"/>
  <c r="AB200" i="70" s="1"/>
  <c r="V198" i="42" s="1"/>
  <c r="Y201" i="70"/>
  <c r="AB201" i="70" s="1"/>
  <c r="V199" i="42" s="1"/>
  <c r="Y202" i="70"/>
  <c r="AB202" i="70" s="1"/>
  <c r="V200" i="42" s="1"/>
  <c r="Y204" i="70"/>
  <c r="AB204" i="70" s="1"/>
  <c r="V202" i="42" s="1"/>
  <c r="Y205" i="70"/>
  <c r="AB205" i="70" s="1"/>
  <c r="V203" i="42" s="1"/>
  <c r="Y206" i="70"/>
  <c r="AB206" i="70" s="1"/>
  <c r="V204" i="42" s="1"/>
  <c r="Y207" i="70"/>
  <c r="AB207" i="70" s="1"/>
  <c r="V205" i="42" s="1"/>
  <c r="Y208" i="70"/>
  <c r="AB208" i="70"/>
  <c r="V206" i="42" s="1"/>
  <c r="Y209" i="70"/>
  <c r="AB209" i="70" s="1"/>
  <c r="V207" i="42" s="1"/>
  <c r="Y210" i="70"/>
  <c r="AB210" i="70" s="1"/>
  <c r="V208" i="42" s="1"/>
  <c r="Y211" i="70"/>
  <c r="AB211" i="70" s="1"/>
  <c r="V209" i="42" s="1"/>
  <c r="Y212" i="70"/>
  <c r="AB212" i="70" s="1"/>
  <c r="V210" i="42" s="1"/>
  <c r="Y213" i="70"/>
  <c r="AB213" i="70" s="1"/>
  <c r="V211" i="42" s="1"/>
  <c r="Y215" i="70"/>
  <c r="AB215" i="70" s="1"/>
  <c r="V213" i="42" s="1"/>
  <c r="Y217" i="70"/>
  <c r="AB217" i="70" s="1"/>
  <c r="Y218" i="70"/>
  <c r="AB218" i="70"/>
  <c r="Y219" i="70"/>
  <c r="AB219" i="70" s="1"/>
  <c r="V217" i="42" s="1"/>
  <c r="Y220" i="70"/>
  <c r="AB220" i="70"/>
  <c r="V218" i="42" s="1"/>
  <c r="Y221" i="70"/>
  <c r="AB221" i="70" s="1"/>
  <c r="V219" i="42" s="1"/>
  <c r="Y222" i="70"/>
  <c r="AB222" i="70"/>
  <c r="V220" i="42" s="1"/>
  <c r="Y223" i="70"/>
  <c r="AB223" i="70" s="1"/>
  <c r="V221" i="42" s="1"/>
  <c r="Y224" i="70"/>
  <c r="AB224" i="70" s="1"/>
  <c r="V222" i="42" s="1"/>
  <c r="Y225" i="70"/>
  <c r="AB225" i="70" s="1"/>
  <c r="V223" i="42" s="1"/>
  <c r="Y226" i="70"/>
  <c r="AB226" i="70" s="1"/>
  <c r="V224" i="42" s="1"/>
  <c r="Y227" i="70"/>
  <c r="AB227" i="70" s="1"/>
  <c r="V225" i="42" s="1"/>
  <c r="Y228" i="70"/>
  <c r="AB228" i="70"/>
  <c r="V226" i="42" s="1"/>
  <c r="Y229" i="70"/>
  <c r="AB229" i="70" s="1"/>
  <c r="V227" i="42" s="1"/>
  <c r="Y230" i="70"/>
  <c r="AB230" i="70" s="1"/>
  <c r="V228" i="42" s="1"/>
  <c r="Y231" i="70"/>
  <c r="AB231" i="70" s="1"/>
  <c r="V229" i="42" s="1"/>
  <c r="Y232" i="70"/>
  <c r="AB232" i="70" s="1"/>
  <c r="V230" i="42" s="1"/>
  <c r="Y233" i="70"/>
  <c r="AB233" i="70" s="1"/>
  <c r="V231" i="42" s="1"/>
  <c r="Y234" i="70"/>
  <c r="AB234" i="70" s="1"/>
  <c r="V232" i="42" s="1"/>
  <c r="Y235" i="70"/>
  <c r="AB235" i="70" s="1"/>
  <c r="V233" i="42" s="1"/>
  <c r="Y236" i="70"/>
  <c r="AB236" i="70" s="1"/>
  <c r="V234" i="42" s="1"/>
  <c r="Y237" i="70"/>
  <c r="AB237" i="70" s="1"/>
  <c r="Y238" i="70"/>
  <c r="AB238" i="70" s="1"/>
  <c r="Y239" i="70"/>
  <c r="AB239" i="70" s="1"/>
  <c r="V237" i="42" s="1"/>
  <c r="Y240" i="70"/>
  <c r="AB240" i="70"/>
  <c r="V238" i="42" s="1"/>
  <c r="Y241" i="70"/>
  <c r="AB241" i="70" s="1"/>
  <c r="V239" i="42" s="1"/>
  <c r="Y242" i="70"/>
  <c r="AB242" i="70" s="1"/>
  <c r="V240" i="42" s="1"/>
  <c r="Y243" i="70"/>
  <c r="AB243" i="70" s="1"/>
  <c r="V241" i="42" s="1"/>
  <c r="Y244" i="70"/>
  <c r="AB244" i="70" s="1"/>
  <c r="V242" i="42" s="1"/>
  <c r="Y245" i="70"/>
  <c r="AB245" i="70" s="1"/>
  <c r="V243" i="42" s="1"/>
  <c r="Y246" i="70"/>
  <c r="AB246" i="70" s="1"/>
  <c r="V244" i="42" s="1"/>
  <c r="Y247" i="70"/>
  <c r="AB247" i="70" s="1"/>
  <c r="V245" i="42" s="1"/>
  <c r="Y248" i="70"/>
  <c r="AB248" i="70" s="1"/>
  <c r="V246" i="42" s="1"/>
  <c r="Y249" i="70"/>
  <c r="AB249" i="70" s="1"/>
  <c r="V247" i="42" s="1"/>
  <c r="Y250" i="70"/>
  <c r="AB250" i="70" s="1"/>
  <c r="V248" i="42" s="1"/>
  <c r="Y251" i="70"/>
  <c r="AB251" i="70" s="1"/>
  <c r="V249" i="42" s="1"/>
  <c r="Y252" i="70"/>
  <c r="AB252" i="70"/>
  <c r="V250" i="42" s="1"/>
  <c r="Y253" i="70"/>
  <c r="AB253" i="70" s="1"/>
  <c r="V251" i="42" s="1"/>
  <c r="Y254" i="70"/>
  <c r="AB254" i="70" s="1"/>
  <c r="V252" i="42" s="1"/>
  <c r="Y255" i="70"/>
  <c r="AB255" i="70"/>
  <c r="Y256" i="70"/>
  <c r="AB256" i="70" s="1"/>
  <c r="Y257" i="70"/>
  <c r="AB257" i="70" s="1"/>
  <c r="V255" i="42" s="1"/>
  <c r="X255" i="42" s="1"/>
  <c r="Y258" i="70"/>
  <c r="AB258" i="70" s="1"/>
  <c r="V256" i="42" s="1"/>
  <c r="Y259" i="70"/>
  <c r="AB259" i="70" s="1"/>
  <c r="V257" i="42" s="1"/>
  <c r="Y260" i="70"/>
  <c r="AB260" i="70" s="1"/>
  <c r="V258" i="42" s="1"/>
  <c r="Y261" i="70"/>
  <c r="AB261" i="70" s="1"/>
  <c r="V259" i="42" s="1"/>
  <c r="Y262" i="70"/>
  <c r="AB262" i="70" s="1"/>
  <c r="V260" i="42" s="1"/>
  <c r="Y263" i="70"/>
  <c r="AB263" i="70" s="1"/>
  <c r="V261" i="42" s="1"/>
  <c r="Y264" i="70"/>
  <c r="AB264" i="70" s="1"/>
  <c r="V262" i="42" s="1"/>
  <c r="Y265" i="70"/>
  <c r="AB265" i="70" s="1"/>
  <c r="V263" i="42" s="1"/>
  <c r="Y266" i="70"/>
  <c r="AB266" i="70"/>
  <c r="V264" i="42" s="1"/>
  <c r="Y267" i="70"/>
  <c r="AB267" i="70"/>
  <c r="V265" i="42" s="1"/>
  <c r="Y268" i="70"/>
  <c r="AB268" i="70" s="1"/>
  <c r="V266" i="42" s="1"/>
  <c r="Y269" i="70"/>
  <c r="AB269" i="70" s="1"/>
  <c r="V267" i="42" s="1"/>
  <c r="Y270" i="70"/>
  <c r="AB270" i="70" s="1"/>
  <c r="Y271" i="70"/>
  <c r="AB271" i="70" s="1"/>
  <c r="Y272" i="70"/>
  <c r="AB272" i="70"/>
  <c r="V270" i="42" s="1"/>
  <c r="Y273" i="70"/>
  <c r="AB273" i="70" s="1"/>
  <c r="V271" i="42" s="1"/>
  <c r="Y274" i="70"/>
  <c r="AB274" i="70" s="1"/>
  <c r="V272" i="42" s="1"/>
  <c r="Y276" i="70"/>
  <c r="AB276" i="70"/>
  <c r="V274" i="42" s="1"/>
  <c r="Y277" i="70"/>
  <c r="AB277" i="70" s="1"/>
  <c r="V275" i="42" s="1"/>
  <c r="Y278" i="70"/>
  <c r="AB278" i="70" s="1"/>
  <c r="V276" i="42" s="1"/>
  <c r="Y279" i="70"/>
  <c r="AB279" i="70"/>
  <c r="V277" i="42" s="1"/>
  <c r="Y280" i="70"/>
  <c r="AB280" i="70" s="1"/>
  <c r="V278" i="42" s="1"/>
  <c r="Y281" i="70"/>
  <c r="AB281" i="70" s="1"/>
  <c r="V279" i="42" s="1"/>
  <c r="Y282" i="70"/>
  <c r="AB282" i="70" s="1"/>
  <c r="V280" i="42" s="1"/>
  <c r="Y283" i="70"/>
  <c r="AB283" i="70"/>
  <c r="V281" i="42" s="1"/>
  <c r="Y284" i="70"/>
  <c r="AB284" i="70"/>
  <c r="V282" i="42" s="1"/>
  <c r="Y285" i="70"/>
  <c r="AB285" i="70" s="1"/>
  <c r="V283" i="42" s="1"/>
  <c r="Y286" i="70"/>
  <c r="AB286" i="70" s="1"/>
  <c r="Y287" i="70"/>
  <c r="AB287" i="70" s="1"/>
  <c r="Y290" i="70"/>
  <c r="AB290" i="70" s="1"/>
  <c r="V288" i="42" s="1"/>
  <c r="Y291" i="70"/>
  <c r="AB291" i="70" s="1"/>
  <c r="V289" i="42" s="1"/>
  <c r="Y292" i="70"/>
  <c r="AB292" i="70" s="1"/>
  <c r="V290" i="42" s="1"/>
  <c r="Y293" i="70"/>
  <c r="AB293" i="70" s="1"/>
  <c r="V291" i="42" s="1"/>
  <c r="Y294" i="70"/>
  <c r="AB294" i="70" s="1"/>
  <c r="V292" i="42" s="1"/>
  <c r="Y295" i="70"/>
  <c r="AB295" i="70" s="1"/>
  <c r="V293" i="42" s="1"/>
  <c r="Y296" i="70"/>
  <c r="AB296" i="70"/>
  <c r="V294" i="42" s="1"/>
  <c r="Y297" i="70"/>
  <c r="AB297" i="70" s="1"/>
  <c r="V295" i="42" s="1"/>
  <c r="Y298" i="70"/>
  <c r="AB298" i="70"/>
  <c r="V296" i="42" s="1"/>
  <c r="Y299" i="70"/>
  <c r="AB299" i="70" s="1"/>
  <c r="V297" i="42" s="1"/>
  <c r="Y300" i="70"/>
  <c r="AB300" i="70" s="1"/>
  <c r="V298" i="42" s="1"/>
  <c r="Y301" i="70"/>
  <c r="AB301" i="70" s="1"/>
  <c r="V299" i="42" s="1"/>
  <c r="Y302" i="70"/>
  <c r="AB302" i="70" s="1"/>
  <c r="Y303" i="70"/>
  <c r="AB303" i="70" s="1"/>
  <c r="Y304" i="70"/>
  <c r="AB304" i="70" s="1"/>
  <c r="V302" i="42" s="1"/>
  <c r="Y305" i="70"/>
  <c r="AB305" i="70" s="1"/>
  <c r="V303" i="42" s="1"/>
  <c r="Y306" i="70"/>
  <c r="AB306" i="70" s="1"/>
  <c r="V304" i="42" s="1"/>
  <c r="Y307" i="70"/>
  <c r="AB307" i="70" s="1"/>
  <c r="V305" i="42" s="1"/>
  <c r="Y308" i="70"/>
  <c r="AB308" i="70" s="1"/>
  <c r="V306" i="42" s="1"/>
  <c r="Y309" i="70"/>
  <c r="AB309" i="70" s="1"/>
  <c r="V307" i="42" s="1"/>
  <c r="Y310" i="70"/>
  <c r="AB310" i="70" s="1"/>
  <c r="V308" i="42" s="1"/>
  <c r="Y311" i="70"/>
  <c r="AB311" i="70" s="1"/>
  <c r="V309" i="42" s="1"/>
  <c r="Y312" i="70"/>
  <c r="AB312" i="70" s="1"/>
  <c r="V310" i="42" s="1"/>
  <c r="Y313" i="70"/>
  <c r="AB313" i="70" s="1"/>
  <c r="V311" i="42" s="1"/>
  <c r="Y314" i="70"/>
  <c r="AB314" i="70" s="1"/>
  <c r="V312" i="42" s="1"/>
  <c r="Y315" i="70"/>
  <c r="AB315" i="70" s="1"/>
  <c r="V313" i="42" s="1"/>
  <c r="Y316" i="70"/>
  <c r="AB316" i="70" s="1"/>
  <c r="V314" i="42" s="1"/>
  <c r="Y317" i="70"/>
  <c r="AB317" i="70" s="1"/>
  <c r="Y318" i="70"/>
  <c r="AB318" i="70" s="1"/>
  <c r="Y320" i="70"/>
  <c r="AB320" i="70" s="1"/>
  <c r="V318" i="42" s="1"/>
  <c r="Y322" i="70"/>
  <c r="AB322" i="70"/>
  <c r="V320" i="42" s="1"/>
  <c r="Y323" i="70"/>
  <c r="AB323" i="70"/>
  <c r="V321" i="42" s="1"/>
  <c r="Y324" i="70"/>
  <c r="AB324" i="70" s="1"/>
  <c r="V322" i="42" s="1"/>
  <c r="Y325" i="70"/>
  <c r="AB325" i="70" s="1"/>
  <c r="V323" i="42" s="1"/>
  <c r="Y326" i="70"/>
  <c r="AB326" i="70" s="1"/>
  <c r="V324" i="42" s="1"/>
  <c r="Y327" i="70"/>
  <c r="AB327" i="70" s="1"/>
  <c r="V325" i="42" s="1"/>
  <c r="Y328" i="70"/>
  <c r="AB328" i="70"/>
  <c r="V326" i="42" s="1"/>
  <c r="Y329" i="70"/>
  <c r="AB329" i="70"/>
  <c r="V327" i="42" s="1"/>
  <c r="Y330" i="70"/>
  <c r="AB330" i="70" s="1"/>
  <c r="V328" i="42" s="1"/>
  <c r="Y331" i="70"/>
  <c r="AB331" i="70" s="1"/>
  <c r="V329" i="42" s="1"/>
  <c r="Y332" i="70"/>
  <c r="AB332" i="70"/>
  <c r="V330" i="42" s="1"/>
  <c r="Y333" i="70"/>
  <c r="AB333" i="70"/>
  <c r="V331" i="42" s="1"/>
  <c r="Y78" i="70"/>
  <c r="AB78" i="70" s="1"/>
  <c r="V76" i="42" s="1"/>
  <c r="X44" i="70"/>
  <c r="Y44" i="70" s="1"/>
  <c r="AB44" i="70" s="1"/>
  <c r="V42" i="42" s="1"/>
  <c r="Y203" i="70"/>
  <c r="AB203" i="70" s="1"/>
  <c r="V201" i="42" s="1"/>
  <c r="Y79" i="70"/>
  <c r="AB79" i="70" s="1"/>
  <c r="V77" i="42" s="1"/>
  <c r="Y64" i="70"/>
  <c r="AB64" i="70" s="1"/>
  <c r="V62" i="42" s="1"/>
  <c r="Y63" i="70"/>
  <c r="AB63" i="70" s="1"/>
  <c r="V61" i="42" s="1"/>
  <c r="X61" i="42" s="1"/>
  <c r="Y61" i="42" s="1"/>
  <c r="T131" i="69"/>
  <c r="S8" i="70"/>
  <c r="AA8" i="70" s="1"/>
  <c r="S9" i="70"/>
  <c r="AA9" i="70" s="1"/>
  <c r="S10" i="70"/>
  <c r="AA10" i="70" s="1"/>
  <c r="S12" i="70"/>
  <c r="AA12" i="70" s="1"/>
  <c r="S13" i="70"/>
  <c r="AA13" i="70" s="1"/>
  <c r="S14" i="70"/>
  <c r="AA14" i="70" s="1"/>
  <c r="S16" i="70"/>
  <c r="AA16" i="70" s="1"/>
  <c r="S17" i="70"/>
  <c r="AA17" i="70" s="1"/>
  <c r="S18" i="70"/>
  <c r="AA18" i="70" s="1"/>
  <c r="S19" i="70"/>
  <c r="AA19" i="70" s="1"/>
  <c r="S20" i="70"/>
  <c r="AA20" i="70" s="1"/>
  <c r="S21" i="70"/>
  <c r="AA21" i="70" s="1"/>
  <c r="S22" i="70"/>
  <c r="AA22" i="70" s="1"/>
  <c r="S23" i="70"/>
  <c r="AA23" i="70" s="1"/>
  <c r="S24" i="70"/>
  <c r="AA24" i="70"/>
  <c r="R22" i="42" s="1"/>
  <c r="S26" i="70"/>
  <c r="AA26" i="70" s="1"/>
  <c r="R24" i="42" s="1"/>
  <c r="S27" i="70"/>
  <c r="AA27" i="70" s="1"/>
  <c r="R25" i="42" s="1"/>
  <c r="O25" i="42" s="1"/>
  <c r="S31" i="70"/>
  <c r="AA31" i="70" s="1"/>
  <c r="R29" i="42" s="1"/>
  <c r="S32" i="70"/>
  <c r="AA32" i="70" s="1"/>
  <c r="R30" i="42" s="1"/>
  <c r="S33" i="70"/>
  <c r="AA33" i="70" s="1"/>
  <c r="R31" i="42" s="1"/>
  <c r="S34" i="70"/>
  <c r="AA34" i="70" s="1"/>
  <c r="R32" i="42" s="1"/>
  <c r="S35" i="70"/>
  <c r="AA35" i="70"/>
  <c r="R33" i="42" s="1"/>
  <c r="S36" i="70"/>
  <c r="AA36" i="70" s="1"/>
  <c r="R34" i="42" s="1"/>
  <c r="O34" i="42" s="1"/>
  <c r="S37" i="70"/>
  <c r="AA37" i="70" s="1"/>
  <c r="R35" i="42" s="1"/>
  <c r="S38" i="70"/>
  <c r="AA38" i="70"/>
  <c r="S39" i="70"/>
  <c r="AA39" i="70"/>
  <c r="S42" i="70"/>
  <c r="AA42" i="70" s="1"/>
  <c r="R40" i="42" s="1"/>
  <c r="S43" i="70"/>
  <c r="AA43" i="70" s="1"/>
  <c r="R41" i="42" s="1"/>
  <c r="S45" i="70"/>
  <c r="AA45" i="70"/>
  <c r="R43" i="42" s="1"/>
  <c r="S46" i="70"/>
  <c r="AA46" i="70" s="1"/>
  <c r="R44" i="42" s="1"/>
  <c r="S48" i="70"/>
  <c r="AA48" i="70" s="1"/>
  <c r="R46" i="42" s="1"/>
  <c r="S49" i="70"/>
  <c r="AA49" i="70" s="1"/>
  <c r="R47" i="42" s="1"/>
  <c r="S50" i="70"/>
  <c r="AA50" i="70" s="1"/>
  <c r="S51" i="70"/>
  <c r="AA51" i="70" s="1"/>
  <c r="S52" i="70"/>
  <c r="AA52" i="70" s="1"/>
  <c r="S53" i="70"/>
  <c r="AA53" i="70" s="1"/>
  <c r="S54" i="70"/>
  <c r="AA54" i="70" s="1"/>
  <c r="S55" i="70"/>
  <c r="AA55" i="70" s="1"/>
  <c r="S56" i="70"/>
  <c r="AA56" i="70" s="1"/>
  <c r="S57" i="70"/>
  <c r="AA57" i="70" s="1"/>
  <c r="S58" i="70"/>
  <c r="AA58" i="70" s="1"/>
  <c r="R56" i="42" s="1"/>
  <c r="S59" i="70"/>
  <c r="AA59" i="70"/>
  <c r="R57" i="42" s="1"/>
  <c r="S60" i="70"/>
  <c r="AA60" i="70" s="1"/>
  <c r="R58" i="42" s="1"/>
  <c r="S61" i="70"/>
  <c r="AA61" i="70" s="1"/>
  <c r="R59" i="42" s="1"/>
  <c r="S62" i="70"/>
  <c r="AA62" i="70"/>
  <c r="R60" i="42" s="1"/>
  <c r="S66" i="70"/>
  <c r="AA66" i="70" s="1"/>
  <c r="R64" i="42" s="1"/>
  <c r="S67" i="70"/>
  <c r="AA67" i="70" s="1"/>
  <c r="R65" i="42" s="1"/>
  <c r="S68" i="70"/>
  <c r="AA68" i="70" s="1"/>
  <c r="R66" i="42" s="1"/>
  <c r="S69" i="70"/>
  <c r="AA69" i="70" s="1"/>
  <c r="R67" i="42" s="1"/>
  <c r="S70" i="70"/>
  <c r="AA70" i="70"/>
  <c r="R68" i="42" s="1"/>
  <c r="S71" i="70"/>
  <c r="AA71" i="70" s="1"/>
  <c r="S72" i="70"/>
  <c r="AA72" i="70" s="1"/>
  <c r="S74" i="70"/>
  <c r="AA74" i="70" s="1"/>
  <c r="R72" i="42" s="1"/>
  <c r="S83" i="70"/>
  <c r="AA83" i="70" s="1"/>
  <c r="R81" i="42" s="1"/>
  <c r="S84" i="70"/>
  <c r="AA84" i="70"/>
  <c r="R82" i="42" s="1"/>
  <c r="S85" i="70"/>
  <c r="AA85" i="70"/>
  <c r="R83" i="42" s="1"/>
  <c r="S86" i="70"/>
  <c r="AA86" i="70" s="1"/>
  <c r="R84" i="42" s="1"/>
  <c r="S87" i="70"/>
  <c r="AA87" i="70" s="1"/>
  <c r="R85" i="42" s="1"/>
  <c r="O85" i="42" s="1"/>
  <c r="S88" i="70"/>
  <c r="AA88" i="70" s="1"/>
  <c r="S89" i="70"/>
  <c r="AA89" i="70" s="1"/>
  <c r="S90" i="70"/>
  <c r="AA90" i="70" s="1"/>
  <c r="R88" i="42" s="1"/>
  <c r="S91" i="70"/>
  <c r="AA91" i="70" s="1"/>
  <c r="R89" i="42" s="1"/>
  <c r="S93" i="70"/>
  <c r="AA93" i="70" s="1"/>
  <c r="R91" i="42" s="1"/>
  <c r="S96" i="70"/>
  <c r="AA96" i="70" s="1"/>
  <c r="R94" i="42" s="1"/>
  <c r="O94" i="42" s="1"/>
  <c r="S98" i="70"/>
  <c r="AA98" i="70" s="1"/>
  <c r="R96" i="42" s="1"/>
  <c r="S99" i="70"/>
  <c r="AA99" i="70" s="1"/>
  <c r="R97" i="42" s="1"/>
  <c r="S100" i="70"/>
  <c r="AA100" i="70" s="1"/>
  <c r="R98" i="42" s="1"/>
  <c r="O98" i="42" s="1"/>
  <c r="S101" i="70"/>
  <c r="AA101" i="70" s="1"/>
  <c r="R99" i="42" s="1"/>
  <c r="S102" i="70"/>
  <c r="AA102" i="70" s="1"/>
  <c r="R100" i="42" s="1"/>
  <c r="S103" i="70"/>
  <c r="AA103" i="70" s="1"/>
  <c r="S104" i="70"/>
  <c r="AA104" i="70" s="1"/>
  <c r="S105" i="70"/>
  <c r="AA105" i="70" s="1"/>
  <c r="R103" i="42" s="1"/>
  <c r="S106" i="70"/>
  <c r="AA106" i="70" s="1"/>
  <c r="R104" i="42" s="1"/>
  <c r="S107" i="70"/>
  <c r="AA107" i="70"/>
  <c r="R105" i="42" s="1"/>
  <c r="S108" i="70"/>
  <c r="AA108" i="70" s="1"/>
  <c r="R106" i="42" s="1"/>
  <c r="S109" i="70"/>
  <c r="AA109" i="70"/>
  <c r="R107" i="42" s="1"/>
  <c r="S110" i="70"/>
  <c r="AA110" i="70" s="1"/>
  <c r="R108" i="42" s="1"/>
  <c r="S111" i="70"/>
  <c r="AA111" i="70" s="1"/>
  <c r="R109" i="42" s="1"/>
  <c r="O109" i="42" s="1"/>
  <c r="S112" i="70"/>
  <c r="AA112" i="70"/>
  <c r="R110" i="42" s="1"/>
  <c r="S113" i="70"/>
  <c r="AA113" i="70" s="1"/>
  <c r="R111" i="42" s="1"/>
  <c r="S115" i="70"/>
  <c r="AA115" i="70"/>
  <c r="R113" i="42" s="1"/>
  <c r="S116" i="70"/>
  <c r="AA116" i="70" s="1"/>
  <c r="R114" i="42" s="1"/>
  <c r="S117" i="70"/>
  <c r="AA117" i="70" s="1"/>
  <c r="R115" i="42" s="1"/>
  <c r="O115" i="42" s="1"/>
  <c r="S118" i="70"/>
  <c r="AA118" i="70" s="1"/>
  <c r="R116" i="42" s="1"/>
  <c r="S119" i="70"/>
  <c r="AA119" i="70" s="1"/>
  <c r="R117" i="42" s="1"/>
  <c r="S120" i="70"/>
  <c r="AA120" i="70" s="1"/>
  <c r="S121" i="70"/>
  <c r="AA121" i="70" s="1"/>
  <c r="S124" i="70"/>
  <c r="AA124" i="70" s="1"/>
  <c r="R122" i="42" s="1"/>
  <c r="S125" i="70"/>
  <c r="AA125" i="70" s="1"/>
  <c r="R123" i="42" s="1"/>
  <c r="S126" i="70"/>
  <c r="AA126" i="70"/>
  <c r="R124" i="42" s="1"/>
  <c r="S128" i="70"/>
  <c r="AA128" i="70" s="1"/>
  <c r="R126" i="42" s="1"/>
  <c r="S130" i="70"/>
  <c r="AA130" i="70" s="1"/>
  <c r="R128" i="42" s="1"/>
  <c r="S131" i="70"/>
  <c r="AA131" i="70" s="1"/>
  <c r="R129" i="42" s="1"/>
  <c r="S134" i="70"/>
  <c r="AA134" i="70" s="1"/>
  <c r="R132" i="42" s="1"/>
  <c r="S135" i="70"/>
  <c r="AA135" i="70" s="1"/>
  <c r="R133" i="42" s="1"/>
  <c r="S136" i="70"/>
  <c r="AA136" i="70" s="1"/>
  <c r="R134" i="42" s="1"/>
  <c r="S137" i="70"/>
  <c r="AA137" i="70" s="1"/>
  <c r="R135" i="42" s="1"/>
  <c r="S138" i="70"/>
  <c r="AA138" i="70"/>
  <c r="R136" i="42" s="1"/>
  <c r="S139" i="70"/>
  <c r="AA139" i="70" s="1"/>
  <c r="S140" i="70"/>
  <c r="AA140" i="70"/>
  <c r="S141" i="70"/>
  <c r="AA141" i="70" s="1"/>
  <c r="R139" i="42" s="1"/>
  <c r="S142" i="70"/>
  <c r="AA142" i="70" s="1"/>
  <c r="R140" i="42" s="1"/>
  <c r="S143" i="70"/>
  <c r="AA143" i="70"/>
  <c r="R141" i="42" s="1"/>
  <c r="S144" i="70"/>
  <c r="AA144" i="70" s="1"/>
  <c r="R142" i="42" s="1"/>
  <c r="S145" i="70"/>
  <c r="AA145" i="70" s="1"/>
  <c r="R143" i="42" s="1"/>
  <c r="S147" i="70"/>
  <c r="AA147" i="70" s="1"/>
  <c r="R145" i="42" s="1"/>
  <c r="S149" i="70"/>
  <c r="AA149" i="70" s="1"/>
  <c r="R147" i="42" s="1"/>
  <c r="O147" i="42" s="1"/>
  <c r="S150" i="70"/>
  <c r="AA150" i="70" s="1"/>
  <c r="R148" i="42" s="1"/>
  <c r="O148" i="42" s="1"/>
  <c r="S151" i="70"/>
  <c r="AA151" i="70" s="1"/>
  <c r="R149" i="42" s="1"/>
  <c r="S153" i="70"/>
  <c r="AA153" i="70" s="1"/>
  <c r="R151" i="42" s="1"/>
  <c r="S154" i="70"/>
  <c r="AA154" i="70" s="1"/>
  <c r="R152" i="42" s="1"/>
  <c r="S155" i="70"/>
  <c r="AA155" i="70" s="1"/>
  <c r="R153" i="42" s="1"/>
  <c r="S156" i="70"/>
  <c r="AA156" i="70" s="1"/>
  <c r="R154" i="42" s="1"/>
  <c r="S157" i="70"/>
  <c r="AA157" i="70" s="1"/>
  <c r="R155" i="42" s="1"/>
  <c r="O155" i="42" s="1"/>
  <c r="S158" i="70"/>
  <c r="AA158" i="70" s="1"/>
  <c r="S159" i="70"/>
  <c r="AA159" i="70" s="1"/>
  <c r="S160" i="70"/>
  <c r="AA160" i="70" s="1"/>
  <c r="R158" i="42" s="1"/>
  <c r="S161" i="70"/>
  <c r="AA161" i="70" s="1"/>
  <c r="R159" i="42" s="1"/>
  <c r="S162" i="70"/>
  <c r="AA162" i="70" s="1"/>
  <c r="R160" i="42" s="1"/>
  <c r="S163" i="70"/>
  <c r="AA163" i="70" s="1"/>
  <c r="R161" i="42" s="1"/>
  <c r="S164" i="70"/>
  <c r="AA164" i="70"/>
  <c r="R162" i="42" s="1"/>
  <c r="S165" i="70"/>
  <c r="AA165" i="70" s="1"/>
  <c r="R163" i="42" s="1"/>
  <c r="S166" i="70"/>
  <c r="AA166" i="70" s="1"/>
  <c r="R164" i="42" s="1"/>
  <c r="S169" i="70"/>
  <c r="AA169" i="70" s="1"/>
  <c r="R167" i="42" s="1"/>
  <c r="S170" i="70"/>
  <c r="AA170" i="70"/>
  <c r="R168" i="42" s="1"/>
  <c r="S172" i="70"/>
  <c r="AA172" i="70" s="1"/>
  <c r="R170" i="42" s="1"/>
  <c r="T170" i="42" s="1"/>
  <c r="U170" i="42" s="1"/>
  <c r="S174" i="70"/>
  <c r="AA174" i="70" s="1"/>
  <c r="R172" i="42" s="1"/>
  <c r="S175" i="70"/>
  <c r="AA175" i="70"/>
  <c r="R173" i="42" s="1"/>
  <c r="S176" i="70"/>
  <c r="AA176" i="70" s="1"/>
  <c r="R174" i="42" s="1"/>
  <c r="S177" i="70"/>
  <c r="AA177" i="70" s="1"/>
  <c r="R175" i="42" s="1"/>
  <c r="S178" i="70"/>
  <c r="AA178" i="70" s="1"/>
  <c r="S179" i="70"/>
  <c r="AA179" i="70" s="1"/>
  <c r="S180" i="70"/>
  <c r="AA180" i="70" s="1"/>
  <c r="R178" i="42" s="1"/>
  <c r="S182" i="70"/>
  <c r="AA182" i="70" s="1"/>
  <c r="R180" i="42" s="1"/>
  <c r="S183" i="70"/>
  <c r="AA183" i="70" s="1"/>
  <c r="R181" i="42" s="1"/>
  <c r="S184" i="70"/>
  <c r="AA184" i="70"/>
  <c r="R182" i="42" s="1"/>
  <c r="S185" i="70"/>
  <c r="AA185" i="70" s="1"/>
  <c r="R183" i="42" s="1"/>
  <c r="S186" i="70"/>
  <c r="AA186" i="70" s="1"/>
  <c r="R184" i="42" s="1"/>
  <c r="S187" i="70"/>
  <c r="AA187" i="70" s="1"/>
  <c r="R185" i="42" s="1"/>
  <c r="S188" i="70"/>
  <c r="AA188" i="70" s="1"/>
  <c r="R186" i="42" s="1"/>
  <c r="O186" i="42" s="1"/>
  <c r="S189" i="70"/>
  <c r="AA189" i="70" s="1"/>
  <c r="R187" i="42" s="1"/>
  <c r="S190" i="70"/>
  <c r="AA190" i="70"/>
  <c r="R188" i="42" s="1"/>
  <c r="S191" i="70"/>
  <c r="AA191" i="70"/>
  <c r="R189" i="42" s="1"/>
  <c r="S192" i="70"/>
  <c r="AA192" i="70" s="1"/>
  <c r="R190" i="42" s="1"/>
  <c r="T190" i="42" s="1"/>
  <c r="U190" i="42" s="1"/>
  <c r="S193" i="70"/>
  <c r="AA193" i="70"/>
  <c r="R191" i="42" s="1"/>
  <c r="S194" i="70"/>
  <c r="AA194" i="70"/>
  <c r="R192" i="42" s="1"/>
  <c r="S195" i="70"/>
  <c r="AA195" i="70" s="1"/>
  <c r="R193" i="42" s="1"/>
  <c r="S196" i="70"/>
  <c r="AA196" i="70" s="1"/>
  <c r="R194" i="42" s="1"/>
  <c r="O194" i="42" s="1"/>
  <c r="S197" i="70"/>
  <c r="AA197" i="70" s="1"/>
  <c r="R195" i="42" s="1"/>
  <c r="S198" i="70"/>
  <c r="AA198" i="70"/>
  <c r="S199" i="70"/>
  <c r="AA199" i="70" s="1"/>
  <c r="S200" i="70"/>
  <c r="AA200" i="70"/>
  <c r="R198" i="42" s="1"/>
  <c r="S201" i="70"/>
  <c r="AA201" i="70" s="1"/>
  <c r="R199" i="42" s="1"/>
  <c r="S206" i="70"/>
  <c r="AA206" i="70" s="1"/>
  <c r="R204" i="42" s="1"/>
  <c r="S207" i="70"/>
  <c r="AA207" i="70"/>
  <c r="R205" i="42" s="1"/>
  <c r="S209" i="70"/>
  <c r="AA209" i="70" s="1"/>
  <c r="R207" i="42" s="1"/>
  <c r="S210" i="70"/>
  <c r="AA210" i="70" s="1"/>
  <c r="R208" i="42" s="1"/>
  <c r="S211" i="70"/>
  <c r="AA211" i="70" s="1"/>
  <c r="R209" i="42" s="1"/>
  <c r="O209" i="42" s="1"/>
  <c r="S212" i="70"/>
  <c r="AA212" i="70"/>
  <c r="R210" i="42" s="1"/>
  <c r="S213" i="70"/>
  <c r="AA213" i="70" s="1"/>
  <c r="R211" i="42" s="1"/>
  <c r="O211" i="42" s="1"/>
  <c r="S214" i="70"/>
  <c r="AA214" i="70"/>
  <c r="R212" i="42" s="1"/>
  <c r="S215" i="70"/>
  <c r="AA215" i="70" s="1"/>
  <c r="R213" i="42" s="1"/>
  <c r="S217" i="70"/>
  <c r="AA217" i="70"/>
  <c r="S218" i="70"/>
  <c r="AA218" i="70" s="1"/>
  <c r="S219" i="70"/>
  <c r="AA219" i="70" s="1"/>
  <c r="R217" i="42" s="1"/>
  <c r="O217" i="42" s="1"/>
  <c r="S220" i="70"/>
  <c r="AA220" i="70" s="1"/>
  <c r="R218" i="42" s="1"/>
  <c r="S222" i="70"/>
  <c r="AA222" i="70" s="1"/>
  <c r="R220" i="42" s="1"/>
  <c r="S224" i="70"/>
  <c r="AA224" i="70" s="1"/>
  <c r="R222" i="42" s="1"/>
  <c r="S225" i="70"/>
  <c r="AA225" i="70"/>
  <c r="R223" i="42" s="1"/>
  <c r="S226" i="70"/>
  <c r="AA226" i="70" s="1"/>
  <c r="R224" i="42" s="1"/>
  <c r="S228" i="70"/>
  <c r="AA228" i="70" s="1"/>
  <c r="R226" i="42" s="1"/>
  <c r="S229" i="70"/>
  <c r="AA229" i="70" s="1"/>
  <c r="R227" i="42" s="1"/>
  <c r="S231" i="70"/>
  <c r="AA231" i="70" s="1"/>
  <c r="R229" i="42" s="1"/>
  <c r="T229" i="42" s="1"/>
  <c r="U229" i="42" s="1"/>
  <c r="S232" i="70"/>
  <c r="AA232" i="70"/>
  <c r="R230" i="42" s="1"/>
  <c r="S233" i="70"/>
  <c r="AA233" i="70" s="1"/>
  <c r="R231" i="42" s="1"/>
  <c r="S234" i="70"/>
  <c r="AA234" i="70" s="1"/>
  <c r="R232" i="42" s="1"/>
  <c r="O232" i="42" s="1"/>
  <c r="S235" i="70"/>
  <c r="AA235" i="70" s="1"/>
  <c r="R233" i="42" s="1"/>
  <c r="S236" i="70"/>
  <c r="AA236" i="70" s="1"/>
  <c r="R234" i="42" s="1"/>
  <c r="S237" i="70"/>
  <c r="AA237" i="70" s="1"/>
  <c r="S238" i="70"/>
  <c r="AA238" i="70"/>
  <c r="S239" i="70"/>
  <c r="AA239" i="70" s="1"/>
  <c r="R237" i="42" s="1"/>
  <c r="S240" i="70"/>
  <c r="AA240" i="70" s="1"/>
  <c r="R238" i="42" s="1"/>
  <c r="S241" i="70"/>
  <c r="AA241" i="70"/>
  <c r="R239" i="42" s="1"/>
  <c r="S242" i="70"/>
  <c r="AA242" i="70" s="1"/>
  <c r="R240" i="42" s="1"/>
  <c r="S243" i="70"/>
  <c r="AA243" i="70" s="1"/>
  <c r="R241" i="42" s="1"/>
  <c r="O241" i="42" s="1"/>
  <c r="S244" i="70"/>
  <c r="AA244" i="70" s="1"/>
  <c r="R242" i="42" s="1"/>
  <c r="S246" i="70"/>
  <c r="AA246" i="70" s="1"/>
  <c r="R244" i="42" s="1"/>
  <c r="S247" i="70"/>
  <c r="AA247" i="70"/>
  <c r="R245" i="42" s="1"/>
  <c r="S248" i="70"/>
  <c r="AA248" i="70" s="1"/>
  <c r="R246" i="42" s="1"/>
  <c r="S249" i="70"/>
  <c r="AA249" i="70" s="1"/>
  <c r="R247" i="42" s="1"/>
  <c r="S250" i="70"/>
  <c r="AA250" i="70" s="1"/>
  <c r="R248" i="42" s="1"/>
  <c r="S251" i="70"/>
  <c r="AA251" i="70"/>
  <c r="R249" i="42" s="1"/>
  <c r="S252" i="70"/>
  <c r="AA252" i="70"/>
  <c r="R250" i="42" s="1"/>
  <c r="S253" i="70"/>
  <c r="AA253" i="70" s="1"/>
  <c r="R251" i="42" s="1"/>
  <c r="S254" i="70"/>
  <c r="AA254" i="70" s="1"/>
  <c r="R252" i="42" s="1"/>
  <c r="S255" i="70"/>
  <c r="AA255" i="70" s="1"/>
  <c r="S256" i="70"/>
  <c r="AA256" i="70" s="1"/>
  <c r="S257" i="70"/>
  <c r="AA257" i="70" s="1"/>
  <c r="R255" i="42" s="1"/>
  <c r="S258" i="70"/>
  <c r="AA258" i="70" s="1"/>
  <c r="R256" i="42" s="1"/>
  <c r="O256" i="42" s="1"/>
  <c r="S259" i="70"/>
  <c r="AA259" i="70" s="1"/>
  <c r="R257" i="42" s="1"/>
  <c r="S261" i="70"/>
  <c r="AA261" i="70"/>
  <c r="R259" i="42" s="1"/>
  <c r="S262" i="70"/>
  <c r="AA262" i="70" s="1"/>
  <c r="R260" i="42" s="1"/>
  <c r="S263" i="70"/>
  <c r="AA263" i="70" s="1"/>
  <c r="R261" i="42" s="1"/>
  <c r="S264" i="70"/>
  <c r="AA264" i="70"/>
  <c r="R262" i="42" s="1"/>
  <c r="S265" i="70"/>
  <c r="AA265" i="70"/>
  <c r="R263" i="42" s="1"/>
  <c r="S266" i="70"/>
  <c r="AA266" i="70" s="1"/>
  <c r="R264" i="42" s="1"/>
  <c r="S267" i="70"/>
  <c r="AA267" i="70"/>
  <c r="R265" i="42" s="1"/>
  <c r="S268" i="70"/>
  <c r="AA268" i="70" s="1"/>
  <c r="R266" i="42" s="1"/>
  <c r="S269" i="70"/>
  <c r="AA269" i="70" s="1"/>
  <c r="R267" i="42" s="1"/>
  <c r="S270" i="70"/>
  <c r="AA270" i="70" s="1"/>
  <c r="S271" i="70"/>
  <c r="AA271" i="70" s="1"/>
  <c r="S272" i="70"/>
  <c r="AA272" i="70" s="1"/>
  <c r="R270" i="42" s="1"/>
  <c r="S273" i="70"/>
  <c r="AA273" i="70" s="1"/>
  <c r="R271" i="42" s="1"/>
  <c r="O271" i="42" s="1"/>
  <c r="S277" i="70"/>
  <c r="AA277" i="70"/>
  <c r="R275" i="42" s="1"/>
  <c r="S278" i="70"/>
  <c r="AA278" i="70"/>
  <c r="R276" i="42" s="1"/>
  <c r="S279" i="70"/>
  <c r="AA279" i="70" s="1"/>
  <c r="R277" i="42" s="1"/>
  <c r="S280" i="70"/>
  <c r="AA280" i="70"/>
  <c r="R278" i="42" s="1"/>
  <c r="S281" i="70"/>
  <c r="AA281" i="70" s="1"/>
  <c r="R279" i="42" s="1"/>
  <c r="S282" i="70"/>
  <c r="AA282" i="70" s="1"/>
  <c r="R280" i="42" s="1"/>
  <c r="S283" i="70"/>
  <c r="AA283" i="70" s="1"/>
  <c r="R281" i="42" s="1"/>
  <c r="S284" i="70"/>
  <c r="AA284" i="70" s="1"/>
  <c r="R282" i="42" s="1"/>
  <c r="S285" i="70"/>
  <c r="AA285" i="70" s="1"/>
  <c r="R283" i="42" s="1"/>
  <c r="S286" i="70"/>
  <c r="AA286" i="70" s="1"/>
  <c r="S287" i="70"/>
  <c r="AA287" i="70"/>
  <c r="S291" i="70"/>
  <c r="AA291" i="70" s="1"/>
  <c r="R289" i="42" s="1"/>
  <c r="S292" i="70"/>
  <c r="AA292" i="70" s="1"/>
  <c r="R290" i="42" s="1"/>
  <c r="S293" i="70"/>
  <c r="AA293" i="70" s="1"/>
  <c r="R291" i="42" s="1"/>
  <c r="S294" i="70"/>
  <c r="AA294" i="70" s="1"/>
  <c r="R292" i="42" s="1"/>
  <c r="S295" i="70"/>
  <c r="AA295" i="70"/>
  <c r="R293" i="42" s="1"/>
  <c r="S297" i="70"/>
  <c r="AA297" i="70" s="1"/>
  <c r="R295" i="42" s="1"/>
  <c r="S298" i="70"/>
  <c r="AA298" i="70" s="1"/>
  <c r="R296" i="42" s="1"/>
  <c r="S299" i="70"/>
  <c r="AA299" i="70" s="1"/>
  <c r="R297" i="42" s="1"/>
  <c r="S300" i="70"/>
  <c r="AA300" i="70" s="1"/>
  <c r="R298" i="42" s="1"/>
  <c r="S301" i="70"/>
  <c r="AA301" i="70" s="1"/>
  <c r="R299" i="42" s="1"/>
  <c r="S302" i="70"/>
  <c r="AA302" i="70" s="1"/>
  <c r="S303" i="70"/>
  <c r="AA303" i="70" s="1"/>
  <c r="S304" i="70"/>
  <c r="AA304" i="70"/>
  <c r="R302" i="42" s="1"/>
  <c r="S305" i="70"/>
  <c r="AA305" i="70" s="1"/>
  <c r="R303" i="42" s="1"/>
  <c r="S306" i="70"/>
  <c r="AA306" i="70" s="1"/>
  <c r="R304" i="42" s="1"/>
  <c r="S307" i="70"/>
  <c r="AA307" i="70" s="1"/>
  <c r="R305" i="42" s="1"/>
  <c r="S308" i="70"/>
  <c r="AA308" i="70" s="1"/>
  <c r="R306" i="42" s="1"/>
  <c r="S309" i="70"/>
  <c r="AA309" i="70" s="1"/>
  <c r="R307" i="42" s="1"/>
  <c r="S310" i="70"/>
  <c r="AA310" i="70" s="1"/>
  <c r="R308" i="42" s="1"/>
  <c r="O308" i="42" s="1"/>
  <c r="S311" i="70"/>
  <c r="AA311" i="70" s="1"/>
  <c r="R309" i="42" s="1"/>
  <c r="S312" i="70"/>
  <c r="AA312" i="70" s="1"/>
  <c r="R310" i="42" s="1"/>
  <c r="S313" i="70"/>
  <c r="AA313" i="70" s="1"/>
  <c r="R311" i="42" s="1"/>
  <c r="S314" i="70"/>
  <c r="AA314" i="70"/>
  <c r="R312" i="42" s="1"/>
  <c r="S315" i="70"/>
  <c r="AA315" i="70" s="1"/>
  <c r="R313" i="42" s="1"/>
  <c r="S316" i="70"/>
  <c r="AA316" i="70" s="1"/>
  <c r="R314" i="42" s="1"/>
  <c r="S317" i="70"/>
  <c r="AA317" i="70"/>
  <c r="S318" i="70"/>
  <c r="AA318" i="70" s="1"/>
  <c r="S319" i="70"/>
  <c r="AA319" i="70" s="1"/>
  <c r="R317" i="42" s="1"/>
  <c r="S320" i="70"/>
  <c r="AA320" i="70" s="1"/>
  <c r="R318" i="42" s="1"/>
  <c r="S326" i="70"/>
  <c r="AA326" i="70" s="1"/>
  <c r="R324" i="42" s="1"/>
  <c r="T324" i="42" s="1"/>
  <c r="U324" i="42" s="1"/>
  <c r="S327" i="70"/>
  <c r="AA327" i="70"/>
  <c r="R325" i="42" s="1"/>
  <c r="S328" i="70"/>
  <c r="AA328" i="70" s="1"/>
  <c r="R326" i="42" s="1"/>
  <c r="S329" i="70"/>
  <c r="AA329" i="70" s="1"/>
  <c r="R327" i="42" s="1"/>
  <c r="S330" i="70"/>
  <c r="AA330" i="70" s="1"/>
  <c r="R328" i="42" s="1"/>
  <c r="S331" i="70"/>
  <c r="AA331" i="70"/>
  <c r="R329" i="42" s="1"/>
  <c r="S332" i="70"/>
  <c r="AA332" i="70" s="1"/>
  <c r="R330" i="42" s="1"/>
  <c r="O330" i="42" s="1"/>
  <c r="S333" i="70"/>
  <c r="AA333" i="70"/>
  <c r="R331" i="42" s="1"/>
  <c r="X321" i="70"/>
  <c r="Y321" i="70" s="1"/>
  <c r="AB321" i="70" s="1"/>
  <c r="V319" i="42" s="1"/>
  <c r="X319" i="70"/>
  <c r="Y319" i="70" s="1"/>
  <c r="AB319" i="70" s="1"/>
  <c r="V317" i="42" s="1"/>
  <c r="X289" i="70"/>
  <c r="Y289" i="70" s="1"/>
  <c r="AB289" i="70" s="1"/>
  <c r="V287" i="42" s="1"/>
  <c r="X288" i="70"/>
  <c r="Y288" i="70"/>
  <c r="AB288" i="70" s="1"/>
  <c r="V286" i="42" s="1"/>
  <c r="X275" i="70"/>
  <c r="Y275" i="70"/>
  <c r="AB275" i="70" s="1"/>
  <c r="V273" i="42" s="1"/>
  <c r="X214" i="70"/>
  <c r="Y214" i="70"/>
  <c r="AB214" i="70" s="1"/>
  <c r="V212" i="42" s="1"/>
  <c r="X181" i="70"/>
  <c r="Y181" i="70"/>
  <c r="AB181" i="70" s="1"/>
  <c r="V179" i="42" s="1"/>
  <c r="X169" i="70"/>
  <c r="Y169" i="70" s="1"/>
  <c r="AB169" i="70" s="1"/>
  <c r="V167" i="42" s="1"/>
  <c r="R64" i="70"/>
  <c r="M322" i="70"/>
  <c r="S322" i="70" s="1"/>
  <c r="AA322" i="70" s="1"/>
  <c r="R320" i="42" s="1"/>
  <c r="M324" i="70"/>
  <c r="M325" i="70"/>
  <c r="S325" i="70" s="1"/>
  <c r="AA325" i="70" s="1"/>
  <c r="R323" i="42" s="1"/>
  <c r="M321" i="70"/>
  <c r="M230" i="70"/>
  <c r="S230" i="70" s="1"/>
  <c r="AA230" i="70" s="1"/>
  <c r="R228" i="42" s="1"/>
  <c r="Y216" i="70"/>
  <c r="AB216" i="70"/>
  <c r="V214" i="42" s="1"/>
  <c r="M204" i="70"/>
  <c r="Y129" i="70"/>
  <c r="AB129" i="70" s="1"/>
  <c r="V127" i="42" s="1"/>
  <c r="H129" i="70"/>
  <c r="S129" i="70"/>
  <c r="AA129" i="70"/>
  <c r="R127" i="42" s="1"/>
  <c r="M127" i="70"/>
  <c r="M123" i="70"/>
  <c r="M122" i="70"/>
  <c r="S122" i="70" s="1"/>
  <c r="AA122" i="70" s="1"/>
  <c r="R120" i="42" s="1"/>
  <c r="M95" i="70"/>
  <c r="M79" i="70"/>
  <c r="S79" i="70" s="1"/>
  <c r="S78" i="70"/>
  <c r="AA78" i="70" s="1"/>
  <c r="R76" i="42" s="1"/>
  <c r="M44" i="70"/>
  <c r="M40" i="70"/>
  <c r="M25" i="70"/>
  <c r="S25" i="70" s="1"/>
  <c r="AA25" i="70" s="1"/>
  <c r="R23" i="42" s="1"/>
  <c r="M7" i="70"/>
  <c r="H260" i="70"/>
  <c r="S260" i="70" s="1"/>
  <c r="AA260" i="70" s="1"/>
  <c r="R258" i="42" s="1"/>
  <c r="H203" i="70"/>
  <c r="S203" i="70" s="1"/>
  <c r="AA203" i="70" s="1"/>
  <c r="R201" i="42" s="1"/>
  <c r="H94" i="70"/>
  <c r="S94" i="70"/>
  <c r="AA94" i="70" s="1"/>
  <c r="R92" i="42" s="1"/>
  <c r="H73" i="70"/>
  <c r="S73" i="70" s="1"/>
  <c r="AA73" i="70" s="1"/>
  <c r="R71" i="42" s="1"/>
  <c r="H63" i="70"/>
  <c r="S63" i="70" s="1"/>
  <c r="AA63" i="70" s="1"/>
  <c r="R61" i="42" s="1"/>
  <c r="M47" i="70"/>
  <c r="S47" i="70"/>
  <c r="AA47" i="70" s="1"/>
  <c r="R45" i="42" s="1"/>
  <c r="H325" i="70"/>
  <c r="H324" i="70"/>
  <c r="H323" i="70"/>
  <c r="S323" i="70" s="1"/>
  <c r="AA323" i="70" s="1"/>
  <c r="R321" i="42" s="1"/>
  <c r="H322" i="70"/>
  <c r="H321" i="70"/>
  <c r="H296" i="70"/>
  <c r="S296" i="70"/>
  <c r="AA296" i="70" s="1"/>
  <c r="R294" i="42" s="1"/>
  <c r="H290" i="70"/>
  <c r="S290" i="70"/>
  <c r="AA290" i="70" s="1"/>
  <c r="R288" i="42" s="1"/>
  <c r="H289" i="70"/>
  <c r="S289" i="70"/>
  <c r="AA289" i="70" s="1"/>
  <c r="R287" i="42" s="1"/>
  <c r="H288" i="70"/>
  <c r="S288" i="70" s="1"/>
  <c r="AA288" i="70" s="1"/>
  <c r="R286" i="42" s="1"/>
  <c r="H276" i="70"/>
  <c r="S276" i="70"/>
  <c r="AA276" i="70" s="1"/>
  <c r="R274" i="42" s="1"/>
  <c r="O274" i="42" s="1"/>
  <c r="H275" i="70"/>
  <c r="S275" i="70"/>
  <c r="AA275" i="70" s="1"/>
  <c r="R273" i="42" s="1"/>
  <c r="H274" i="70"/>
  <c r="S274" i="70" s="1"/>
  <c r="AA274" i="70" s="1"/>
  <c r="R272" i="42" s="1"/>
  <c r="H245" i="70"/>
  <c r="S245" i="70" s="1"/>
  <c r="AA245" i="70" s="1"/>
  <c r="R243" i="42" s="1"/>
  <c r="H230" i="70"/>
  <c r="H227" i="70"/>
  <c r="S227" i="70" s="1"/>
  <c r="AA227" i="70" s="1"/>
  <c r="R225" i="42" s="1"/>
  <c r="H223" i="70"/>
  <c r="S223" i="70"/>
  <c r="AA223" i="70" s="1"/>
  <c r="R221" i="42" s="1"/>
  <c r="H221" i="70"/>
  <c r="S221" i="70" s="1"/>
  <c r="AA221" i="70" s="1"/>
  <c r="R219" i="42" s="1"/>
  <c r="O219" i="42" s="1"/>
  <c r="H208" i="70"/>
  <c r="S208" i="70"/>
  <c r="AA208" i="70" s="1"/>
  <c r="R206" i="42" s="1"/>
  <c r="H205" i="70"/>
  <c r="S205" i="70" s="1"/>
  <c r="AA205" i="70" s="1"/>
  <c r="R203" i="42" s="1"/>
  <c r="H204" i="70"/>
  <c r="S204" i="70" s="1"/>
  <c r="AA204" i="70" s="1"/>
  <c r="R202" i="42" s="1"/>
  <c r="H202" i="70"/>
  <c r="S202" i="70" s="1"/>
  <c r="AA202" i="70" s="1"/>
  <c r="R200" i="42" s="1"/>
  <c r="H181" i="70"/>
  <c r="S181" i="70" s="1"/>
  <c r="AA181" i="70" s="1"/>
  <c r="R179" i="42" s="1"/>
  <c r="H171" i="70"/>
  <c r="S171" i="70" s="1"/>
  <c r="AA171" i="70" s="1"/>
  <c r="R169" i="42" s="1"/>
  <c r="S168" i="70"/>
  <c r="AA168" i="70" s="1"/>
  <c r="R166" i="42" s="1"/>
  <c r="H167" i="70"/>
  <c r="S167" i="70" s="1"/>
  <c r="AA167" i="70" s="1"/>
  <c r="R165" i="42" s="1"/>
  <c r="O165" i="42" s="1"/>
  <c r="H152" i="70"/>
  <c r="S152" i="70" s="1"/>
  <c r="AA152" i="70" s="1"/>
  <c r="R150" i="42" s="1"/>
  <c r="H148" i="70"/>
  <c r="S148" i="70" s="1"/>
  <c r="AA148" i="70" s="1"/>
  <c r="R146" i="42" s="1"/>
  <c r="H146" i="70"/>
  <c r="S146" i="70" s="1"/>
  <c r="AA146" i="70" s="1"/>
  <c r="R144" i="42" s="1"/>
  <c r="S133" i="70"/>
  <c r="AA133" i="70" s="1"/>
  <c r="R131" i="42" s="1"/>
  <c r="H132" i="70"/>
  <c r="S132" i="70" s="1"/>
  <c r="AA132" i="70" s="1"/>
  <c r="R130" i="42" s="1"/>
  <c r="H127" i="70"/>
  <c r="H123" i="70"/>
  <c r="H122" i="70"/>
  <c r="H114" i="70"/>
  <c r="S114" i="70" s="1"/>
  <c r="AA114" i="70" s="1"/>
  <c r="R112" i="42" s="1"/>
  <c r="H97" i="70"/>
  <c r="S97" i="70" s="1"/>
  <c r="AA97" i="70" s="1"/>
  <c r="R95" i="42" s="1"/>
  <c r="H95" i="70"/>
  <c r="H92" i="70"/>
  <c r="S92" i="70"/>
  <c r="AA92" i="70" s="1"/>
  <c r="R90" i="42" s="1"/>
  <c r="H82" i="70"/>
  <c r="S82" i="70" s="1"/>
  <c r="AA82" i="70" s="1"/>
  <c r="R80" i="42" s="1"/>
  <c r="H81" i="70"/>
  <c r="S81" i="70" s="1"/>
  <c r="AA81" i="70" s="1"/>
  <c r="R79" i="42" s="1"/>
  <c r="O79" i="42" s="1"/>
  <c r="H80" i="70"/>
  <c r="S80" i="70"/>
  <c r="AA80" i="70" s="1"/>
  <c r="R78" i="42" s="1"/>
  <c r="H79" i="70"/>
  <c r="H77" i="70"/>
  <c r="S77" i="70" s="1"/>
  <c r="AA77" i="70" s="1"/>
  <c r="R75" i="42" s="1"/>
  <c r="H76" i="70"/>
  <c r="S76" i="70" s="1"/>
  <c r="AA76" i="70" s="1"/>
  <c r="R74" i="42" s="1"/>
  <c r="O74" i="42" s="1"/>
  <c r="H75" i="70"/>
  <c r="S75" i="70"/>
  <c r="AA75" i="70" s="1"/>
  <c r="R73" i="42" s="1"/>
  <c r="H65" i="70"/>
  <c r="S65" i="70" s="1"/>
  <c r="AA65" i="70" s="1"/>
  <c r="R63" i="42" s="1"/>
  <c r="H64" i="70"/>
  <c r="H44" i="70"/>
  <c r="H41" i="70"/>
  <c r="S41" i="70" s="1"/>
  <c r="AA41" i="70" s="1"/>
  <c r="R39" i="42" s="1"/>
  <c r="H40" i="70"/>
  <c r="H30" i="70"/>
  <c r="S30" i="70"/>
  <c r="AA30" i="70" s="1"/>
  <c r="R28" i="42" s="1"/>
  <c r="H29" i="70"/>
  <c r="S29" i="70" s="1"/>
  <c r="AA29" i="70" s="1"/>
  <c r="R27" i="42" s="1"/>
  <c r="O27" i="42" s="1"/>
  <c r="H28" i="70"/>
  <c r="S28" i="70" s="1"/>
  <c r="AA28" i="70" s="1"/>
  <c r="R26" i="42" s="1"/>
  <c r="H25" i="70"/>
  <c r="H15" i="70"/>
  <c r="S15" i="70" s="1"/>
  <c r="AA15" i="70" s="1"/>
  <c r="H11" i="70"/>
  <c r="S11" i="70" s="1"/>
  <c r="AA11" i="70" s="1"/>
  <c r="H7" i="70"/>
  <c r="S7" i="70" s="1"/>
  <c r="AA7" i="70" s="1"/>
  <c r="S123" i="70"/>
  <c r="AA123" i="70" s="1"/>
  <c r="R121" i="42" s="1"/>
  <c r="S173" i="70"/>
  <c r="AA173" i="70" s="1"/>
  <c r="R171" i="42" s="1"/>
  <c r="O171" i="42" s="1"/>
  <c r="S64" i="70"/>
  <c r="AA64" i="70" s="1"/>
  <c r="R62" i="42" s="1"/>
  <c r="A22" i="70"/>
  <c r="A38" i="70"/>
  <c r="A56" i="70"/>
  <c r="A71" i="70"/>
  <c r="A88" i="70"/>
  <c r="A103" i="70"/>
  <c r="A120" i="70"/>
  <c r="A139" i="70"/>
  <c r="A158" i="70"/>
  <c r="A178" i="70"/>
  <c r="A198" i="70"/>
  <c r="A217" i="70"/>
  <c r="A237" i="70"/>
  <c r="A255" i="70"/>
  <c r="A270" i="70"/>
  <c r="A286" i="70"/>
  <c r="A302" i="70"/>
  <c r="A317" i="70"/>
  <c r="A334" i="70"/>
  <c r="A332" i="69"/>
  <c r="A315" i="69"/>
  <c r="A300" i="69"/>
  <c r="A284" i="69"/>
  <c r="A268" i="69"/>
  <c r="A253" i="69"/>
  <c r="A235" i="69"/>
  <c r="A215" i="69"/>
  <c r="A196" i="69"/>
  <c r="A176" i="69"/>
  <c r="A156" i="69"/>
  <c r="A137" i="69"/>
  <c r="A118" i="69"/>
  <c r="A101" i="69"/>
  <c r="A86" i="69"/>
  <c r="A69" i="69"/>
  <c r="A54" i="69"/>
  <c r="A36" i="69"/>
  <c r="A20" i="69"/>
  <c r="L324" i="42"/>
  <c r="W324" i="42" s="1"/>
  <c r="L325" i="42"/>
  <c r="W325" i="42" s="1"/>
  <c r="L326" i="42"/>
  <c r="W326" i="42" s="1"/>
  <c r="L327" i="42"/>
  <c r="W327" i="42" s="1"/>
  <c r="L328" i="42"/>
  <c r="W328" i="42" s="1"/>
  <c r="L329" i="42"/>
  <c r="W329" i="42" s="1"/>
  <c r="L330" i="42"/>
  <c r="W330" i="42" s="1"/>
  <c r="L331" i="42"/>
  <c r="W331" i="42" s="1"/>
  <c r="K325" i="42"/>
  <c r="K326" i="42"/>
  <c r="S326" i="42" s="1"/>
  <c r="K327" i="42"/>
  <c r="S327" i="42" s="1"/>
  <c r="K329" i="42"/>
  <c r="S329" i="42" s="1"/>
  <c r="K324" i="42"/>
  <c r="S324" i="42" s="1"/>
  <c r="L310" i="42"/>
  <c r="W310" i="42" s="1"/>
  <c r="L311" i="42"/>
  <c r="W311" i="42" s="1"/>
  <c r="L312" i="42"/>
  <c r="W312" i="42" s="1"/>
  <c r="L313" i="42"/>
  <c r="W313" i="42" s="1"/>
  <c r="L314" i="42"/>
  <c r="W314" i="42" s="1"/>
  <c r="K311" i="42"/>
  <c r="S311" i="42" s="1"/>
  <c r="K312" i="42"/>
  <c r="S312" i="42" s="1"/>
  <c r="K313" i="42"/>
  <c r="S313" i="42" s="1"/>
  <c r="K314" i="42"/>
  <c r="S314" i="42" s="1"/>
  <c r="K310" i="42"/>
  <c r="S310" i="42" s="1"/>
  <c r="L295" i="42"/>
  <c r="W295" i="42" s="1"/>
  <c r="L296" i="42"/>
  <c r="W296" i="42" s="1"/>
  <c r="L297" i="42"/>
  <c r="W297" i="42" s="1"/>
  <c r="L298" i="42"/>
  <c r="W298" i="42" s="1"/>
  <c r="L299" i="42"/>
  <c r="W299" i="42" s="1"/>
  <c r="K297" i="42"/>
  <c r="S297" i="42" s="1"/>
  <c r="K299" i="42"/>
  <c r="S299" i="42" s="1"/>
  <c r="K295" i="42"/>
  <c r="S295" i="42" s="1"/>
  <c r="L279" i="42"/>
  <c r="W279" i="42" s="1"/>
  <c r="L280" i="42"/>
  <c r="W280" i="42" s="1"/>
  <c r="L281" i="42"/>
  <c r="W281" i="42" s="1"/>
  <c r="L282" i="42"/>
  <c r="W282" i="42" s="1"/>
  <c r="L283" i="42"/>
  <c r="W283" i="42" s="1"/>
  <c r="K280" i="42"/>
  <c r="S280" i="42"/>
  <c r="K281" i="42"/>
  <c r="S281" i="42"/>
  <c r="K283" i="42"/>
  <c r="S283" i="42" s="1"/>
  <c r="K279" i="42"/>
  <c r="B281" i="70" s="1"/>
  <c r="L262" i="42"/>
  <c r="W262" i="42" s="1"/>
  <c r="L263" i="42"/>
  <c r="W263" i="42" s="1"/>
  <c r="L264" i="42"/>
  <c r="W264" i="42" s="1"/>
  <c r="L265" i="42"/>
  <c r="W265" i="42" s="1"/>
  <c r="L266" i="42"/>
  <c r="W266" i="42" s="1"/>
  <c r="L267" i="42"/>
  <c r="W267" i="42" s="1"/>
  <c r="K263" i="42"/>
  <c r="S263" i="42" s="1"/>
  <c r="K266" i="42"/>
  <c r="S266" i="42" s="1"/>
  <c r="K250" i="42"/>
  <c r="S250" i="42" s="1"/>
  <c r="K252" i="42"/>
  <c r="S252" i="42" s="1"/>
  <c r="L230" i="42"/>
  <c r="W230" i="42" s="1"/>
  <c r="L231" i="42"/>
  <c r="W231" i="42" s="1"/>
  <c r="L232" i="42"/>
  <c r="W232" i="42" s="1"/>
  <c r="L233" i="42"/>
  <c r="W233" i="42" s="1"/>
  <c r="L234" i="42"/>
  <c r="W234" i="42" s="1"/>
  <c r="K231" i="42"/>
  <c r="S231" i="42" s="1"/>
  <c r="K232" i="42"/>
  <c r="S232" i="42" s="1"/>
  <c r="K234" i="42"/>
  <c r="S234" i="42" s="1"/>
  <c r="K230" i="42"/>
  <c r="S230" i="42" s="1"/>
  <c r="L210" i="42"/>
  <c r="W210" i="42" s="1"/>
  <c r="L211" i="42"/>
  <c r="W211" i="42" s="1"/>
  <c r="L212" i="42"/>
  <c r="W212" i="42" s="1"/>
  <c r="L213" i="42"/>
  <c r="W213" i="42" s="1"/>
  <c r="L214" i="42"/>
  <c r="W214" i="42" s="1"/>
  <c r="K211" i="42"/>
  <c r="S211" i="42"/>
  <c r="K212" i="42"/>
  <c r="S212" i="42"/>
  <c r="K213" i="42"/>
  <c r="S213" i="42" s="1"/>
  <c r="K210" i="42"/>
  <c r="S210" i="42" s="1"/>
  <c r="L191" i="42"/>
  <c r="W191" i="42" s="1"/>
  <c r="L192" i="42"/>
  <c r="W192" i="42" s="1"/>
  <c r="L193" i="42"/>
  <c r="W193" i="42" s="1"/>
  <c r="L194" i="42"/>
  <c r="W194" i="42" s="1"/>
  <c r="L195" i="42"/>
  <c r="W195" i="42" s="1"/>
  <c r="K192" i="42"/>
  <c r="S192" i="42" s="1"/>
  <c r="K194" i="42"/>
  <c r="S194" i="42" s="1"/>
  <c r="K195" i="42"/>
  <c r="S195" i="42" s="1"/>
  <c r="L132" i="42"/>
  <c r="W132" i="42" s="1"/>
  <c r="L133" i="42"/>
  <c r="W133" i="42" s="1"/>
  <c r="L134" i="42"/>
  <c r="W134" i="42" s="1"/>
  <c r="L135" i="42"/>
  <c r="W135" i="42" s="1"/>
  <c r="L136" i="42"/>
  <c r="W136" i="42" s="1"/>
  <c r="F432" i="8"/>
  <c r="H432" i="8" s="1"/>
  <c r="F431" i="8"/>
  <c r="H431" i="8" s="1"/>
  <c r="H420" i="8"/>
  <c r="F421" i="8"/>
  <c r="H421" i="8" s="1"/>
  <c r="F420" i="8"/>
  <c r="F408" i="8"/>
  <c r="H408" i="8" s="1"/>
  <c r="F402" i="8"/>
  <c r="H402" i="8"/>
  <c r="F398" i="8"/>
  <c r="H398" i="8"/>
  <c r="F397" i="8"/>
  <c r="H397" i="8" s="1"/>
  <c r="F385" i="8"/>
  <c r="H385" i="8" s="1"/>
  <c r="H379" i="8"/>
  <c r="F379" i="8"/>
  <c r="F375" i="8"/>
  <c r="H375" i="8" s="1"/>
  <c r="F374" i="8"/>
  <c r="H374" i="8" s="1"/>
  <c r="F362" i="8"/>
  <c r="H362" i="8" s="1"/>
  <c r="F356" i="8"/>
  <c r="H356" i="8"/>
  <c r="F352" i="8"/>
  <c r="H352" i="8" s="1"/>
  <c r="F351" i="8"/>
  <c r="H351" i="8" s="1"/>
  <c r="H333" i="8"/>
  <c r="F333" i="8"/>
  <c r="F329" i="8"/>
  <c r="H329" i="8" s="1"/>
  <c r="F328" i="8"/>
  <c r="H328" i="8"/>
  <c r="F339" i="8"/>
  <c r="H339" i="8" s="1"/>
  <c r="F316" i="8"/>
  <c r="H316" i="8"/>
  <c r="F310" i="8"/>
  <c r="H310" i="8"/>
  <c r="F306" i="8"/>
  <c r="H306" i="8" s="1"/>
  <c r="F305" i="8"/>
  <c r="H305" i="8" s="1"/>
  <c r="F293" i="8"/>
  <c r="H293" i="8"/>
  <c r="H287" i="8"/>
  <c r="F287" i="8"/>
  <c r="F283" i="8"/>
  <c r="H283" i="8" s="1"/>
  <c r="F282" i="8"/>
  <c r="H282" i="8" s="1"/>
  <c r="F270" i="8"/>
  <c r="H270" i="8"/>
  <c r="F264" i="8"/>
  <c r="H264" i="8"/>
  <c r="F260" i="8"/>
  <c r="H260" i="8" s="1"/>
  <c r="F259" i="8"/>
  <c r="H259" i="8" s="1"/>
  <c r="F247" i="8"/>
  <c r="H247" i="8"/>
  <c r="H241" i="8"/>
  <c r="F241" i="8"/>
  <c r="F237" i="8"/>
  <c r="H237" i="8" s="1"/>
  <c r="F236" i="8"/>
  <c r="H236" i="8" s="1"/>
  <c r="F224" i="8"/>
  <c r="H224" i="8" s="1"/>
  <c r="F218" i="8"/>
  <c r="H218" i="8"/>
  <c r="F214" i="8"/>
  <c r="H214" i="8" s="1"/>
  <c r="F213" i="8"/>
  <c r="H213" i="8" s="1"/>
  <c r="F201" i="8"/>
  <c r="H201" i="8"/>
  <c r="H195" i="8"/>
  <c r="F195" i="8"/>
  <c r="F191" i="8"/>
  <c r="H191" i="8" s="1"/>
  <c r="F190" i="8"/>
  <c r="H190" i="8" s="1"/>
  <c r="F178" i="8"/>
  <c r="H178" i="8" s="1"/>
  <c r="H172" i="8"/>
  <c r="F172" i="8"/>
  <c r="F168" i="8"/>
  <c r="H168" i="8" s="1"/>
  <c r="F167" i="8"/>
  <c r="H167" i="8" s="1"/>
  <c r="H155" i="8"/>
  <c r="F156" i="8"/>
  <c r="H156" i="8"/>
  <c r="F155" i="8"/>
  <c r="F149" i="8"/>
  <c r="H149" i="8"/>
  <c r="H144" i="8"/>
  <c r="F145" i="8"/>
  <c r="H145" i="8" s="1"/>
  <c r="F144" i="8"/>
  <c r="F126" i="8"/>
  <c r="H126" i="8"/>
  <c r="F122" i="8"/>
  <c r="H122" i="8" s="1"/>
  <c r="F121" i="8"/>
  <c r="H121" i="8" s="1"/>
  <c r="F132" i="8"/>
  <c r="H132" i="8" s="1"/>
  <c r="F109" i="8"/>
  <c r="H109" i="8"/>
  <c r="H103" i="8"/>
  <c r="F103" i="8"/>
  <c r="F99" i="8"/>
  <c r="H99" i="8" s="1"/>
  <c r="F98" i="8"/>
  <c r="F86" i="8"/>
  <c r="H86" i="8"/>
  <c r="F80" i="8"/>
  <c r="H80" i="8"/>
  <c r="F76" i="8"/>
  <c r="H76" i="8" s="1"/>
  <c r="F75" i="8"/>
  <c r="H75" i="8"/>
  <c r="F63" i="8"/>
  <c r="H64" i="8"/>
  <c r="H63" i="8"/>
  <c r="F53" i="8"/>
  <c r="F52" i="8"/>
  <c r="H52" i="8"/>
  <c r="F40" i="8"/>
  <c r="H40" i="8" s="1"/>
  <c r="H29" i="8"/>
  <c r="F30" i="8"/>
  <c r="H30" i="8" s="1"/>
  <c r="F29" i="8"/>
  <c r="H6" i="24"/>
  <c r="L318" i="42"/>
  <c r="W318" i="42" s="1"/>
  <c r="L319" i="42"/>
  <c r="W319" i="42" s="1"/>
  <c r="L320" i="42"/>
  <c r="W320" i="42" s="1"/>
  <c r="L321" i="42"/>
  <c r="W321" i="42" s="1"/>
  <c r="L322" i="42"/>
  <c r="W322" i="42" s="1"/>
  <c r="L323" i="42"/>
  <c r="W323" i="42" s="1"/>
  <c r="L317" i="42"/>
  <c r="W317" i="42" s="1"/>
  <c r="L303" i="42"/>
  <c r="W303" i="42" s="1"/>
  <c r="L304" i="42"/>
  <c r="W304" i="42" s="1"/>
  <c r="L305" i="42"/>
  <c r="W305" i="42" s="1"/>
  <c r="L306" i="42"/>
  <c r="W306" i="42" s="1"/>
  <c r="L307" i="42"/>
  <c r="W307" i="42" s="1"/>
  <c r="L308" i="42"/>
  <c r="W308" i="42" s="1"/>
  <c r="L309" i="42"/>
  <c r="W309" i="42" s="1"/>
  <c r="L302" i="42"/>
  <c r="W302" i="42" s="1"/>
  <c r="L287" i="42"/>
  <c r="W287" i="42" s="1"/>
  <c r="L288" i="42"/>
  <c r="W288" i="42" s="1"/>
  <c r="L289" i="42"/>
  <c r="W289" i="42" s="1"/>
  <c r="L290" i="42"/>
  <c r="W290" i="42" s="1"/>
  <c r="L291" i="42"/>
  <c r="W291" i="42" s="1"/>
  <c r="L292" i="42"/>
  <c r="W292" i="42" s="1"/>
  <c r="L293" i="42"/>
  <c r="W293" i="42" s="1"/>
  <c r="L294" i="42"/>
  <c r="W294" i="42" s="1"/>
  <c r="L286" i="42"/>
  <c r="W286" i="42" s="1"/>
  <c r="L271" i="42"/>
  <c r="W271" i="42" s="1"/>
  <c r="L272" i="42"/>
  <c r="W272" i="42" s="1"/>
  <c r="L273" i="42"/>
  <c r="W273" i="42" s="1"/>
  <c r="L274" i="42"/>
  <c r="W274" i="42" s="1"/>
  <c r="L275" i="42"/>
  <c r="W275" i="42" s="1"/>
  <c r="L276" i="42"/>
  <c r="W276" i="42" s="1"/>
  <c r="L277" i="42"/>
  <c r="W277" i="42" s="1"/>
  <c r="L278" i="42"/>
  <c r="W278" i="42" s="1"/>
  <c r="L270" i="42"/>
  <c r="W270" i="42" s="1"/>
  <c r="L256" i="42"/>
  <c r="W256" i="42" s="1"/>
  <c r="L257" i="42"/>
  <c r="W257" i="42" s="1"/>
  <c r="L258" i="42"/>
  <c r="W258" i="42" s="1"/>
  <c r="L259" i="42"/>
  <c r="W259" i="42" s="1"/>
  <c r="L260" i="42"/>
  <c r="W260" i="42" s="1"/>
  <c r="L261" i="42"/>
  <c r="W261" i="42" s="1"/>
  <c r="L218" i="42"/>
  <c r="W218" i="42" s="1"/>
  <c r="L219" i="42"/>
  <c r="W219" i="42" s="1"/>
  <c r="L220" i="42"/>
  <c r="W220" i="42" s="1"/>
  <c r="L221" i="42"/>
  <c r="W221" i="42" s="1"/>
  <c r="L222" i="42"/>
  <c r="W222" i="42" s="1"/>
  <c r="L223" i="42"/>
  <c r="W223" i="42" s="1"/>
  <c r="L224" i="42"/>
  <c r="W224" i="42" s="1"/>
  <c r="L225" i="42"/>
  <c r="W225" i="42" s="1"/>
  <c r="L226" i="42"/>
  <c r="W226" i="42" s="1"/>
  <c r="L227" i="42"/>
  <c r="W227" i="42" s="1"/>
  <c r="L228" i="42"/>
  <c r="W228" i="42" s="1"/>
  <c r="L229" i="42"/>
  <c r="W229" i="42" s="1"/>
  <c r="L217" i="42"/>
  <c r="W217" i="42" s="1"/>
  <c r="L199" i="42"/>
  <c r="W199" i="42" s="1"/>
  <c r="L200" i="42"/>
  <c r="W200" i="42" s="1"/>
  <c r="L201" i="42"/>
  <c r="W201" i="42" s="1"/>
  <c r="L202" i="42"/>
  <c r="W202" i="42" s="1"/>
  <c r="L203" i="42"/>
  <c r="W203" i="42" s="1"/>
  <c r="L204" i="42"/>
  <c r="W204" i="42" s="1"/>
  <c r="L205" i="42"/>
  <c r="W205" i="42" s="1"/>
  <c r="L206" i="42"/>
  <c r="W206" i="42" s="1"/>
  <c r="L207" i="42"/>
  <c r="W207" i="42" s="1"/>
  <c r="L208" i="42"/>
  <c r="W208" i="42" s="1"/>
  <c r="L209" i="42"/>
  <c r="W209" i="42" s="1"/>
  <c r="L198" i="42"/>
  <c r="W198" i="42" s="1"/>
  <c r="L179" i="42"/>
  <c r="W179" i="42" s="1"/>
  <c r="L180" i="42"/>
  <c r="W180" i="42" s="1"/>
  <c r="L181" i="42"/>
  <c r="W181" i="42" s="1"/>
  <c r="L182" i="42"/>
  <c r="W182" i="42" s="1"/>
  <c r="L183" i="42"/>
  <c r="W183" i="42" s="1"/>
  <c r="L184" i="42"/>
  <c r="W184" i="42" s="1"/>
  <c r="L185" i="42"/>
  <c r="W185" i="42" s="1"/>
  <c r="L186" i="42"/>
  <c r="W186" i="42" s="1"/>
  <c r="L187" i="42"/>
  <c r="W187" i="42" s="1"/>
  <c r="L188" i="42"/>
  <c r="W188" i="42" s="1"/>
  <c r="L189" i="42"/>
  <c r="W189" i="42" s="1"/>
  <c r="L190" i="42"/>
  <c r="W190" i="42" s="1"/>
  <c r="L178" i="42"/>
  <c r="W178" i="42" s="1"/>
  <c r="L121" i="42"/>
  <c r="W121" i="42" s="1"/>
  <c r="L123" i="42"/>
  <c r="W123" i="42" s="1"/>
  <c r="L124" i="42"/>
  <c r="W124" i="42" s="1"/>
  <c r="L125" i="42"/>
  <c r="W125" i="42" s="1"/>
  <c r="L126" i="42"/>
  <c r="W126" i="42" s="1"/>
  <c r="L127" i="42"/>
  <c r="W127" i="42" s="1"/>
  <c r="L128" i="42"/>
  <c r="W128" i="42" s="1"/>
  <c r="L129" i="42"/>
  <c r="W129" i="42" s="1"/>
  <c r="L130" i="42"/>
  <c r="W130" i="42" s="1"/>
  <c r="L131" i="42"/>
  <c r="W131" i="42" s="1"/>
  <c r="AE31" i="42"/>
  <c r="W239" i="42" s="1"/>
  <c r="AE27" i="42"/>
  <c r="L167" i="42" s="1"/>
  <c r="W167" i="42" s="1"/>
  <c r="AE26" i="42"/>
  <c r="L143" i="42" s="1"/>
  <c r="W143" i="42" s="1"/>
  <c r="AE24" i="42"/>
  <c r="L110" i="42" s="1"/>
  <c r="W110" i="42" s="1"/>
  <c r="AE23" i="42"/>
  <c r="AE22" i="42"/>
  <c r="L79" i="42"/>
  <c r="W79" i="42" s="1"/>
  <c r="AE21" i="42"/>
  <c r="L58" i="42"/>
  <c r="W58" i="42" s="1"/>
  <c r="AE20" i="42"/>
  <c r="L46" i="42" s="1"/>
  <c r="W46" i="42" s="1"/>
  <c r="AE19" i="42"/>
  <c r="L27" i="42" s="1"/>
  <c r="W27" i="42" s="1"/>
  <c r="AE18" i="42"/>
  <c r="L9" i="42" s="1"/>
  <c r="BF34" i="68"/>
  <c r="BG34" i="68"/>
  <c r="BH34" i="68"/>
  <c r="BI34" i="68"/>
  <c r="BJ34" i="68"/>
  <c r="BK34" i="68"/>
  <c r="BL34" i="68"/>
  <c r="BM34" i="68"/>
  <c r="BN34" i="68"/>
  <c r="BO34" i="68"/>
  <c r="BP34" i="68"/>
  <c r="BQ34" i="68"/>
  <c r="BF24" i="68"/>
  <c r="BG24" i="68"/>
  <c r="BH24" i="68"/>
  <c r="BI24" i="68"/>
  <c r="BJ24" i="68"/>
  <c r="BK24" i="68"/>
  <c r="BL24" i="68"/>
  <c r="BM24" i="68"/>
  <c r="BN24" i="68"/>
  <c r="BO24" i="68"/>
  <c r="BP24" i="68"/>
  <c r="BQ24" i="68"/>
  <c r="AY14" i="68"/>
  <c r="BF15" i="68"/>
  <c r="BG15" i="68"/>
  <c r="BH15" i="68"/>
  <c r="BI15" i="68"/>
  <c r="BJ15" i="68"/>
  <c r="BK15" i="68"/>
  <c r="BL15" i="68"/>
  <c r="BM15" i="68"/>
  <c r="BN15" i="68"/>
  <c r="BO15" i="68"/>
  <c r="BP15" i="68"/>
  <c r="BQ15" i="68"/>
  <c r="N86" i="42"/>
  <c r="M10" i="24" s="1"/>
  <c r="AD4" i="42"/>
  <c r="N20" i="42"/>
  <c r="AI34" i="68"/>
  <c r="AJ34" i="68"/>
  <c r="AK34" i="68"/>
  <c r="AL34" i="68"/>
  <c r="AM34" i="68"/>
  <c r="AN34" i="68"/>
  <c r="AO34" i="68"/>
  <c r="AP34" i="68"/>
  <c r="AQ34" i="68"/>
  <c r="AR34" i="68"/>
  <c r="AS34" i="68"/>
  <c r="AT34" i="68"/>
  <c r="AB29" i="68"/>
  <c r="AC29" i="68" s="1"/>
  <c r="AI24" i="68"/>
  <c r="AJ24" i="68"/>
  <c r="AK24" i="68"/>
  <c r="AL24" i="68"/>
  <c r="AM24" i="68"/>
  <c r="AN24" i="68"/>
  <c r="AO24" i="68"/>
  <c r="AP24" i="68"/>
  <c r="AQ24" i="68"/>
  <c r="AR24" i="68"/>
  <c r="AS24" i="68"/>
  <c r="AT24" i="68"/>
  <c r="AI15" i="68"/>
  <c r="AJ15" i="68"/>
  <c r="AK15" i="68"/>
  <c r="AL15" i="68"/>
  <c r="AM15" i="68"/>
  <c r="AN15" i="68"/>
  <c r="AO15" i="68"/>
  <c r="AP15" i="68"/>
  <c r="AQ15" i="68"/>
  <c r="AR15" i="68"/>
  <c r="AS15" i="68"/>
  <c r="AT15" i="68"/>
  <c r="AB5" i="68"/>
  <c r="AC5" i="68"/>
  <c r="L34" i="68"/>
  <c r="K34" i="68"/>
  <c r="M34" i="68"/>
  <c r="N34" i="68"/>
  <c r="O34" i="68"/>
  <c r="P34" i="68"/>
  <c r="Q34" i="68"/>
  <c r="R34" i="68"/>
  <c r="S34" i="68"/>
  <c r="T34" i="68"/>
  <c r="U34" i="68"/>
  <c r="V34" i="68"/>
  <c r="W34" i="68"/>
  <c r="L24" i="68"/>
  <c r="M24" i="68"/>
  <c r="N24" i="68"/>
  <c r="O24" i="68"/>
  <c r="P24" i="68"/>
  <c r="Q24" i="68"/>
  <c r="R24" i="68"/>
  <c r="S24" i="68"/>
  <c r="T24" i="68"/>
  <c r="U24" i="68"/>
  <c r="V24" i="68"/>
  <c r="W24" i="68"/>
  <c r="L15" i="68"/>
  <c r="M15" i="68"/>
  <c r="N15" i="68"/>
  <c r="O15" i="68"/>
  <c r="P15" i="68"/>
  <c r="Q15" i="68"/>
  <c r="R15" i="68"/>
  <c r="S15" i="68"/>
  <c r="T15" i="68"/>
  <c r="U15" i="68"/>
  <c r="V15" i="68"/>
  <c r="W15" i="68"/>
  <c r="F5" i="68"/>
  <c r="G5" i="68"/>
  <c r="H5" i="68"/>
  <c r="I5" i="68"/>
  <c r="J5" i="68"/>
  <c r="K5" i="68"/>
  <c r="L5" i="68"/>
  <c r="L13" i="68"/>
  <c r="BE34" i="68"/>
  <c r="BD34" i="68"/>
  <c r="BC34" i="68"/>
  <c r="BB34" i="68"/>
  <c r="BA34" i="68"/>
  <c r="AZ34" i="68"/>
  <c r="AY34" i="68"/>
  <c r="AH34" i="68"/>
  <c r="AG34" i="68"/>
  <c r="AF34" i="68"/>
  <c r="AE34" i="68"/>
  <c r="AD34" i="68"/>
  <c r="AC34" i="68"/>
  <c r="AB34" i="68"/>
  <c r="J34" i="68"/>
  <c r="I34" i="68"/>
  <c r="H34" i="68"/>
  <c r="G34" i="68"/>
  <c r="F34" i="68"/>
  <c r="E34" i="68"/>
  <c r="BE24" i="68"/>
  <c r="BD24" i="68"/>
  <c r="BC24" i="68"/>
  <c r="BB24" i="68"/>
  <c r="BA24" i="68"/>
  <c r="AZ24" i="68"/>
  <c r="AY24" i="68"/>
  <c r="AH24" i="68"/>
  <c r="AG24" i="68"/>
  <c r="AF24" i="68"/>
  <c r="AE24" i="68"/>
  <c r="AD24" i="68"/>
  <c r="AC24" i="68"/>
  <c r="AB24" i="68"/>
  <c r="K24" i="68"/>
  <c r="J24" i="68"/>
  <c r="I24" i="68"/>
  <c r="H24" i="68"/>
  <c r="G24" i="68"/>
  <c r="F24" i="68"/>
  <c r="E24" i="68"/>
  <c r="BE15" i="68"/>
  <c r="BD15" i="68"/>
  <c r="BC15" i="68"/>
  <c r="BB15" i="68"/>
  <c r="BA15" i="68"/>
  <c r="AZ15" i="68"/>
  <c r="AY15" i="68"/>
  <c r="AH15" i="68"/>
  <c r="AG15" i="68"/>
  <c r="AF15" i="68"/>
  <c r="AE15" i="68"/>
  <c r="AD15" i="68"/>
  <c r="AC15" i="68"/>
  <c r="AB15" i="68"/>
  <c r="K15" i="68"/>
  <c r="J15" i="68"/>
  <c r="I15" i="68"/>
  <c r="H15" i="68"/>
  <c r="G15" i="68"/>
  <c r="F15" i="68"/>
  <c r="E15" i="68"/>
  <c r="AC13" i="68"/>
  <c r="K13" i="68"/>
  <c r="J13" i="68"/>
  <c r="I13" i="68"/>
  <c r="H13" i="68"/>
  <c r="G13" i="68"/>
  <c r="F13" i="68"/>
  <c r="E13" i="68"/>
  <c r="AB13" i="68"/>
  <c r="F17" i="8"/>
  <c r="H17" i="8"/>
  <c r="F7" i="8"/>
  <c r="H7" i="8"/>
  <c r="H6" i="8"/>
  <c r="F6" i="8"/>
  <c r="D425" i="8"/>
  <c r="F425" i="8"/>
  <c r="F34" i="8"/>
  <c r="D34" i="8"/>
  <c r="D57" i="8"/>
  <c r="F57" i="8"/>
  <c r="F11" i="8"/>
  <c r="H11" i="8"/>
  <c r="M332" i="42"/>
  <c r="J318" i="42"/>
  <c r="S318" i="42"/>
  <c r="J319" i="42"/>
  <c r="S319" i="42"/>
  <c r="J320" i="42"/>
  <c r="S320" i="42" s="1"/>
  <c r="J321" i="42"/>
  <c r="S321" i="42" s="1"/>
  <c r="J322" i="42"/>
  <c r="S322" i="42"/>
  <c r="J323" i="42"/>
  <c r="S323" i="42" s="1"/>
  <c r="J317" i="42"/>
  <c r="S317" i="42" s="1"/>
  <c r="B332" i="42"/>
  <c r="M315" i="42"/>
  <c r="J303" i="42"/>
  <c r="S303" i="42" s="1"/>
  <c r="J304" i="42"/>
  <c r="S304" i="42"/>
  <c r="J305" i="42"/>
  <c r="S305" i="42" s="1"/>
  <c r="J306" i="42"/>
  <c r="S306" i="42"/>
  <c r="J307" i="42"/>
  <c r="S307" i="42" s="1"/>
  <c r="J308" i="42"/>
  <c r="S308" i="42" s="1"/>
  <c r="J309" i="42"/>
  <c r="S309" i="42" s="1"/>
  <c r="J302" i="42"/>
  <c r="S302" i="42"/>
  <c r="B315" i="42"/>
  <c r="M300" i="42"/>
  <c r="J287" i="42"/>
  <c r="S287" i="42" s="1"/>
  <c r="J288" i="42"/>
  <c r="S288" i="42"/>
  <c r="J289" i="42"/>
  <c r="S289" i="42" s="1"/>
  <c r="J290" i="42"/>
  <c r="S290" i="42" s="1"/>
  <c r="J291" i="42"/>
  <c r="S291" i="42" s="1"/>
  <c r="J292" i="42"/>
  <c r="S292" i="42" s="1"/>
  <c r="J293" i="42"/>
  <c r="S293" i="42" s="1"/>
  <c r="J294" i="42"/>
  <c r="S294" i="42" s="1"/>
  <c r="J286" i="42"/>
  <c r="S286" i="42" s="1"/>
  <c r="B300" i="42"/>
  <c r="J271" i="42"/>
  <c r="S271" i="42"/>
  <c r="J272" i="42"/>
  <c r="S272" i="42" s="1"/>
  <c r="J273" i="42"/>
  <c r="S273" i="42"/>
  <c r="J274" i="42"/>
  <c r="S274" i="42" s="1"/>
  <c r="J275" i="42"/>
  <c r="S275" i="42" s="1"/>
  <c r="J276" i="42"/>
  <c r="S276" i="42" s="1"/>
  <c r="J277" i="42"/>
  <c r="S277" i="42" s="1"/>
  <c r="J278" i="42"/>
  <c r="S278" i="42" s="1"/>
  <c r="J270" i="42"/>
  <c r="S270" i="42" s="1"/>
  <c r="B284" i="42"/>
  <c r="M284" i="42"/>
  <c r="M268" i="42"/>
  <c r="J256" i="42"/>
  <c r="S256" i="42"/>
  <c r="J257" i="42"/>
  <c r="S257" i="42" s="1"/>
  <c r="J258" i="42"/>
  <c r="S258" i="42" s="1"/>
  <c r="J259" i="42"/>
  <c r="S259" i="42"/>
  <c r="J260" i="42"/>
  <c r="S260" i="42" s="1"/>
  <c r="J261" i="42"/>
  <c r="S261" i="42" s="1"/>
  <c r="J255" i="42"/>
  <c r="S255" i="42" s="1"/>
  <c r="B268" i="42"/>
  <c r="M253" i="42"/>
  <c r="J238" i="42"/>
  <c r="S238" i="42" s="1"/>
  <c r="J239" i="42"/>
  <c r="S239" i="42" s="1"/>
  <c r="J240" i="42"/>
  <c r="S240" i="42" s="1"/>
  <c r="J241" i="42"/>
  <c r="S241" i="42" s="1"/>
  <c r="J242" i="42"/>
  <c r="S242" i="42" s="1"/>
  <c r="J243" i="42"/>
  <c r="S243" i="42" s="1"/>
  <c r="J244" i="42"/>
  <c r="S244" i="42" s="1"/>
  <c r="J245" i="42"/>
  <c r="S245" i="42" s="1"/>
  <c r="J246" i="42"/>
  <c r="S246" i="42"/>
  <c r="J247" i="42"/>
  <c r="S247" i="42" s="1"/>
  <c r="J237" i="42"/>
  <c r="S237" i="42" s="1"/>
  <c r="B253" i="42"/>
  <c r="J218" i="42"/>
  <c r="S218" i="42"/>
  <c r="J219" i="42"/>
  <c r="S219" i="42" s="1"/>
  <c r="J220" i="42"/>
  <c r="S220" i="42" s="1"/>
  <c r="J221" i="42"/>
  <c r="S221" i="42" s="1"/>
  <c r="J222" i="42"/>
  <c r="S222" i="42" s="1"/>
  <c r="J223" i="42"/>
  <c r="S223" i="42"/>
  <c r="J224" i="42"/>
  <c r="S224" i="42" s="1"/>
  <c r="J225" i="42"/>
  <c r="S225" i="42"/>
  <c r="J226" i="42"/>
  <c r="S226" i="42" s="1"/>
  <c r="J227" i="42"/>
  <c r="S227" i="42" s="1"/>
  <c r="J228" i="42"/>
  <c r="S228" i="42" s="1"/>
  <c r="J229" i="42"/>
  <c r="S229" i="42" s="1"/>
  <c r="J217" i="42"/>
  <c r="S217" i="42" s="1"/>
  <c r="B235" i="42"/>
  <c r="M235" i="42"/>
  <c r="M215" i="42"/>
  <c r="J199" i="42"/>
  <c r="S199" i="42" s="1"/>
  <c r="J200" i="42"/>
  <c r="S200" i="42"/>
  <c r="J201" i="42"/>
  <c r="S201" i="42" s="1"/>
  <c r="J202" i="42"/>
  <c r="S202" i="42"/>
  <c r="J203" i="42"/>
  <c r="S203" i="42"/>
  <c r="J204" i="42"/>
  <c r="S204" i="42" s="1"/>
  <c r="J205" i="42"/>
  <c r="S205" i="42" s="1"/>
  <c r="J206" i="42"/>
  <c r="S206" i="42"/>
  <c r="J207" i="42"/>
  <c r="S207" i="42" s="1"/>
  <c r="J208" i="42"/>
  <c r="S208" i="42" s="1"/>
  <c r="J209" i="42"/>
  <c r="S209" i="42" s="1"/>
  <c r="J198" i="42"/>
  <c r="S198" i="42" s="1"/>
  <c r="B215" i="42"/>
  <c r="M196" i="42"/>
  <c r="J179" i="42"/>
  <c r="S179" i="42"/>
  <c r="J180" i="42"/>
  <c r="S180" i="42" s="1"/>
  <c r="J181" i="42"/>
  <c r="S181" i="42" s="1"/>
  <c r="J182" i="42"/>
  <c r="S182" i="42"/>
  <c r="J183" i="42"/>
  <c r="S183" i="42" s="1"/>
  <c r="J184" i="42"/>
  <c r="S184" i="42" s="1"/>
  <c r="J185" i="42"/>
  <c r="S185" i="42"/>
  <c r="J186" i="42"/>
  <c r="S186" i="42" s="1"/>
  <c r="J187" i="42"/>
  <c r="S187" i="42"/>
  <c r="J188" i="42"/>
  <c r="S188" i="42" s="1"/>
  <c r="J189" i="42"/>
  <c r="S189" i="42"/>
  <c r="J190" i="42"/>
  <c r="S190" i="42"/>
  <c r="J178" i="42"/>
  <c r="S178" i="42" s="1"/>
  <c r="B196" i="42"/>
  <c r="M176" i="42"/>
  <c r="J159" i="42"/>
  <c r="S159" i="42"/>
  <c r="J160" i="42"/>
  <c r="S160" i="42" s="1"/>
  <c r="J161" i="42"/>
  <c r="S161" i="42" s="1"/>
  <c r="J162" i="42"/>
  <c r="S162" i="42"/>
  <c r="J163" i="42"/>
  <c r="S163" i="42"/>
  <c r="J164" i="42"/>
  <c r="S164" i="42"/>
  <c r="J165" i="42"/>
  <c r="S165" i="42" s="1"/>
  <c r="J166" i="42"/>
  <c r="S166" i="42" s="1"/>
  <c r="J167" i="42"/>
  <c r="S167" i="42" s="1"/>
  <c r="J168" i="42"/>
  <c r="S168" i="42" s="1"/>
  <c r="J169" i="42"/>
  <c r="S169" i="42" s="1"/>
  <c r="J170" i="42"/>
  <c r="S170" i="42" s="1"/>
  <c r="J171" i="42"/>
  <c r="S171" i="42" s="1"/>
  <c r="J158" i="42"/>
  <c r="S158" i="42"/>
  <c r="B176" i="42"/>
  <c r="M156" i="42"/>
  <c r="J140" i="42"/>
  <c r="S140" i="42"/>
  <c r="J141" i="42"/>
  <c r="S141" i="42"/>
  <c r="J142" i="42"/>
  <c r="S142" i="42" s="1"/>
  <c r="J143" i="42"/>
  <c r="S143" i="42" s="1"/>
  <c r="J144" i="42"/>
  <c r="S144" i="42"/>
  <c r="J145" i="42"/>
  <c r="S145" i="42" s="1"/>
  <c r="J146" i="42"/>
  <c r="S146" i="42"/>
  <c r="J147" i="42"/>
  <c r="S147" i="42"/>
  <c r="J148" i="42"/>
  <c r="S148" i="42" s="1"/>
  <c r="J149" i="42"/>
  <c r="S149" i="42" s="1"/>
  <c r="J150" i="42"/>
  <c r="S150" i="42" s="1"/>
  <c r="J139" i="42"/>
  <c r="S139" i="42" s="1"/>
  <c r="B156" i="42"/>
  <c r="M137" i="42"/>
  <c r="J121" i="42"/>
  <c r="S121" i="42" s="1"/>
  <c r="J122" i="42"/>
  <c r="S122" i="42" s="1"/>
  <c r="J123" i="42"/>
  <c r="S123" i="42"/>
  <c r="J124" i="42"/>
  <c r="S124" i="42" s="1"/>
  <c r="J125" i="42"/>
  <c r="S125" i="42"/>
  <c r="J126" i="42"/>
  <c r="S126" i="42" s="1"/>
  <c r="J127" i="42"/>
  <c r="S127" i="42" s="1"/>
  <c r="J128" i="42"/>
  <c r="S128" i="42"/>
  <c r="J129" i="42"/>
  <c r="S129" i="42"/>
  <c r="J130" i="42"/>
  <c r="S130" i="42"/>
  <c r="J131" i="42"/>
  <c r="S131" i="42"/>
  <c r="J120" i="42"/>
  <c r="S120" i="42" s="1"/>
  <c r="B137" i="42"/>
  <c r="M118" i="42"/>
  <c r="J104" i="42"/>
  <c r="S104" i="42" s="1"/>
  <c r="J105" i="42"/>
  <c r="S105" i="42" s="1"/>
  <c r="J106" i="42"/>
  <c r="S106" i="42" s="1"/>
  <c r="J107" i="42"/>
  <c r="S107" i="42" s="1"/>
  <c r="J108" i="42"/>
  <c r="S108" i="42"/>
  <c r="J109" i="42"/>
  <c r="S109" i="42" s="1"/>
  <c r="J110" i="42"/>
  <c r="S110" i="42"/>
  <c r="J111" i="42"/>
  <c r="S111" i="42"/>
  <c r="J112" i="42"/>
  <c r="S112" i="42" s="1"/>
  <c r="J103" i="42"/>
  <c r="S103" i="42" s="1"/>
  <c r="B118" i="42"/>
  <c r="M101" i="42"/>
  <c r="J89" i="42"/>
  <c r="S89" i="42" s="1"/>
  <c r="J90" i="42"/>
  <c r="S90" i="42"/>
  <c r="J91" i="42"/>
  <c r="S91" i="42"/>
  <c r="J92" i="42"/>
  <c r="S92" i="42" s="1"/>
  <c r="J93" i="42"/>
  <c r="S93" i="42"/>
  <c r="J94" i="42"/>
  <c r="S94" i="42"/>
  <c r="J95" i="42"/>
  <c r="S95" i="42" s="1"/>
  <c r="J88" i="42"/>
  <c r="S88" i="42" s="1"/>
  <c r="B101" i="42"/>
  <c r="M86" i="42"/>
  <c r="J72" i="42"/>
  <c r="S72" i="42"/>
  <c r="J73" i="42"/>
  <c r="S73" i="42" s="1"/>
  <c r="J74" i="42"/>
  <c r="S74" i="42" s="1"/>
  <c r="J75" i="42"/>
  <c r="S75" i="42" s="1"/>
  <c r="J76" i="42"/>
  <c r="S76" i="42" s="1"/>
  <c r="J77" i="42"/>
  <c r="S77" i="42"/>
  <c r="J78" i="42"/>
  <c r="S78" i="42"/>
  <c r="J79" i="42"/>
  <c r="S79" i="42" s="1"/>
  <c r="J80" i="42"/>
  <c r="S80" i="42" s="1"/>
  <c r="J71" i="42"/>
  <c r="S71" i="42" s="1"/>
  <c r="B86" i="42"/>
  <c r="M69" i="42"/>
  <c r="J57" i="42"/>
  <c r="S57" i="42"/>
  <c r="J58" i="42"/>
  <c r="S58" i="42" s="1"/>
  <c r="J59" i="42"/>
  <c r="S59" i="42" s="1"/>
  <c r="J60" i="42"/>
  <c r="S60" i="42" s="1"/>
  <c r="J61" i="42"/>
  <c r="S61" i="42" s="1"/>
  <c r="J62" i="42"/>
  <c r="S62" i="42"/>
  <c r="J63" i="42"/>
  <c r="S63" i="42" s="1"/>
  <c r="J56" i="42"/>
  <c r="S56" i="42" s="1"/>
  <c r="B69" i="42"/>
  <c r="J39" i="42"/>
  <c r="S39" i="42" s="1"/>
  <c r="J40" i="42"/>
  <c r="S40" i="42"/>
  <c r="J41" i="42"/>
  <c r="S41" i="42"/>
  <c r="J42" i="42"/>
  <c r="S42" i="42" s="1"/>
  <c r="J43" i="42"/>
  <c r="S43" i="42" s="1"/>
  <c r="J44" i="42"/>
  <c r="S44" i="42"/>
  <c r="J45" i="42"/>
  <c r="S45" i="42"/>
  <c r="J46" i="42"/>
  <c r="S46" i="42"/>
  <c r="J47" i="42"/>
  <c r="S47" i="42" s="1"/>
  <c r="J38" i="42"/>
  <c r="S38" i="42"/>
  <c r="M36" i="42"/>
  <c r="B36" i="42"/>
  <c r="J23" i="42"/>
  <c r="S23" i="42"/>
  <c r="J24" i="42"/>
  <c r="S24" i="42" s="1"/>
  <c r="J25" i="42"/>
  <c r="S25" i="42" s="1"/>
  <c r="J26" i="42"/>
  <c r="S26" i="42" s="1"/>
  <c r="J27" i="42"/>
  <c r="S27" i="42" s="1"/>
  <c r="J28" i="42"/>
  <c r="S28" i="42" s="1"/>
  <c r="J29" i="42"/>
  <c r="S29" i="42" s="1"/>
  <c r="J22" i="42"/>
  <c r="S22" i="42"/>
  <c r="J6" i="42"/>
  <c r="J7" i="42"/>
  <c r="J8" i="42"/>
  <c r="J9" i="42"/>
  <c r="J10" i="42"/>
  <c r="J11" i="42"/>
  <c r="J12" i="42"/>
  <c r="J13" i="42"/>
  <c r="J5" i="42"/>
  <c r="M20" i="42"/>
  <c r="B20" i="42"/>
  <c r="L23" i="8"/>
  <c r="F409" i="8"/>
  <c r="H409" i="8"/>
  <c r="F386" i="8"/>
  <c r="H386" i="8" s="1"/>
  <c r="F363" i="8"/>
  <c r="H363" i="8"/>
  <c r="F340" i="8"/>
  <c r="H340" i="8" s="1"/>
  <c r="F317" i="8"/>
  <c r="H317" i="8" s="1"/>
  <c r="F294" i="8"/>
  <c r="H294" i="8"/>
  <c r="F271" i="8"/>
  <c r="H271" i="8"/>
  <c r="F248" i="8"/>
  <c r="F225" i="8"/>
  <c r="H225" i="8" s="1"/>
  <c r="F202" i="8"/>
  <c r="H202" i="8"/>
  <c r="F179" i="8"/>
  <c r="H179" i="8" s="1"/>
  <c r="F133" i="8"/>
  <c r="H133" i="8"/>
  <c r="F110" i="8"/>
  <c r="H110" i="8" s="1"/>
  <c r="F87" i="8"/>
  <c r="H87" i="8"/>
  <c r="F64" i="8"/>
  <c r="F41" i="8"/>
  <c r="H41" i="8" s="1"/>
  <c r="N300" i="42"/>
  <c r="M22" i="24" s="1"/>
  <c r="N253" i="42"/>
  <c r="N69" i="42"/>
  <c r="M9" i="24" s="1"/>
  <c r="C25" i="24"/>
  <c r="L50" i="42"/>
  <c r="W50" i="42" s="1"/>
  <c r="L48" i="42"/>
  <c r="W48" i="42" s="1"/>
  <c r="L98" i="42"/>
  <c r="W98" i="42" s="1"/>
  <c r="L140" i="42"/>
  <c r="W140" i="42" s="1"/>
  <c r="L68" i="42"/>
  <c r="W68" i="42" s="1"/>
  <c r="L117" i="42"/>
  <c r="W117" i="42" s="1"/>
  <c r="L151" i="42"/>
  <c r="W151" i="42" s="1"/>
  <c r="L81" i="42"/>
  <c r="W81" i="42" s="1"/>
  <c r="L76" i="42"/>
  <c r="W76" i="42" s="1"/>
  <c r="L150" i="42"/>
  <c r="W150" i="42" s="1"/>
  <c r="L88" i="42"/>
  <c r="W88" i="42" s="1"/>
  <c r="L148" i="42"/>
  <c r="W148" i="42" s="1"/>
  <c r="L146" i="42"/>
  <c r="W146" i="42" s="1"/>
  <c r="L171" i="42"/>
  <c r="W171" i="42" s="1"/>
  <c r="B32" i="70"/>
  <c r="L67" i="42"/>
  <c r="W67" i="42" s="1"/>
  <c r="L116" i="42"/>
  <c r="W116" i="42" s="1"/>
  <c r="B214" i="70"/>
  <c r="B282" i="70"/>
  <c r="L170" i="42"/>
  <c r="W170" i="42" s="1"/>
  <c r="L66" i="42"/>
  <c r="W66" i="42" s="1"/>
  <c r="B102" i="70"/>
  <c r="L115" i="42"/>
  <c r="W115" i="42" s="1"/>
  <c r="L172" i="42"/>
  <c r="W172" i="42" s="1"/>
  <c r="B213" i="70"/>
  <c r="B331" i="70"/>
  <c r="L95" i="42"/>
  <c r="W95" i="42" s="1"/>
  <c r="L65" i="42"/>
  <c r="W65" i="42" s="1"/>
  <c r="L114" i="42"/>
  <c r="W114" i="42" s="1"/>
  <c r="B154" i="70"/>
  <c r="B330" i="70"/>
  <c r="L93" i="42"/>
  <c r="W93" i="42" s="1"/>
  <c r="B35" i="70"/>
  <c r="L64" i="42"/>
  <c r="W64" i="42" s="1"/>
  <c r="L113" i="42"/>
  <c r="W113" i="42" s="1"/>
  <c r="L155" i="42"/>
  <c r="W155" i="42" s="1"/>
  <c r="B197" i="70"/>
  <c r="B254" i="70"/>
  <c r="B265" i="70"/>
  <c r="B316" i="70"/>
  <c r="L90" i="42"/>
  <c r="W90" i="42" s="1"/>
  <c r="L139" i="42"/>
  <c r="W139" i="42" s="1"/>
  <c r="L164" i="42"/>
  <c r="W164" i="42" s="1"/>
  <c r="L154" i="42"/>
  <c r="W154" i="42" s="1"/>
  <c r="B196" i="70"/>
  <c r="B328" i="70"/>
  <c r="B37" i="70"/>
  <c r="L100" i="42"/>
  <c r="W100" i="42" s="1"/>
  <c r="L153" i="42"/>
  <c r="W153" i="42" s="1"/>
  <c r="B252" i="70"/>
  <c r="L111" i="42"/>
  <c r="W111" i="42" s="1"/>
  <c r="L149" i="42"/>
  <c r="W149" i="42" s="1"/>
  <c r="L162" i="42"/>
  <c r="W162" i="42" s="1"/>
  <c r="L35" i="42"/>
  <c r="W35" i="42" s="1"/>
  <c r="L99" i="42"/>
  <c r="W99" i="42" s="1"/>
  <c r="L152" i="42"/>
  <c r="W152" i="42" s="1"/>
  <c r="B313" i="70"/>
  <c r="L161" i="42"/>
  <c r="W161" i="42" s="1"/>
  <c r="L147" i="42"/>
  <c r="W147" i="42" s="1"/>
  <c r="L159" i="42"/>
  <c r="W159" i="42" s="1"/>
  <c r="B232" i="70"/>
  <c r="B301" i="70"/>
  <c r="L32" i="42"/>
  <c r="W32" i="42" s="1"/>
  <c r="L145" i="42"/>
  <c r="W145" i="42" s="1"/>
  <c r="L85" i="42"/>
  <c r="W85" i="42" s="1"/>
  <c r="B235" i="70"/>
  <c r="B299" i="70"/>
  <c r="L142" i="42"/>
  <c r="W142" i="42" s="1"/>
  <c r="L84" i="42"/>
  <c r="W84" i="42" s="1"/>
  <c r="L141" i="42"/>
  <c r="W141" i="42" s="1"/>
  <c r="L16" i="42"/>
  <c r="L175" i="42"/>
  <c r="W175" i="42" s="1"/>
  <c r="B212" i="70"/>
  <c r="B285" i="70"/>
  <c r="L82" i="42"/>
  <c r="W82" i="42" s="1"/>
  <c r="B326" i="70"/>
  <c r="L174" i="42"/>
  <c r="W174" i="42" s="1"/>
  <c r="B215" i="70"/>
  <c r="B283" i="70"/>
  <c r="L45" i="42"/>
  <c r="W45" i="42" s="1"/>
  <c r="L41" i="42"/>
  <c r="W41" i="42" s="1"/>
  <c r="L63" i="42"/>
  <c r="W63" i="42" s="1"/>
  <c r="L74" i="42"/>
  <c r="W74" i="42" s="1"/>
  <c r="L109" i="42"/>
  <c r="W109" i="42" s="1"/>
  <c r="L62" i="42"/>
  <c r="W62" i="42" s="1"/>
  <c r="L73" i="42"/>
  <c r="W73" i="42" s="1"/>
  <c r="L94" i="42"/>
  <c r="W94" i="42" s="1"/>
  <c r="L108" i="42"/>
  <c r="W108" i="42" s="1"/>
  <c r="L107" i="42"/>
  <c r="W107" i="42" s="1"/>
  <c r="L60" i="42"/>
  <c r="W60" i="42" s="1"/>
  <c r="L92" i="42"/>
  <c r="W92" i="42" s="1"/>
  <c r="L106" i="42"/>
  <c r="W106" i="42" s="1"/>
  <c r="L144" i="42"/>
  <c r="W144" i="42" s="1"/>
  <c r="L56" i="42"/>
  <c r="W56" i="42" s="1"/>
  <c r="L59" i="42"/>
  <c r="W59" i="42" s="1"/>
  <c r="L78" i="42"/>
  <c r="W78" i="42" s="1"/>
  <c r="L105" i="42"/>
  <c r="W105" i="42" s="1"/>
  <c r="L77" i="42"/>
  <c r="W77" i="42" s="1"/>
  <c r="L112" i="42"/>
  <c r="W112" i="42" s="1"/>
  <c r="L104" i="42"/>
  <c r="W104" i="42" s="1"/>
  <c r="H248" i="8"/>
  <c r="H57" i="8"/>
  <c r="H425" i="8"/>
  <c r="H34" i="8"/>
  <c r="H98" i="8"/>
  <c r="L57" i="42"/>
  <c r="W57" i="42" s="1"/>
  <c r="L80" i="42"/>
  <c r="W80" i="42" s="1"/>
  <c r="L72" i="42"/>
  <c r="W72" i="42" s="1"/>
  <c r="L47" i="42"/>
  <c r="W47" i="42" s="1"/>
  <c r="L38" i="42"/>
  <c r="W38" i="42" s="1"/>
  <c r="AH5" i="68"/>
  <c r="AG5" i="68"/>
  <c r="AF5" i="68"/>
  <c r="AD5" i="68"/>
  <c r="M5" i="68"/>
  <c r="M13" i="68"/>
  <c r="F18" i="8"/>
  <c r="H18" i="8"/>
  <c r="N36" i="42"/>
  <c r="N118" i="42"/>
  <c r="D143" i="8" s="1"/>
  <c r="D146" i="8" s="1"/>
  <c r="O12" i="24" s="1"/>
  <c r="N215" i="42"/>
  <c r="N101" i="42"/>
  <c r="N137" i="42"/>
  <c r="N156" i="42"/>
  <c r="D189" i="8" s="1"/>
  <c r="N315" i="42"/>
  <c r="D396" i="8" s="1"/>
  <c r="N332" i="42"/>
  <c r="M24" i="24" s="1"/>
  <c r="N284" i="42"/>
  <c r="N268" i="42"/>
  <c r="D327" i="8" s="1"/>
  <c r="D330" i="8" s="1"/>
  <c r="O20" i="24" s="1"/>
  <c r="N235" i="42"/>
  <c r="M18" i="24" s="1"/>
  <c r="N196" i="42"/>
  <c r="N176" i="42"/>
  <c r="M15" i="24" s="1"/>
  <c r="D74" i="8"/>
  <c r="D51" i="8"/>
  <c r="D54" i="8" s="1"/>
  <c r="O8" i="24" s="1"/>
  <c r="F51" i="8"/>
  <c r="H51" i="8" s="1"/>
  <c r="W315" i="42"/>
  <c r="AI5" i="68"/>
  <c r="AE5" i="68"/>
  <c r="AD13" i="68"/>
  <c r="AK5" i="68"/>
  <c r="AF13" i="68"/>
  <c r="AL5" i="68"/>
  <c r="AG13" i="68"/>
  <c r="AM5" i="68"/>
  <c r="AH13" i="68"/>
  <c r="N5" i="68"/>
  <c r="D373" i="8"/>
  <c r="D376" i="8" s="1"/>
  <c r="O22" i="24" s="1"/>
  <c r="D304" i="8"/>
  <c r="D307" i="8" s="1"/>
  <c r="O19" i="24" s="1"/>
  <c r="F304" i="8"/>
  <c r="H304" i="8" s="1"/>
  <c r="M19" i="24"/>
  <c r="M14" i="24"/>
  <c r="D166" i="8"/>
  <c r="D169" i="8" s="1"/>
  <c r="O13" i="24" s="1"/>
  <c r="M13" i="24"/>
  <c r="M11" i="24"/>
  <c r="D120" i="8"/>
  <c r="D123" i="8" s="1"/>
  <c r="O11" i="24" s="1"/>
  <c r="M8" i="24"/>
  <c r="D62" i="8"/>
  <c r="D65" i="8" s="1"/>
  <c r="U8" i="24" s="1"/>
  <c r="D28" i="8"/>
  <c r="M7" i="24"/>
  <c r="D5" i="8"/>
  <c r="D8" i="8" s="1"/>
  <c r="O6" i="24" s="1"/>
  <c r="F5" i="8"/>
  <c r="M6" i="24"/>
  <c r="AM13" i="68"/>
  <c r="AR5" i="68"/>
  <c r="AL13" i="68"/>
  <c r="AQ5" i="68"/>
  <c r="AK13" i="68"/>
  <c r="AP5" i="68"/>
  <c r="AJ5" i="68"/>
  <c r="AE13" i="68"/>
  <c r="AI13" i="68"/>
  <c r="AN5" i="68"/>
  <c r="N13" i="68"/>
  <c r="O5" i="68"/>
  <c r="D419" i="8"/>
  <c r="M21" i="24"/>
  <c r="D350" i="8"/>
  <c r="D353" i="8" s="1"/>
  <c r="O21" i="24" s="1"/>
  <c r="M20" i="24"/>
  <c r="D315" i="8"/>
  <c r="F315" i="8" s="1"/>
  <c r="H315" i="8" s="1"/>
  <c r="D281" i="8"/>
  <c r="F281" i="8" s="1"/>
  <c r="H281" i="8" s="1"/>
  <c r="D235" i="8"/>
  <c r="D238" i="8" s="1"/>
  <c r="O16" i="24" s="1"/>
  <c r="M16" i="24"/>
  <c r="D177" i="8"/>
  <c r="D131" i="8"/>
  <c r="D134" i="8" s="1"/>
  <c r="U11" i="24" s="1"/>
  <c r="D16" i="8"/>
  <c r="D19" i="8" s="1"/>
  <c r="U6" i="24" s="1"/>
  <c r="D318" i="8"/>
  <c r="U19" i="24" s="1"/>
  <c r="D180" i="8"/>
  <c r="U13" i="24" s="1"/>
  <c r="F177" i="8"/>
  <c r="H177" i="8" s="1"/>
  <c r="F16" i="8"/>
  <c r="AN13" i="68"/>
  <c r="AS5" i="68"/>
  <c r="AY5" i="68" s="1"/>
  <c r="AJ13" i="68"/>
  <c r="AO5" i="68"/>
  <c r="AP13" i="68"/>
  <c r="AQ13" i="68"/>
  <c r="AR13" i="68"/>
  <c r="O13" i="68"/>
  <c r="P5" i="68"/>
  <c r="D246" i="8"/>
  <c r="D249" i="8" s="1"/>
  <c r="U16" i="24" s="1"/>
  <c r="F246" i="8"/>
  <c r="H246" i="8" s="1"/>
  <c r="AO13" i="68"/>
  <c r="AT5" i="68"/>
  <c r="AS13" i="68"/>
  <c r="P13" i="68"/>
  <c r="Q5" i="68"/>
  <c r="AT13" i="68"/>
  <c r="Q13" i="68"/>
  <c r="R5" i="68"/>
  <c r="R13" i="68"/>
  <c r="S5" i="68"/>
  <c r="S13" i="68"/>
  <c r="T5" i="68"/>
  <c r="T13" i="68"/>
  <c r="U5" i="68"/>
  <c r="U13" i="68"/>
  <c r="V5" i="68"/>
  <c r="V13" i="68"/>
  <c r="W5" i="68"/>
  <c r="W13" i="68"/>
  <c r="AY10" i="68" l="1"/>
  <c r="AY27" i="68" s="1"/>
  <c r="AZ5" i="68"/>
  <c r="AY13" i="68"/>
  <c r="AY18" i="68" s="1"/>
  <c r="AY28" i="68" s="1"/>
  <c r="L26" i="8"/>
  <c r="D12" i="8"/>
  <c r="D288" i="8" s="1"/>
  <c r="D311" i="8"/>
  <c r="D265" i="8"/>
  <c r="D219" i="8"/>
  <c r="D196" i="8"/>
  <c r="D173" i="8"/>
  <c r="D35" i="8"/>
  <c r="D127" i="8"/>
  <c r="D104" i="8"/>
  <c r="F12" i="8"/>
  <c r="D403" i="8"/>
  <c r="D380" i="8"/>
  <c r="D334" i="8"/>
  <c r="AY31" i="68"/>
  <c r="AY36" i="68" s="1"/>
  <c r="AY37" i="68" s="1"/>
  <c r="H22" i="8" s="1"/>
  <c r="O62" i="42"/>
  <c r="O97" i="42"/>
  <c r="O120" i="42"/>
  <c r="O320" i="42"/>
  <c r="O140" i="42"/>
  <c r="W333" i="69"/>
  <c r="O218" i="42"/>
  <c r="O116" i="42"/>
  <c r="O309" i="42"/>
  <c r="O246" i="42"/>
  <c r="O22" i="42"/>
  <c r="S95" i="70"/>
  <c r="AA95" i="70" s="1"/>
  <c r="R93" i="42" s="1"/>
  <c r="O207" i="42"/>
  <c r="O167" i="42"/>
  <c r="O67" i="42"/>
  <c r="O292" i="42"/>
  <c r="O203" i="42"/>
  <c r="O291" i="42"/>
  <c r="O164" i="42"/>
  <c r="O64" i="42"/>
  <c r="O188" i="42"/>
  <c r="X203" i="42"/>
  <c r="Y203" i="42" s="1"/>
  <c r="O245" i="42"/>
  <c r="S127" i="70"/>
  <c r="AA127" i="70" s="1"/>
  <c r="R125" i="42" s="1"/>
  <c r="T125" i="42" s="1"/>
  <c r="O288" i="42"/>
  <c r="O75" i="42"/>
  <c r="O201" i="42"/>
  <c r="O213" i="42"/>
  <c r="O123" i="42"/>
  <c r="O47" i="42"/>
  <c r="O187" i="42"/>
  <c r="O107" i="42"/>
  <c r="X213" i="42"/>
  <c r="Y213" i="42" s="1"/>
  <c r="X188" i="42"/>
  <c r="Y188" i="42" s="1"/>
  <c r="O58" i="42"/>
  <c r="S40" i="70"/>
  <c r="AA40" i="70" s="1"/>
  <c r="R38" i="42" s="1"/>
  <c r="O298" i="42"/>
  <c r="S44" i="70"/>
  <c r="AA44" i="70" s="1"/>
  <c r="R42" i="42" s="1"/>
  <c r="T42" i="42" s="1"/>
  <c r="O257" i="42"/>
  <c r="O172" i="42"/>
  <c r="S321" i="70"/>
  <c r="AA321" i="70" s="1"/>
  <c r="R319" i="42" s="1"/>
  <c r="T319" i="42" s="1"/>
  <c r="U319" i="42" s="1"/>
  <c r="O133" i="42"/>
  <c r="S324" i="70"/>
  <c r="AA324" i="70" s="1"/>
  <c r="R322" i="42" s="1"/>
  <c r="O183" i="42"/>
  <c r="O170" i="42"/>
  <c r="O258" i="42"/>
  <c r="O261" i="42"/>
  <c r="O260" i="42"/>
  <c r="O44" i="42"/>
  <c r="O184" i="42"/>
  <c r="O272" i="42"/>
  <c r="O305" i="42"/>
  <c r="O78" i="42"/>
  <c r="T63" i="42"/>
  <c r="U63" i="42" s="1"/>
  <c r="O249" i="42"/>
  <c r="X219" i="42"/>
  <c r="Y219" i="42" s="1"/>
  <c r="X262" i="42"/>
  <c r="Y262" i="42" s="1"/>
  <c r="X239" i="42"/>
  <c r="Y239" i="42" s="1"/>
  <c r="T231" i="42"/>
  <c r="U231" i="42" s="1"/>
  <c r="O205" i="42"/>
  <c r="X223" i="42"/>
  <c r="Y223" i="42" s="1"/>
  <c r="O239" i="42"/>
  <c r="O223" i="42"/>
  <c r="O270" i="42"/>
  <c r="O126" i="42"/>
  <c r="X146" i="42"/>
  <c r="Y146" i="42" s="1"/>
  <c r="T139" i="42"/>
  <c r="U139" i="42" s="1"/>
  <c r="T217" i="42"/>
  <c r="U217" i="42" s="1"/>
  <c r="O247" i="42"/>
  <c r="X292" i="42"/>
  <c r="Y292" i="42" s="1"/>
  <c r="X322" i="42"/>
  <c r="Y322" i="42" s="1"/>
  <c r="AA79" i="70"/>
  <c r="R77" i="42" s="1"/>
  <c r="R86" i="42" s="1"/>
  <c r="O331" i="42"/>
  <c r="T295" i="42"/>
  <c r="U295" i="42" s="1"/>
  <c r="O139" i="42"/>
  <c r="T122" i="42"/>
  <c r="T23" i="42"/>
  <c r="U23" i="42" s="1"/>
  <c r="X261" i="42"/>
  <c r="Y261" i="42" s="1"/>
  <c r="O263" i="42"/>
  <c r="X217" i="42"/>
  <c r="O185" i="42"/>
  <c r="T227" i="42"/>
  <c r="U227" i="42" s="1"/>
  <c r="X308" i="42"/>
  <c r="Y308" i="42" s="1"/>
  <c r="O255" i="42"/>
  <c r="X128" i="42"/>
  <c r="Y128" i="42" s="1"/>
  <c r="X99" i="42"/>
  <c r="Y99" i="42" s="1"/>
  <c r="T108" i="42"/>
  <c r="U108" i="42" s="1"/>
  <c r="T147" i="42"/>
  <c r="T183" i="42"/>
  <c r="T321" i="42"/>
  <c r="U321" i="42" s="1"/>
  <c r="X27" i="42"/>
  <c r="Y27" i="42" s="1"/>
  <c r="O198" i="42"/>
  <c r="O175" i="42"/>
  <c r="O134" i="42"/>
  <c r="O105" i="42"/>
  <c r="X58" i="42"/>
  <c r="Y58" i="42" s="1"/>
  <c r="O121" i="42"/>
  <c r="O329" i="42"/>
  <c r="O267" i="42"/>
  <c r="X198" i="42"/>
  <c r="X123" i="42"/>
  <c r="Y123" i="42" s="1"/>
  <c r="X105" i="42"/>
  <c r="Y105" i="42" s="1"/>
  <c r="T76" i="42"/>
  <c r="T224" i="42"/>
  <c r="U224" i="42" s="1"/>
  <c r="X209" i="42"/>
  <c r="X225" i="42"/>
  <c r="Y225" i="42" s="1"/>
  <c r="X59" i="42"/>
  <c r="Y59" i="42" s="1"/>
  <c r="X113" i="42"/>
  <c r="Y113" i="42" s="1"/>
  <c r="X79" i="42"/>
  <c r="Y79" i="42" s="1"/>
  <c r="X276" i="42"/>
  <c r="Y276" i="42" s="1"/>
  <c r="X267" i="42"/>
  <c r="Y267" i="42" s="1"/>
  <c r="O189" i="42"/>
  <c r="O132" i="42"/>
  <c r="O103" i="42"/>
  <c r="O84" i="42"/>
  <c r="X211" i="42"/>
  <c r="Y211" i="42" s="1"/>
  <c r="O234" i="42"/>
  <c r="O276" i="42"/>
  <c r="O96" i="42"/>
  <c r="O43" i="42"/>
  <c r="T291" i="42"/>
  <c r="T297" i="42"/>
  <c r="T146" i="42"/>
  <c r="U146" i="42" s="1"/>
  <c r="O146" i="42"/>
  <c r="O29" i="42"/>
  <c r="O287" i="42"/>
  <c r="T287" i="42"/>
  <c r="U287" i="42" s="1"/>
  <c r="O173" i="42"/>
  <c r="O95" i="42"/>
  <c r="O314" i="42"/>
  <c r="O23" i="42"/>
  <c r="O313" i="42"/>
  <c r="O278" i="42"/>
  <c r="O154" i="42"/>
  <c r="O113" i="42"/>
  <c r="T164" i="42"/>
  <c r="U164" i="42" s="1"/>
  <c r="T29" i="42"/>
  <c r="T225" i="42"/>
  <c r="U225" i="42" s="1"/>
  <c r="Q225" i="42" s="1"/>
  <c r="O326" i="42"/>
  <c r="X107" i="42"/>
  <c r="Y107" i="42" s="1"/>
  <c r="T27" i="42"/>
  <c r="U27" i="42" s="1"/>
  <c r="X46" i="42"/>
  <c r="Y46" i="42" s="1"/>
  <c r="X125" i="42"/>
  <c r="Y125" i="42" s="1"/>
  <c r="X326" i="42"/>
  <c r="Y326" i="42" s="1"/>
  <c r="X154" i="42"/>
  <c r="Y154" i="42" s="1"/>
  <c r="X171" i="42"/>
  <c r="Y171" i="42" s="1"/>
  <c r="T143" i="42"/>
  <c r="U143" i="42" s="1"/>
  <c r="T166" i="42"/>
  <c r="U166" i="42" s="1"/>
  <c r="X124" i="42"/>
  <c r="Y124" i="42" s="1"/>
  <c r="X278" i="42"/>
  <c r="Y278" i="42" s="1"/>
  <c r="X287" i="42"/>
  <c r="Y287" i="42" s="1"/>
  <c r="X214" i="42"/>
  <c r="Y214" i="42" s="1"/>
  <c r="T266" i="42"/>
  <c r="U266" i="42" s="1"/>
  <c r="X314" i="42"/>
  <c r="Y314" i="42" s="1"/>
  <c r="O169" i="42"/>
  <c r="T222" i="42"/>
  <c r="X95" i="42"/>
  <c r="Y95" i="42" s="1"/>
  <c r="T103" i="42"/>
  <c r="T131" i="42"/>
  <c r="T121" i="42"/>
  <c r="T142" i="42"/>
  <c r="U142" i="42" s="1"/>
  <c r="Q142" i="42" s="1"/>
  <c r="T200" i="42"/>
  <c r="U200" i="42" s="1"/>
  <c r="Q200" i="42" s="1"/>
  <c r="T241" i="42"/>
  <c r="U241" i="42" s="1"/>
  <c r="X302" i="42"/>
  <c r="X132" i="42"/>
  <c r="Y132" i="42" s="1"/>
  <c r="T263" i="42"/>
  <c r="O82" i="42"/>
  <c r="O208" i="42"/>
  <c r="O166" i="42"/>
  <c r="V176" i="42"/>
  <c r="O38" i="42"/>
  <c r="O83" i="42"/>
  <c r="O127" i="42"/>
  <c r="O304" i="42"/>
  <c r="O68" i="42"/>
  <c r="O59" i="42"/>
  <c r="O45" i="42"/>
  <c r="X152" i="42"/>
  <c r="Y152" i="42" s="1"/>
  <c r="X150" i="42"/>
  <c r="Y150" i="42" s="1"/>
  <c r="T95" i="42"/>
  <c r="U95" i="42" s="1"/>
  <c r="T163" i="42"/>
  <c r="U163" i="42" s="1"/>
  <c r="T188" i="42"/>
  <c r="X190" i="42"/>
  <c r="Y190" i="42" s="1"/>
  <c r="Q190" i="42" s="1"/>
  <c r="O220" i="42"/>
  <c r="O131" i="42"/>
  <c r="O145" i="42"/>
  <c r="X273" i="42"/>
  <c r="Y273" i="42" s="1"/>
  <c r="O242" i="42"/>
  <c r="X77" i="42"/>
  <c r="Y77" i="42" s="1"/>
  <c r="T303" i="42"/>
  <c r="X263" i="42"/>
  <c r="Y263" i="42" s="1"/>
  <c r="O80" i="42"/>
  <c r="O61" i="42"/>
  <c r="O192" i="42"/>
  <c r="O117" i="42"/>
  <c r="X148" i="42"/>
  <c r="Y148" i="42" s="1"/>
  <c r="T38" i="42"/>
  <c r="U38" i="42" s="1"/>
  <c r="T78" i="42"/>
  <c r="U78" i="42" s="1"/>
  <c r="T93" i="42"/>
  <c r="U93" i="42" s="1"/>
  <c r="T255" i="42"/>
  <c r="P255" i="42" s="1"/>
  <c r="T275" i="42"/>
  <c r="U275" i="42" s="1"/>
  <c r="X167" i="42"/>
  <c r="Y167" i="42" s="1"/>
  <c r="X187" i="42"/>
  <c r="Y187" i="42" s="1"/>
  <c r="X304" i="42"/>
  <c r="Y304" i="42" s="1"/>
  <c r="X298" i="42"/>
  <c r="Y298" i="42" s="1"/>
  <c r="R5" i="42" a="1"/>
  <c r="O16" i="42" s="1"/>
  <c r="O180" i="42"/>
  <c r="O128" i="42"/>
  <c r="O295" i="42"/>
  <c r="O252" i="42"/>
  <c r="O163" i="42"/>
  <c r="T189" i="42"/>
  <c r="U189" i="42" s="1"/>
  <c r="T221" i="42"/>
  <c r="X170" i="42"/>
  <c r="Y170" i="42" s="1"/>
  <c r="Q170" i="42" s="1"/>
  <c r="T92" i="42"/>
  <c r="U92" i="42" s="1"/>
  <c r="T237" i="42"/>
  <c r="U237" i="42" s="1"/>
  <c r="T317" i="42"/>
  <c r="U317" i="42" s="1"/>
  <c r="X294" i="42"/>
  <c r="Y294" i="42" s="1"/>
  <c r="X296" i="42"/>
  <c r="Y296" i="42" s="1"/>
  <c r="O319" i="42"/>
  <c r="O130" i="42"/>
  <c r="O328" i="42"/>
  <c r="T292" i="42"/>
  <c r="U292" i="42" s="1"/>
  <c r="X117" i="42"/>
  <c r="Y117" i="42" s="1"/>
  <c r="X111" i="42"/>
  <c r="Y111" i="42" s="1"/>
  <c r="O302" i="42"/>
  <c r="X56" i="42"/>
  <c r="Y56" i="42" s="1"/>
  <c r="T171" i="42"/>
  <c r="X130" i="42"/>
  <c r="Y130" i="42" s="1"/>
  <c r="X233" i="42"/>
  <c r="Y233" i="42" s="1"/>
  <c r="O240" i="42"/>
  <c r="O122" i="42"/>
  <c r="T261" i="42"/>
  <c r="U261" i="42" s="1"/>
  <c r="O296" i="42"/>
  <c r="O190" i="42"/>
  <c r="O60" i="42"/>
  <c r="O224" i="42"/>
  <c r="O142" i="42"/>
  <c r="X80" i="42"/>
  <c r="Y80" i="42" s="1"/>
  <c r="X192" i="42"/>
  <c r="Y192" i="42" s="1"/>
  <c r="O294" i="42"/>
  <c r="O124" i="42"/>
  <c r="T203" i="42"/>
  <c r="U203" i="42" s="1"/>
  <c r="T280" i="42"/>
  <c r="X328" i="42"/>
  <c r="Y328" i="42" s="1"/>
  <c r="O286" i="42"/>
  <c r="O264" i="42"/>
  <c r="T199" i="42"/>
  <c r="U199" i="42" s="1"/>
  <c r="X78" i="42"/>
  <c r="Y78" i="42" s="1"/>
  <c r="O150" i="42"/>
  <c r="X60" i="42"/>
  <c r="Y60" i="42" s="1"/>
  <c r="X82" i="42"/>
  <c r="Y82" i="42" s="1"/>
  <c r="T44" i="42"/>
  <c r="U44" i="42" s="1"/>
  <c r="T59" i="42"/>
  <c r="U59" i="42" s="1"/>
  <c r="T244" i="42"/>
  <c r="U244" i="42" s="1"/>
  <c r="X319" i="42"/>
  <c r="T252" i="42"/>
  <c r="U252" i="42" s="1"/>
  <c r="O323" i="42"/>
  <c r="O293" i="42"/>
  <c r="O91" i="42"/>
  <c r="O299" i="42"/>
  <c r="O230" i="42"/>
  <c r="O41" i="42"/>
  <c r="O229" i="42"/>
  <c r="O182" i="42"/>
  <c r="T182" i="42"/>
  <c r="O311" i="42"/>
  <c r="O152" i="42"/>
  <c r="T152" i="42"/>
  <c r="U152" i="42" s="1"/>
  <c r="O40" i="42"/>
  <c r="O181" i="42"/>
  <c r="O159" i="42"/>
  <c r="V332" i="42"/>
  <c r="O228" i="42"/>
  <c r="R69" i="42"/>
  <c r="O56" i="42"/>
  <c r="O89" i="42"/>
  <c r="O28" i="42"/>
  <c r="T28" i="42"/>
  <c r="U28" i="42" s="1"/>
  <c r="O158" i="42"/>
  <c r="T158" i="42"/>
  <c r="U158" i="42" s="1"/>
  <c r="T30" i="42"/>
  <c r="U30" i="42" s="1"/>
  <c r="O30" i="42"/>
  <c r="O39" i="42"/>
  <c r="T39" i="42"/>
  <c r="U39" i="42" s="1"/>
  <c r="O327" i="42"/>
  <c r="O277" i="42"/>
  <c r="V156" i="42"/>
  <c r="V86" i="42"/>
  <c r="O32" i="42"/>
  <c r="O238" i="42"/>
  <c r="O33" i="42"/>
  <c r="T293" i="42"/>
  <c r="T80" i="42"/>
  <c r="V137" i="42"/>
  <c r="O135" i="42"/>
  <c r="O72" i="42"/>
  <c r="O283" i="42"/>
  <c r="X32" i="42"/>
  <c r="Y32" i="42" s="1"/>
  <c r="X67" i="42"/>
  <c r="Y67" i="42" s="1"/>
  <c r="T22" i="42"/>
  <c r="U22" i="42" s="1"/>
  <c r="T47" i="42"/>
  <c r="U47" i="42" s="1"/>
  <c r="T128" i="42"/>
  <c r="P128" i="42" s="1"/>
  <c r="T148" i="42"/>
  <c r="U148" i="42" s="1"/>
  <c r="Q148" i="42" s="1"/>
  <c r="T162" i="42"/>
  <c r="U162" i="42" s="1"/>
  <c r="T209" i="42"/>
  <c r="U209" i="42" s="1"/>
  <c r="T219" i="42"/>
  <c r="U219" i="42" s="1"/>
  <c r="T277" i="42"/>
  <c r="X206" i="42"/>
  <c r="Y206" i="42" s="1"/>
  <c r="X222" i="42"/>
  <c r="Y222" i="42" s="1"/>
  <c r="X274" i="42"/>
  <c r="Y274" i="42" s="1"/>
  <c r="T192" i="42"/>
  <c r="P192" i="42" s="1"/>
  <c r="X210" i="42"/>
  <c r="Y210" i="42" s="1"/>
  <c r="T299" i="42"/>
  <c r="X310" i="42"/>
  <c r="Y310" i="42" s="1"/>
  <c r="O24" i="42"/>
  <c r="O324" i="42"/>
  <c r="X281" i="42"/>
  <c r="Y281" i="42" s="1"/>
  <c r="O100" i="42"/>
  <c r="X144" i="42"/>
  <c r="Y144" i="42" s="1"/>
  <c r="X153" i="42"/>
  <c r="Y153" i="42" s="1"/>
  <c r="T129" i="42"/>
  <c r="U129" i="42" s="1"/>
  <c r="T270" i="42"/>
  <c r="U270" i="42" s="1"/>
  <c r="X279" i="42"/>
  <c r="Y279" i="42" s="1"/>
  <c r="T46" i="42"/>
  <c r="U46" i="42" s="1"/>
  <c r="Q46" i="42" s="1"/>
  <c r="T208" i="42"/>
  <c r="X195" i="42"/>
  <c r="Y195" i="42" s="1"/>
  <c r="O76" i="42"/>
  <c r="O303" i="42"/>
  <c r="O297" i="42"/>
  <c r="O282" i="42"/>
  <c r="O251" i="42"/>
  <c r="O161" i="42"/>
  <c r="X280" i="42"/>
  <c r="Y280" i="42" s="1"/>
  <c r="O222" i="42"/>
  <c r="T150" i="42"/>
  <c r="X224" i="42"/>
  <c r="Y224" i="42" s="1"/>
  <c r="T218" i="42"/>
  <c r="U218" i="42" s="1"/>
  <c r="T288" i="42"/>
  <c r="U288" i="42" s="1"/>
  <c r="X110" i="42"/>
  <c r="Y110" i="42" s="1"/>
  <c r="X189" i="42"/>
  <c r="Y189" i="42" s="1"/>
  <c r="X205" i="42"/>
  <c r="Y205" i="42" s="1"/>
  <c r="X264" i="42"/>
  <c r="Y264" i="42" s="1"/>
  <c r="X114" i="42"/>
  <c r="Y114" i="42" s="1"/>
  <c r="T62" i="42"/>
  <c r="U62" i="42" s="1"/>
  <c r="T107" i="42"/>
  <c r="P107" i="42" s="1"/>
  <c r="T127" i="42"/>
  <c r="U127" i="42" s="1"/>
  <c r="T161" i="42"/>
  <c r="U161" i="42" s="1"/>
  <c r="T185" i="42"/>
  <c r="U185" i="42" s="1"/>
  <c r="T207" i="42"/>
  <c r="U207" i="42" s="1"/>
  <c r="X143" i="42"/>
  <c r="Y143" i="42" s="1"/>
  <c r="X204" i="42"/>
  <c r="Y204" i="42" s="1"/>
  <c r="X220" i="42"/>
  <c r="Y220" i="42" s="1"/>
  <c r="X272" i="42"/>
  <c r="Y272" i="42" s="1"/>
  <c r="X305" i="42"/>
  <c r="Y305" i="42" s="1"/>
  <c r="X194" i="42"/>
  <c r="Y194" i="42" s="1"/>
  <c r="T234" i="42"/>
  <c r="U234" i="42" s="1"/>
  <c r="X299" i="42"/>
  <c r="Y299" i="42" s="1"/>
  <c r="T159" i="42"/>
  <c r="U159" i="42" s="1"/>
  <c r="O250" i="42"/>
  <c r="X108" i="42"/>
  <c r="Y108" i="42" s="1"/>
  <c r="Q108" i="42" s="1"/>
  <c r="O202" i="42"/>
  <c r="T60" i="42"/>
  <c r="U60" i="42" s="1"/>
  <c r="T74" i="42"/>
  <c r="T104" i="42"/>
  <c r="U104" i="42" s="1"/>
  <c r="T205" i="42"/>
  <c r="U205" i="42" s="1"/>
  <c r="Q205" i="42" s="1"/>
  <c r="T228" i="42"/>
  <c r="T247" i="42"/>
  <c r="U247" i="42" s="1"/>
  <c r="T259" i="42"/>
  <c r="U259" i="42" s="1"/>
  <c r="T323" i="42"/>
  <c r="X131" i="42"/>
  <c r="Y131" i="42" s="1"/>
  <c r="X185" i="42"/>
  <c r="Y185" i="42" s="1"/>
  <c r="X201" i="42"/>
  <c r="Y201" i="42" s="1"/>
  <c r="X317" i="42"/>
  <c r="Y317" i="42" s="1"/>
  <c r="X191" i="42"/>
  <c r="Y191" i="42" s="1"/>
  <c r="X234" i="42"/>
  <c r="Y234" i="42" s="1"/>
  <c r="T283" i="42"/>
  <c r="U283" i="42" s="1"/>
  <c r="T326" i="42"/>
  <c r="T274" i="42"/>
  <c r="T232" i="42"/>
  <c r="T61" i="42"/>
  <c r="U61" i="42" s="1"/>
  <c r="Q61" i="42" s="1"/>
  <c r="X303" i="42"/>
  <c r="Y303" i="42" s="1"/>
  <c r="O281" i="42"/>
  <c r="X73" i="42"/>
  <c r="Y73" i="42" s="1"/>
  <c r="X47" i="42"/>
  <c r="Y47" i="42" s="1"/>
  <c r="X62" i="42"/>
  <c r="Y62" i="42" s="1"/>
  <c r="X90" i="42"/>
  <c r="Y90" i="42" s="1"/>
  <c r="T73" i="42"/>
  <c r="T89" i="42"/>
  <c r="U89" i="42" s="1"/>
  <c r="T124" i="42"/>
  <c r="U124" i="42" s="1"/>
  <c r="Q124" i="42" s="1"/>
  <c r="T145" i="42"/>
  <c r="U145" i="42" s="1"/>
  <c r="T204" i="42"/>
  <c r="P204" i="42" s="1"/>
  <c r="T272" i="42"/>
  <c r="T322" i="42"/>
  <c r="U322" i="42" s="1"/>
  <c r="Q322" i="42" s="1"/>
  <c r="X184" i="42"/>
  <c r="Y184" i="42" s="1"/>
  <c r="X200" i="42"/>
  <c r="Y200" i="42" s="1"/>
  <c r="X260" i="42"/>
  <c r="Y260" i="42" s="1"/>
  <c r="X293" i="42"/>
  <c r="Y293" i="42" s="1"/>
  <c r="X323" i="42"/>
  <c r="Y323" i="42" s="1"/>
  <c r="T281" i="42"/>
  <c r="U281" i="42" s="1"/>
  <c r="O93" i="42"/>
  <c r="O63" i="42"/>
  <c r="O275" i="42"/>
  <c r="O244" i="42"/>
  <c r="O210" i="42"/>
  <c r="X133" i="42"/>
  <c r="Y133" i="42" s="1"/>
  <c r="O112" i="42"/>
  <c r="T90" i="42"/>
  <c r="U90" i="42" s="1"/>
  <c r="T273" i="42"/>
  <c r="U273" i="42" s="1"/>
  <c r="Q273" i="42" s="1"/>
  <c r="X286" i="42"/>
  <c r="Y286" i="42" s="1"/>
  <c r="X139" i="42"/>
  <c r="X72" i="42"/>
  <c r="Y72" i="42" s="1"/>
  <c r="X104" i="42"/>
  <c r="Y104" i="42" s="1"/>
  <c r="X109" i="42"/>
  <c r="Y109" i="42" s="1"/>
  <c r="X172" i="42"/>
  <c r="Y172" i="42" s="1"/>
  <c r="T26" i="42"/>
  <c r="T43" i="42"/>
  <c r="U43" i="42" s="1"/>
  <c r="T58" i="42"/>
  <c r="P58" i="42" s="1"/>
  <c r="T72" i="42"/>
  <c r="U72" i="42" s="1"/>
  <c r="T123" i="42"/>
  <c r="U123" i="42" s="1"/>
  <c r="Q123" i="42" s="1"/>
  <c r="T169" i="42"/>
  <c r="U169" i="42" s="1"/>
  <c r="T226" i="42"/>
  <c r="U226" i="42" s="1"/>
  <c r="T258" i="42"/>
  <c r="U258" i="42" s="1"/>
  <c r="T271" i="42"/>
  <c r="U271" i="42" s="1"/>
  <c r="T302" i="42"/>
  <c r="U302" i="42" s="1"/>
  <c r="X183" i="42"/>
  <c r="Y183" i="42" s="1"/>
  <c r="X199" i="42"/>
  <c r="Y199" i="42" s="1"/>
  <c r="T213" i="42"/>
  <c r="U213" i="42" s="1"/>
  <c r="X232" i="42"/>
  <c r="Y232" i="42" s="1"/>
  <c r="T310" i="42"/>
  <c r="U310" i="42" s="1"/>
  <c r="Q310" i="42" s="1"/>
  <c r="X331" i="42"/>
  <c r="Y331" i="42" s="1"/>
  <c r="O289" i="42"/>
  <c r="O280" i="42"/>
  <c r="O266" i="42"/>
  <c r="O108" i="42"/>
  <c r="T110" i="42"/>
  <c r="P110" i="42" s="1"/>
  <c r="T106" i="42"/>
  <c r="U106" i="42" s="1"/>
  <c r="X94" i="42"/>
  <c r="Y94" i="42" s="1"/>
  <c r="X147" i="42"/>
  <c r="Y147" i="42" s="1"/>
  <c r="T75" i="42"/>
  <c r="U75" i="42" s="1"/>
  <c r="T184" i="42"/>
  <c r="U184" i="42" s="1"/>
  <c r="T260" i="42"/>
  <c r="U260" i="42" s="1"/>
  <c r="X202" i="42"/>
  <c r="Y202" i="42" s="1"/>
  <c r="T327" i="42"/>
  <c r="U327" i="42" s="1"/>
  <c r="X175" i="42"/>
  <c r="Y175" i="42" s="1"/>
  <c r="X74" i="42"/>
  <c r="Y74" i="42" s="1"/>
  <c r="X115" i="42"/>
  <c r="Y115" i="42" s="1"/>
  <c r="X76" i="42"/>
  <c r="Y76" i="42" s="1"/>
  <c r="T25" i="42"/>
  <c r="U25" i="42" s="1"/>
  <c r="T57" i="42"/>
  <c r="U57" i="42" s="1"/>
  <c r="T120" i="42"/>
  <c r="T168" i="42"/>
  <c r="U168" i="42" s="1"/>
  <c r="T178" i="42"/>
  <c r="U178" i="42" s="1"/>
  <c r="T257" i="42"/>
  <c r="X182" i="42"/>
  <c r="Y182" i="42" s="1"/>
  <c r="P217" i="42"/>
  <c r="X258" i="42"/>
  <c r="Y258" i="42" s="1"/>
  <c r="X291" i="42"/>
  <c r="Y291" i="42" s="1"/>
  <c r="X321" i="42"/>
  <c r="Y321" i="42" s="1"/>
  <c r="T212" i="42"/>
  <c r="X231" i="42"/>
  <c r="Y231" i="42" s="1"/>
  <c r="X330" i="42"/>
  <c r="Y330" i="42" s="1"/>
  <c r="T33" i="42"/>
  <c r="U33" i="42" s="1"/>
  <c r="O225" i="42"/>
  <c r="O306" i="42"/>
  <c r="O231" i="42"/>
  <c r="O199" i="42"/>
  <c r="O193" i="42"/>
  <c r="O114" i="42"/>
  <c r="O35" i="42"/>
  <c r="V196" i="42"/>
  <c r="O162" i="42"/>
  <c r="O111" i="42"/>
  <c r="O88" i="42"/>
  <c r="O31" i="42"/>
  <c r="T330" i="42"/>
  <c r="U330" i="42" s="1"/>
  <c r="X159" i="42"/>
  <c r="Y159" i="42" s="1"/>
  <c r="T45" i="42"/>
  <c r="Q287" i="42"/>
  <c r="X193" i="42"/>
  <c r="Y193" i="42" s="1"/>
  <c r="X164" i="42"/>
  <c r="Y164" i="42" s="1"/>
  <c r="X297" i="42"/>
  <c r="Y297" i="42" s="1"/>
  <c r="O262" i="42"/>
  <c r="X161" i="42"/>
  <c r="Y161" i="42" s="1"/>
  <c r="Q161" i="42" s="1"/>
  <c r="X63" i="42"/>
  <c r="Y63" i="42" s="1"/>
  <c r="X35" i="42"/>
  <c r="Y35" i="42" s="1"/>
  <c r="X81" i="42"/>
  <c r="Y81" i="42" s="1"/>
  <c r="T41" i="42"/>
  <c r="U41" i="42" s="1"/>
  <c r="T167" i="42"/>
  <c r="U167" i="42" s="1"/>
  <c r="T181" i="42"/>
  <c r="U181" i="42" s="1"/>
  <c r="T202" i="42"/>
  <c r="T256" i="42"/>
  <c r="U256" i="42" s="1"/>
  <c r="T309" i="42"/>
  <c r="U309" i="42" s="1"/>
  <c r="T320" i="42"/>
  <c r="U320" i="42" s="1"/>
  <c r="X229" i="42"/>
  <c r="Y229" i="42" s="1"/>
  <c r="Q229" i="42" s="1"/>
  <c r="X257" i="42"/>
  <c r="Y257" i="42" s="1"/>
  <c r="X136" i="42"/>
  <c r="Y136" i="42" s="1"/>
  <c r="X230" i="42"/>
  <c r="Y230" i="42" s="1"/>
  <c r="T313" i="42"/>
  <c r="U313" i="42" s="1"/>
  <c r="X329" i="42"/>
  <c r="Y329" i="42" s="1"/>
  <c r="T180" i="42"/>
  <c r="U180" i="42" s="1"/>
  <c r="X126" i="42"/>
  <c r="Y126" i="42" s="1"/>
  <c r="X228" i="42"/>
  <c r="Y228" i="42" s="1"/>
  <c r="X289" i="42"/>
  <c r="Y289" i="42" s="1"/>
  <c r="O144" i="42"/>
  <c r="O248" i="42"/>
  <c r="O168" i="42"/>
  <c r="O136" i="42"/>
  <c r="O81" i="42"/>
  <c r="V284" i="42"/>
  <c r="O265" i="42"/>
  <c r="V235" i="42"/>
  <c r="X41" i="42"/>
  <c r="Y41" i="42" s="1"/>
  <c r="X84" i="42"/>
  <c r="Y84" i="42" s="1"/>
  <c r="T308" i="42"/>
  <c r="P308" i="42" s="1"/>
  <c r="X256" i="42"/>
  <c r="Y256" i="42" s="1"/>
  <c r="X283" i="42"/>
  <c r="Y283" i="42" s="1"/>
  <c r="T312" i="42"/>
  <c r="U312" i="42" s="1"/>
  <c r="O73" i="42"/>
  <c r="O279" i="42"/>
  <c r="X45" i="42"/>
  <c r="Y45" i="42" s="1"/>
  <c r="X142" i="42"/>
  <c r="Y142" i="42" s="1"/>
  <c r="X149" i="42"/>
  <c r="Y149" i="42" s="1"/>
  <c r="X155" i="42"/>
  <c r="Y155" i="42" s="1"/>
  <c r="T40" i="42"/>
  <c r="U40" i="42" s="1"/>
  <c r="T88" i="42"/>
  <c r="U88" i="42" s="1"/>
  <c r="T111" i="42"/>
  <c r="U111" i="42" s="1"/>
  <c r="Q111" i="42" s="1"/>
  <c r="T130" i="42"/>
  <c r="U130" i="42" s="1"/>
  <c r="T165" i="42"/>
  <c r="U165" i="42" s="1"/>
  <c r="T179" i="42"/>
  <c r="U179" i="42" s="1"/>
  <c r="T201" i="42"/>
  <c r="U201" i="42" s="1"/>
  <c r="T223" i="42"/>
  <c r="U223" i="42" s="1"/>
  <c r="T242" i="42"/>
  <c r="U242" i="42" s="1"/>
  <c r="T294" i="42"/>
  <c r="U294" i="42" s="1"/>
  <c r="X179" i="42"/>
  <c r="Y179" i="42" s="1"/>
  <c r="X270" i="42"/>
  <c r="X288" i="42"/>
  <c r="Y288" i="42" s="1"/>
  <c r="X327" i="42"/>
  <c r="Y327" i="42" s="1"/>
  <c r="X68" i="42"/>
  <c r="Y68" i="42" s="1"/>
  <c r="R332" i="42"/>
  <c r="O206" i="42"/>
  <c r="O310" i="42"/>
  <c r="T94" i="42"/>
  <c r="U94" i="42" s="1"/>
  <c r="T240" i="42"/>
  <c r="U240" i="42" s="1"/>
  <c r="X313" i="42"/>
  <c r="Y313" i="42" s="1"/>
  <c r="O141" i="42"/>
  <c r="O65" i="42"/>
  <c r="X85" i="42"/>
  <c r="Y85" i="42" s="1"/>
  <c r="X98" i="42"/>
  <c r="Y98" i="42" s="1"/>
  <c r="T79" i="42"/>
  <c r="U79" i="42" s="1"/>
  <c r="T239" i="42"/>
  <c r="U239" i="42" s="1"/>
  <c r="T305" i="42"/>
  <c r="X121" i="42"/>
  <c r="P121" i="42" s="1"/>
  <c r="X309" i="42"/>
  <c r="Y309" i="42" s="1"/>
  <c r="X212" i="42"/>
  <c r="Y212" i="42" s="1"/>
  <c r="O191" i="42"/>
  <c r="X145" i="42"/>
  <c r="Y145" i="42" s="1"/>
  <c r="X93" i="42"/>
  <c r="Y93" i="42" s="1"/>
  <c r="X116" i="42"/>
  <c r="Y116" i="42" s="1"/>
  <c r="T109" i="42"/>
  <c r="U109" i="42" s="1"/>
  <c r="T149" i="42"/>
  <c r="U149" i="42" s="1"/>
  <c r="T187" i="42"/>
  <c r="U187" i="42" s="1"/>
  <c r="Q187" i="42" s="1"/>
  <c r="T198" i="42"/>
  <c r="P198" i="42" s="1"/>
  <c r="T220" i="42"/>
  <c r="T238" i="42"/>
  <c r="U238" i="42" s="1"/>
  <c r="T278" i="42"/>
  <c r="T304" i="42"/>
  <c r="U304" i="42" s="1"/>
  <c r="X178" i="42"/>
  <c r="Y178" i="42" s="1"/>
  <c r="X207" i="42"/>
  <c r="Y207" i="42" s="1"/>
  <c r="X275" i="42"/>
  <c r="Y275" i="42" s="1"/>
  <c r="T194" i="42"/>
  <c r="U194" i="42" s="1"/>
  <c r="X266" i="42"/>
  <c r="Y266" i="42" s="1"/>
  <c r="O321" i="42"/>
  <c r="S298" i="42"/>
  <c r="B300" i="70"/>
  <c r="B253" i="70"/>
  <c r="S251" i="42"/>
  <c r="T251" i="42" s="1"/>
  <c r="U251" i="42" s="1"/>
  <c r="S193" i="42"/>
  <c r="T193" i="42" s="1"/>
  <c r="U193" i="42" s="1"/>
  <c r="B195" i="70"/>
  <c r="S331" i="42"/>
  <c r="T331" i="42" s="1"/>
  <c r="B333" i="70"/>
  <c r="S296" i="42"/>
  <c r="T296" i="42" s="1"/>
  <c r="B298" i="70"/>
  <c r="U103" i="42"/>
  <c r="U277" i="42"/>
  <c r="S173" i="42"/>
  <c r="T173" i="42" s="1"/>
  <c r="U173" i="42" s="1"/>
  <c r="B175" i="70"/>
  <c r="D192" i="8"/>
  <c r="O14" i="24" s="1"/>
  <c r="D200" i="8"/>
  <c r="U222" i="42"/>
  <c r="U221" i="42"/>
  <c r="S31" i="42"/>
  <c r="T31" i="42" s="1"/>
  <c r="B33" i="70"/>
  <c r="O106" i="42"/>
  <c r="V315" i="42"/>
  <c r="L39" i="42"/>
  <c r="W39" i="42" s="1"/>
  <c r="X39" i="42" s="1"/>
  <c r="Y39" i="42" s="1"/>
  <c r="L40" i="42"/>
  <c r="W40" i="42" s="1"/>
  <c r="X40" i="42" s="1"/>
  <c r="Y40" i="42" s="1"/>
  <c r="B236" i="70"/>
  <c r="X162" i="42"/>
  <c r="Y162" i="42" s="1"/>
  <c r="B329" i="70"/>
  <c r="X65" i="42"/>
  <c r="Y65" i="42" s="1"/>
  <c r="L49" i="42"/>
  <c r="W49" i="42" s="1"/>
  <c r="V101" i="42"/>
  <c r="L24" i="42"/>
  <c r="W24" i="42" s="1"/>
  <c r="X24" i="42" s="1"/>
  <c r="Y24" i="42" s="1"/>
  <c r="O212" i="42"/>
  <c r="O174" i="42"/>
  <c r="V253" i="42"/>
  <c r="T51" i="42"/>
  <c r="O71" i="42"/>
  <c r="D97" i="8"/>
  <c r="L8" i="42"/>
  <c r="S8" i="42" s="1"/>
  <c r="X141" i="42"/>
  <c r="Y141" i="42" s="1"/>
  <c r="L13" i="42"/>
  <c r="S13" i="42" s="1"/>
  <c r="B314" i="70"/>
  <c r="L51" i="42"/>
  <c r="W51" i="42" s="1"/>
  <c r="R156" i="42"/>
  <c r="X127" i="42"/>
  <c r="Y127" i="42" s="1"/>
  <c r="X181" i="42"/>
  <c r="Y181" i="42" s="1"/>
  <c r="X290" i="42"/>
  <c r="Y290" i="42" s="1"/>
  <c r="X320" i="42"/>
  <c r="Y320" i="42" s="1"/>
  <c r="X265" i="42"/>
  <c r="Y265" i="42" s="1"/>
  <c r="T311" i="42"/>
  <c r="X122" i="42"/>
  <c r="Y122" i="42" s="1"/>
  <c r="T66" i="42"/>
  <c r="U66" i="42" s="1"/>
  <c r="T246" i="42"/>
  <c r="U246" i="42" s="1"/>
  <c r="O243" i="42"/>
  <c r="L42" i="42"/>
  <c r="W42" i="42" s="1"/>
  <c r="X42" i="42" s="1"/>
  <c r="Y42" i="42" s="1"/>
  <c r="X106" i="42"/>
  <c r="Y106" i="42" s="1"/>
  <c r="L52" i="42"/>
  <c r="W52" i="42" s="1"/>
  <c r="X180" i="42"/>
  <c r="Y180" i="42" s="1"/>
  <c r="P319" i="42"/>
  <c r="B19" i="70"/>
  <c r="O322" i="42"/>
  <c r="O307" i="42"/>
  <c r="O179" i="42"/>
  <c r="O226" i="42"/>
  <c r="O99" i="42"/>
  <c r="T328" i="42"/>
  <c r="U328" i="42" s="1"/>
  <c r="Q328" i="42" s="1"/>
  <c r="T282" i="42"/>
  <c r="U282" i="42" s="1"/>
  <c r="T233" i="42"/>
  <c r="U233" i="42" s="1"/>
  <c r="Q233" i="42" s="1"/>
  <c r="T115" i="42"/>
  <c r="U115" i="42" s="1"/>
  <c r="O290" i="42"/>
  <c r="L23" i="42"/>
  <c r="W23" i="42" s="1"/>
  <c r="X23" i="42" s="1"/>
  <c r="Y23" i="42" s="1"/>
  <c r="X174" i="42"/>
  <c r="Y174" i="42" s="1"/>
  <c r="X318" i="42"/>
  <c r="Y318" i="42" s="1"/>
  <c r="O178" i="42"/>
  <c r="O110" i="42"/>
  <c r="B234" i="70"/>
  <c r="T286" i="42"/>
  <c r="P286" i="42" s="1"/>
  <c r="X227" i="42"/>
  <c r="Y227" i="42" s="1"/>
  <c r="L33" i="42"/>
  <c r="W33" i="42" s="1"/>
  <c r="X33" i="42" s="1"/>
  <c r="Y33" i="42" s="1"/>
  <c r="X88" i="42"/>
  <c r="Y88" i="42" s="1"/>
  <c r="P234" i="42"/>
  <c r="T56" i="42"/>
  <c r="U56" i="42" s="1"/>
  <c r="X226" i="42"/>
  <c r="X135" i="42"/>
  <c r="Y135" i="42" s="1"/>
  <c r="X312" i="42"/>
  <c r="Y312" i="42" s="1"/>
  <c r="O92" i="42"/>
  <c r="O325" i="42"/>
  <c r="T206" i="42"/>
  <c r="T71" i="42"/>
  <c r="U71" i="42" s="1"/>
  <c r="L30" i="42"/>
  <c r="W30" i="42" s="1"/>
  <c r="X30" i="42" s="1"/>
  <c r="Y30" i="42" s="1"/>
  <c r="X100" i="42"/>
  <c r="Y100" i="42" s="1"/>
  <c r="X64" i="42"/>
  <c r="Y64" i="42" s="1"/>
  <c r="T243" i="42"/>
  <c r="U243" i="42" s="1"/>
  <c r="V268" i="42"/>
  <c r="X277" i="42"/>
  <c r="Y277" i="42" s="1"/>
  <c r="X134" i="42"/>
  <c r="Y134" i="42" s="1"/>
  <c r="X311" i="42"/>
  <c r="Y311" i="42" s="1"/>
  <c r="V215" i="42"/>
  <c r="O149" i="42"/>
  <c r="O104" i="42"/>
  <c r="T100" i="42"/>
  <c r="U100" i="42" s="1"/>
  <c r="T35" i="42"/>
  <c r="U35" i="42" s="1"/>
  <c r="L28" i="42"/>
  <c r="W28" i="42" s="1"/>
  <c r="X28" i="42" s="1"/>
  <c r="Y28" i="42" s="1"/>
  <c r="T245" i="42"/>
  <c r="U245" i="42" s="1"/>
  <c r="D361" i="8"/>
  <c r="D212" i="8"/>
  <c r="X57" i="42"/>
  <c r="Y57" i="42" s="1"/>
  <c r="V300" i="42"/>
  <c r="X208" i="42"/>
  <c r="Y208" i="42" s="1"/>
  <c r="X325" i="42"/>
  <c r="Y325" i="42" s="1"/>
  <c r="O26" i="42"/>
  <c r="O160" i="42"/>
  <c r="L43" i="42"/>
  <c r="W43" i="42" s="1"/>
  <c r="X43" i="42" s="1"/>
  <c r="Y43" i="42" s="1"/>
  <c r="B297" i="70"/>
  <c r="R300" i="42"/>
  <c r="X324" i="42"/>
  <c r="O221" i="42"/>
  <c r="O143" i="42"/>
  <c r="X151" i="42"/>
  <c r="Y151" i="42" s="1"/>
  <c r="T105" i="42"/>
  <c r="U105" i="42" s="1"/>
  <c r="Q105" i="42" s="1"/>
  <c r="T160" i="42"/>
  <c r="U160" i="42" s="1"/>
  <c r="T276" i="42"/>
  <c r="X307" i="42"/>
  <c r="Y307" i="42" s="1"/>
  <c r="S191" i="42"/>
  <c r="T191" i="42" s="1"/>
  <c r="U191" i="42" s="1"/>
  <c r="O151" i="42"/>
  <c r="X103" i="42"/>
  <c r="P103" i="42" s="1"/>
  <c r="O46" i="42"/>
  <c r="L22" i="42"/>
  <c r="W22" i="42" s="1"/>
  <c r="X22" i="42" s="1"/>
  <c r="F143" i="8"/>
  <c r="H143" i="8" s="1"/>
  <c r="L44" i="42"/>
  <c r="W44" i="42" s="1"/>
  <c r="X44" i="42" s="1"/>
  <c r="Y44" i="42" s="1"/>
  <c r="B312" i="70"/>
  <c r="B332" i="70"/>
  <c r="T141" i="42"/>
  <c r="U141" i="42" s="1"/>
  <c r="Q141" i="42" s="1"/>
  <c r="T186" i="42"/>
  <c r="U186" i="42" s="1"/>
  <c r="Q189" i="42"/>
  <c r="X221" i="42"/>
  <c r="Y221" i="42" s="1"/>
  <c r="X306" i="42"/>
  <c r="Y306" i="42" s="1"/>
  <c r="O153" i="42"/>
  <c r="O49" i="42"/>
  <c r="X92" i="42"/>
  <c r="Y92" i="42" s="1"/>
  <c r="L53" i="42"/>
  <c r="W53" i="42" s="1"/>
  <c r="T144" i="42"/>
  <c r="U144" i="42" s="1"/>
  <c r="W196" i="42"/>
  <c r="L25" i="42"/>
  <c r="W25" i="42" s="1"/>
  <c r="X25" i="42" s="1"/>
  <c r="Y25" i="42" s="1"/>
  <c r="L15" i="42"/>
  <c r="S15" i="42" s="1"/>
  <c r="W284" i="42"/>
  <c r="W332" i="42"/>
  <c r="L29" i="42"/>
  <c r="W29" i="42" s="1"/>
  <c r="X29" i="42" s="1"/>
  <c r="Y29" i="42" s="1"/>
  <c r="L26" i="42"/>
  <c r="W26" i="42" s="1"/>
  <c r="X26" i="42" s="1"/>
  <c r="Y26" i="42" s="1"/>
  <c r="X112" i="42"/>
  <c r="Y112" i="42" s="1"/>
  <c r="L31" i="42"/>
  <c r="W31" i="42" s="1"/>
  <c r="X31" i="42" s="1"/>
  <c r="Y31" i="42" s="1"/>
  <c r="B194" i="70"/>
  <c r="B250" i="70"/>
  <c r="L34" i="42"/>
  <c r="W34" i="42" s="1"/>
  <c r="X34" i="42" s="1"/>
  <c r="Y34" i="42" s="1"/>
  <c r="T24" i="42"/>
  <c r="T126" i="42"/>
  <c r="U126" i="42" s="1"/>
  <c r="L165" i="42"/>
  <c r="W165" i="42" s="1"/>
  <c r="X165" i="42" s="1"/>
  <c r="Y165" i="42" s="1"/>
  <c r="T250" i="42"/>
  <c r="U250" i="42" s="1"/>
  <c r="X295" i="42"/>
  <c r="Y295" i="42" s="1"/>
  <c r="O66" i="42"/>
  <c r="L17" i="42"/>
  <c r="S17" i="42" s="1"/>
  <c r="T91" i="42"/>
  <c r="U91" i="42" s="1"/>
  <c r="L19" i="42"/>
  <c r="B268" i="70"/>
  <c r="T140" i="42"/>
  <c r="U140" i="42" s="1"/>
  <c r="T290" i="42"/>
  <c r="U290" i="42" s="1"/>
  <c r="T306" i="42"/>
  <c r="X271" i="42"/>
  <c r="Y271" i="42" s="1"/>
  <c r="O318" i="42"/>
  <c r="O233" i="42"/>
  <c r="O204" i="42"/>
  <c r="D154" i="8"/>
  <c r="N334" i="42"/>
  <c r="B315" i="70"/>
  <c r="W215" i="42"/>
  <c r="M23" i="24"/>
  <c r="M12" i="24"/>
  <c r="X140" i="42"/>
  <c r="Y140" i="42" s="1"/>
  <c r="T112" i="42"/>
  <c r="U112" i="42" s="1"/>
  <c r="T289" i="42"/>
  <c r="U289" i="42" s="1"/>
  <c r="X186" i="42"/>
  <c r="Y186" i="42" s="1"/>
  <c r="X282" i="42"/>
  <c r="Y282" i="42" s="1"/>
  <c r="O312" i="42"/>
  <c r="O57" i="42"/>
  <c r="V36" i="42"/>
  <c r="O50" i="42"/>
  <c r="X71" i="42"/>
  <c r="Y71" i="42" s="1"/>
  <c r="U29" i="42"/>
  <c r="U171" i="42"/>
  <c r="U121" i="42"/>
  <c r="D284" i="8"/>
  <c r="O18" i="24" s="1"/>
  <c r="D292" i="8"/>
  <c r="F249" i="8"/>
  <c r="V16" i="24" s="1"/>
  <c r="U107" i="42"/>
  <c r="Q107" i="42" s="1"/>
  <c r="U188" i="42"/>
  <c r="D399" i="8"/>
  <c r="O23" i="24" s="1"/>
  <c r="F396" i="8"/>
  <c r="H396" i="8" s="1"/>
  <c r="D407" i="8"/>
  <c r="U26" i="42"/>
  <c r="P293" i="42"/>
  <c r="U293" i="42"/>
  <c r="U228" i="42"/>
  <c r="D31" i="8"/>
  <c r="O7" i="24" s="1"/>
  <c r="F28" i="8"/>
  <c r="H28" i="8" s="1"/>
  <c r="U150" i="42"/>
  <c r="D39" i="8"/>
  <c r="D422" i="8"/>
  <c r="O24" i="24" s="1"/>
  <c r="F419" i="8"/>
  <c r="D430" i="8"/>
  <c r="T307" i="42"/>
  <c r="S315" i="42"/>
  <c r="F19" i="8"/>
  <c r="U76" i="42"/>
  <c r="U131" i="42"/>
  <c r="P124" i="42"/>
  <c r="U147" i="42"/>
  <c r="U291" i="42"/>
  <c r="F131" i="8"/>
  <c r="H131" i="8" s="1"/>
  <c r="H134" i="8" s="1"/>
  <c r="W11" i="24" s="1"/>
  <c r="U183" i="42"/>
  <c r="L91" i="42"/>
  <c r="W91" i="42" s="1"/>
  <c r="X91" i="42" s="1"/>
  <c r="Y91" i="42" s="1"/>
  <c r="L89" i="42"/>
  <c r="W89" i="42" s="1"/>
  <c r="L97" i="42"/>
  <c r="W97" i="42" s="1"/>
  <c r="X97" i="42" s="1"/>
  <c r="Y97" i="42" s="1"/>
  <c r="L96" i="42"/>
  <c r="W96" i="42" s="1"/>
  <c r="X96" i="42" s="1"/>
  <c r="Y96" i="42" s="1"/>
  <c r="Y209" i="42"/>
  <c r="D77" i="8"/>
  <c r="O9" i="24" s="1"/>
  <c r="F74" i="8"/>
  <c r="H74" i="8" s="1"/>
  <c r="F327" i="8"/>
  <c r="W156" i="42"/>
  <c r="F373" i="8"/>
  <c r="H373" i="8" s="1"/>
  <c r="P108" i="42"/>
  <c r="R315" i="42"/>
  <c r="U331" i="42"/>
  <c r="W300" i="42"/>
  <c r="D338" i="8"/>
  <c r="F350" i="8"/>
  <c r="F307" i="8"/>
  <c r="F120" i="8"/>
  <c r="S249" i="42"/>
  <c r="T249" i="42" s="1"/>
  <c r="U249" i="42" s="1"/>
  <c r="B251" i="70"/>
  <c r="X218" i="42"/>
  <c r="W235" i="42"/>
  <c r="H62" i="8"/>
  <c r="W118" i="42"/>
  <c r="P189" i="42"/>
  <c r="S9" i="42"/>
  <c r="Q304" i="42"/>
  <c r="L12" i="42"/>
  <c r="S12" i="42" s="1"/>
  <c r="L14" i="42"/>
  <c r="S14" i="42" s="1"/>
  <c r="L5" i="42"/>
  <c r="S5" i="42" s="1"/>
  <c r="L7" i="42"/>
  <c r="S7" i="42" s="1"/>
  <c r="L6" i="42"/>
  <c r="S6" i="42" s="1"/>
  <c r="L11" i="42"/>
  <c r="S11" i="42" s="1"/>
  <c r="L18" i="42"/>
  <c r="L10" i="42"/>
  <c r="S10" i="42" s="1"/>
  <c r="Y319" i="42"/>
  <c r="F62" i="8"/>
  <c r="F65" i="8" s="1"/>
  <c r="V8" i="24" s="1"/>
  <c r="F235" i="8"/>
  <c r="H235" i="8" s="1"/>
  <c r="D384" i="8"/>
  <c r="F166" i="8"/>
  <c r="U122" i="42"/>
  <c r="U303" i="42"/>
  <c r="S325" i="42"/>
  <c r="B327" i="70"/>
  <c r="D85" i="8"/>
  <c r="P170" i="42"/>
  <c r="P46" i="42"/>
  <c r="Y217" i="42"/>
  <c r="F189" i="8"/>
  <c r="H189" i="8" s="1"/>
  <c r="H192" i="8" s="1"/>
  <c r="Q14" i="24" s="1"/>
  <c r="B284" i="70"/>
  <c r="M17" i="24"/>
  <c r="D258" i="8"/>
  <c r="W69" i="42"/>
  <c r="X38" i="42"/>
  <c r="Y38" i="42" s="1"/>
  <c r="L83" i="42"/>
  <c r="W83" i="42" s="1"/>
  <c r="X83" i="42" s="1"/>
  <c r="Y83" i="42" s="1"/>
  <c r="L75" i="42"/>
  <c r="W75" i="42" s="1"/>
  <c r="R196" i="42"/>
  <c r="O195" i="42"/>
  <c r="L158" i="42"/>
  <c r="W158" i="42" s="1"/>
  <c r="L173" i="42"/>
  <c r="W173" i="42" s="1"/>
  <c r="X173" i="42" s="1"/>
  <c r="R36" i="42"/>
  <c r="R235" i="42"/>
  <c r="L166" i="42"/>
  <c r="W166" i="42" s="1"/>
  <c r="X166" i="42" s="1"/>
  <c r="Y166" i="42" s="1"/>
  <c r="L169" i="42"/>
  <c r="W169" i="42" s="1"/>
  <c r="X169" i="42" s="1"/>
  <c r="Y169" i="42" s="1"/>
  <c r="V69" i="42"/>
  <c r="T195" i="42"/>
  <c r="T314" i="42"/>
  <c r="U314" i="42" s="1"/>
  <c r="T329" i="42"/>
  <c r="O237" i="42"/>
  <c r="R253" i="42"/>
  <c r="Y255" i="42"/>
  <c r="F54" i="8"/>
  <c r="P8" i="24" s="1"/>
  <c r="O259" i="42"/>
  <c r="O90" i="42"/>
  <c r="R101" i="42"/>
  <c r="O200" i="42"/>
  <c r="R118" i="42"/>
  <c r="B116" i="70"/>
  <c r="S114" i="42"/>
  <c r="T114" i="42" s="1"/>
  <c r="U114" i="42" s="1"/>
  <c r="F8" i="8"/>
  <c r="V118" i="42"/>
  <c r="O317" i="42"/>
  <c r="H249" i="8"/>
  <c r="W16" i="24" s="1"/>
  <c r="L160" i="42"/>
  <c r="W160" i="42" s="1"/>
  <c r="X160" i="42" s="1"/>
  <c r="Y160" i="42" s="1"/>
  <c r="L163" i="42"/>
  <c r="W163" i="42" s="1"/>
  <c r="X163" i="42" s="1"/>
  <c r="Y163" i="42" s="1"/>
  <c r="H318" i="8"/>
  <c r="W19" i="24" s="1"/>
  <c r="X129" i="42"/>
  <c r="Y129" i="42" s="1"/>
  <c r="X259" i="42"/>
  <c r="Y259" i="42" s="1"/>
  <c r="O273" i="42"/>
  <c r="L168" i="42"/>
  <c r="W168" i="42" s="1"/>
  <c r="X168" i="42" s="1"/>
  <c r="Y168" i="42" s="1"/>
  <c r="X66" i="42"/>
  <c r="Y66" i="42" s="1"/>
  <c r="T318" i="42"/>
  <c r="F77" i="8"/>
  <c r="P9" i="24" s="1"/>
  <c r="O129" i="42"/>
  <c r="R176" i="42"/>
  <c r="R284" i="42"/>
  <c r="O227" i="42"/>
  <c r="Y198" i="42"/>
  <c r="Y302" i="42"/>
  <c r="R268" i="42"/>
  <c r="T211" i="42"/>
  <c r="U211" i="42" s="1"/>
  <c r="Q211" i="42" s="1"/>
  <c r="X50" i="42"/>
  <c r="Y50" i="42" s="1"/>
  <c r="X51" i="42"/>
  <c r="Y51" i="42" s="1"/>
  <c r="X52" i="42"/>
  <c r="Y52" i="42" s="1"/>
  <c r="S65" i="42"/>
  <c r="T65" i="42" s="1"/>
  <c r="U65" i="42" s="1"/>
  <c r="V54" i="42"/>
  <c r="F146" i="8"/>
  <c r="P12" i="24" s="1"/>
  <c r="X53" i="42"/>
  <c r="Y53" i="42" s="1"/>
  <c r="S18" i="42"/>
  <c r="X49" i="42"/>
  <c r="Y49" i="42" s="1"/>
  <c r="U296" i="42"/>
  <c r="Q296" i="42" s="1"/>
  <c r="P296" i="42"/>
  <c r="B66" i="70"/>
  <c r="S64" i="42"/>
  <c r="T64" i="42" s="1"/>
  <c r="W240" i="42"/>
  <c r="X240" i="42" s="1"/>
  <c r="W243" i="42"/>
  <c r="X243" i="42" s="1"/>
  <c r="W247" i="42"/>
  <c r="X247" i="42" s="1"/>
  <c r="W249" i="42"/>
  <c r="X249" i="42" s="1"/>
  <c r="Y249" i="42" s="1"/>
  <c r="W241" i="42"/>
  <c r="X241" i="42" s="1"/>
  <c r="W250" i="42"/>
  <c r="X250" i="42" s="1"/>
  <c r="Y250" i="42" s="1"/>
  <c r="W245" i="42"/>
  <c r="X245" i="42" s="1"/>
  <c r="W246" i="42"/>
  <c r="X246" i="42" s="1"/>
  <c r="W238" i="42"/>
  <c r="X238" i="42" s="1"/>
  <c r="W244" i="42"/>
  <c r="X244" i="42" s="1"/>
  <c r="W251" i="42"/>
  <c r="X251" i="42" s="1"/>
  <c r="Y251" i="42" s="1"/>
  <c r="W242" i="42"/>
  <c r="X242" i="42" s="1"/>
  <c r="W237" i="42"/>
  <c r="W252" i="42"/>
  <c r="X252" i="42" s="1"/>
  <c r="W248" i="42"/>
  <c r="X248" i="42" s="1"/>
  <c r="Y248" i="42" s="1"/>
  <c r="S83" i="42"/>
  <c r="T83" i="42" s="1"/>
  <c r="B85" i="70"/>
  <c r="B84" i="70"/>
  <c r="S82" i="42"/>
  <c r="T82" i="42" s="1"/>
  <c r="S81" i="42"/>
  <c r="T81" i="42" s="1"/>
  <c r="B83" i="70"/>
  <c r="B70" i="70"/>
  <c r="S68" i="42"/>
  <c r="T68" i="42" s="1"/>
  <c r="S67" i="42"/>
  <c r="T67" i="42" s="1"/>
  <c r="B69" i="70"/>
  <c r="B68" i="70"/>
  <c r="T53" i="42"/>
  <c r="T52" i="42"/>
  <c r="U52" i="42" s="1"/>
  <c r="T49" i="42"/>
  <c r="U49" i="42" s="1"/>
  <c r="S54" i="42"/>
  <c r="B36" i="70"/>
  <c r="S34" i="42"/>
  <c r="T34" i="42" s="1"/>
  <c r="S32" i="42"/>
  <c r="B34" i="70"/>
  <c r="B21" i="70"/>
  <c r="S19" i="42"/>
  <c r="B20" i="70"/>
  <c r="B18" i="70"/>
  <c r="S16" i="42"/>
  <c r="B16" i="70"/>
  <c r="S332" i="42"/>
  <c r="T325" i="42"/>
  <c r="U299" i="42"/>
  <c r="T298" i="42"/>
  <c r="S300" i="42"/>
  <c r="S279" i="42"/>
  <c r="B269" i="70"/>
  <c r="S267" i="42"/>
  <c r="T267" i="42" s="1"/>
  <c r="B267" i="70"/>
  <c r="S265" i="42"/>
  <c r="T265" i="42" s="1"/>
  <c r="S264" i="42"/>
  <c r="T264" i="42" s="1"/>
  <c r="B266" i="70"/>
  <c r="S262" i="42"/>
  <c r="B264" i="70"/>
  <c r="T248" i="42"/>
  <c r="U232" i="42"/>
  <c r="B233" i="70"/>
  <c r="P231" i="42"/>
  <c r="S235" i="42"/>
  <c r="T230" i="42"/>
  <c r="B216" i="70"/>
  <c r="S216" i="70" s="1"/>
  <c r="AA216" i="70" s="1"/>
  <c r="R214" i="42" s="1"/>
  <c r="S214" i="42"/>
  <c r="U212" i="42"/>
  <c r="T210" i="42"/>
  <c r="S196" i="42"/>
  <c r="S175" i="42"/>
  <c r="T175" i="42" s="1"/>
  <c r="B177" i="70"/>
  <c r="S174" i="42"/>
  <c r="T174" i="42" s="1"/>
  <c r="B176" i="70"/>
  <c r="T172" i="42"/>
  <c r="B174" i="70"/>
  <c r="B157" i="70"/>
  <c r="S155" i="42"/>
  <c r="T155" i="42" s="1"/>
  <c r="B156" i="70"/>
  <c r="S154" i="42"/>
  <c r="T154" i="42" s="1"/>
  <c r="B155" i="70"/>
  <c r="S153" i="42"/>
  <c r="T153" i="42" s="1"/>
  <c r="B153" i="70"/>
  <c r="S151" i="42"/>
  <c r="S136" i="42"/>
  <c r="T136" i="42" s="1"/>
  <c r="B138" i="70"/>
  <c r="B137" i="70"/>
  <c r="S135" i="42"/>
  <c r="T135" i="42" s="1"/>
  <c r="S134" i="42"/>
  <c r="T134" i="42" s="1"/>
  <c r="B136" i="70"/>
  <c r="S133" i="42"/>
  <c r="T133" i="42" s="1"/>
  <c r="B135" i="70"/>
  <c r="B134" i="70"/>
  <c r="S132" i="42"/>
  <c r="S117" i="42"/>
  <c r="T117" i="42" s="1"/>
  <c r="B119" i="70"/>
  <c r="B118" i="70"/>
  <c r="S116" i="42"/>
  <c r="T116" i="42" s="1"/>
  <c r="B117" i="70"/>
  <c r="B115" i="70"/>
  <c r="S113" i="42"/>
  <c r="S99" i="42"/>
  <c r="T99" i="42" s="1"/>
  <c r="B101" i="70"/>
  <c r="S98" i="42"/>
  <c r="T98" i="42" s="1"/>
  <c r="B100" i="70"/>
  <c r="B99" i="70"/>
  <c r="S97" i="42"/>
  <c r="T97" i="42" s="1"/>
  <c r="S96" i="42"/>
  <c r="B98" i="70"/>
  <c r="S85" i="42"/>
  <c r="T85" i="42" s="1"/>
  <c r="B87" i="70"/>
  <c r="S84" i="42"/>
  <c r="B86" i="70"/>
  <c r="H399" i="8"/>
  <c r="Q23" i="24" s="1"/>
  <c r="H376" i="8"/>
  <c r="Q22" i="24" s="1"/>
  <c r="H307" i="8"/>
  <c r="Q19" i="24" s="1"/>
  <c r="H284" i="8"/>
  <c r="Q18" i="24" s="1"/>
  <c r="H238" i="8"/>
  <c r="Q16" i="24" s="1"/>
  <c r="H146" i="8"/>
  <c r="Q12" i="24" s="1"/>
  <c r="H77" i="8"/>
  <c r="Q9" i="24" s="1"/>
  <c r="H53" i="8"/>
  <c r="H54" i="8" s="1"/>
  <c r="Q8" i="24" s="1"/>
  <c r="H31" i="8"/>
  <c r="Q7" i="24" s="1"/>
  <c r="F31" i="8"/>
  <c r="P7" i="24" s="1"/>
  <c r="AD29" i="68"/>
  <c r="AE29" i="68" s="1"/>
  <c r="AF29" i="68" s="1"/>
  <c r="H180" i="8"/>
  <c r="W13" i="24" s="1"/>
  <c r="H65" i="8"/>
  <c r="W8" i="24" s="1"/>
  <c r="H19" i="8"/>
  <c r="F376" i="8"/>
  <c r="F318" i="8"/>
  <c r="V19" i="24" s="1"/>
  <c r="F399" i="8"/>
  <c r="F180" i="8"/>
  <c r="V13" i="24" s="1"/>
  <c r="F284" i="8"/>
  <c r="F238" i="8"/>
  <c r="F192" i="8"/>
  <c r="F134" i="8"/>
  <c r="V11" i="24" s="1"/>
  <c r="V6" i="24"/>
  <c r="H8" i="8"/>
  <c r="Q6" i="24" s="1"/>
  <c r="U53" i="42"/>
  <c r="P51" i="42"/>
  <c r="U51" i="42"/>
  <c r="Q51" i="42" s="1"/>
  <c r="X48" i="42"/>
  <c r="P48" i="42" s="1"/>
  <c r="O53" i="42"/>
  <c r="O52" i="42"/>
  <c r="O48" i="42"/>
  <c r="U48" i="42"/>
  <c r="T50" i="42"/>
  <c r="P49" i="42"/>
  <c r="BA5" i="68" l="1"/>
  <c r="AZ13" i="68"/>
  <c r="M25" i="24"/>
  <c r="D357" i="8"/>
  <c r="D81" i="8"/>
  <c r="D150" i="8"/>
  <c r="F150" i="8" s="1"/>
  <c r="D242" i="8"/>
  <c r="D243" i="8" s="1"/>
  <c r="S16" i="24" s="1"/>
  <c r="D13" i="8"/>
  <c r="D426" i="8"/>
  <c r="D404" i="8"/>
  <c r="S23" i="24" s="1"/>
  <c r="F403" i="8"/>
  <c r="D105" i="8"/>
  <c r="S10" i="24" s="1"/>
  <c r="F104" i="8"/>
  <c r="D128" i="8"/>
  <c r="S11" i="24" s="1"/>
  <c r="F127" i="8"/>
  <c r="F35" i="8"/>
  <c r="D58" i="8"/>
  <c r="D36" i="8"/>
  <c r="S7" i="24" s="1"/>
  <c r="D151" i="8"/>
  <c r="S12" i="24" s="1"/>
  <c r="D82" i="8"/>
  <c r="S9" i="24" s="1"/>
  <c r="F81" i="8"/>
  <c r="D174" i="8"/>
  <c r="S13" i="24" s="1"/>
  <c r="F173" i="8"/>
  <c r="D197" i="8"/>
  <c r="S14" i="24" s="1"/>
  <c r="F196" i="8"/>
  <c r="D220" i="8"/>
  <c r="S15" i="24" s="1"/>
  <c r="F219" i="8"/>
  <c r="F220" i="8" s="1"/>
  <c r="H219" i="8"/>
  <c r="H220" i="8" s="1"/>
  <c r="F265" i="8"/>
  <c r="D266" i="8"/>
  <c r="S17" i="24" s="1"/>
  <c r="D335" i="8"/>
  <c r="S20" i="24" s="1"/>
  <c r="F334" i="8"/>
  <c r="F335" i="8" s="1"/>
  <c r="H334" i="8"/>
  <c r="H335" i="8" s="1"/>
  <c r="H288" i="8"/>
  <c r="H289" i="8" s="1"/>
  <c r="D289" i="8"/>
  <c r="S18" i="24" s="1"/>
  <c r="F288" i="8"/>
  <c r="F289" i="8" s="1"/>
  <c r="D358" i="8"/>
  <c r="S21" i="24" s="1"/>
  <c r="F357" i="8"/>
  <c r="D312" i="8"/>
  <c r="S19" i="24" s="1"/>
  <c r="F311" i="8"/>
  <c r="F13" i="8"/>
  <c r="H12" i="8"/>
  <c r="H13" i="8" s="1"/>
  <c r="S6" i="24" s="1"/>
  <c r="D381" i="8"/>
  <c r="S22" i="24" s="1"/>
  <c r="H380" i="8"/>
  <c r="H381" i="8" s="1"/>
  <c r="F380" i="8"/>
  <c r="F381" i="8" s="1"/>
  <c r="J6" i="24"/>
  <c r="Q76" i="42"/>
  <c r="Q171" i="42"/>
  <c r="Q33" i="42"/>
  <c r="P200" i="42"/>
  <c r="P111" i="42"/>
  <c r="P171" i="42"/>
  <c r="P209" i="42"/>
  <c r="P47" i="42"/>
  <c r="Q47" i="42"/>
  <c r="Q213" i="42"/>
  <c r="Q152" i="42"/>
  <c r="Q232" i="42"/>
  <c r="P287" i="42"/>
  <c r="Q146" i="42"/>
  <c r="Q57" i="42"/>
  <c r="P232" i="42"/>
  <c r="Q188" i="42"/>
  <c r="Q260" i="42"/>
  <c r="P188" i="42"/>
  <c r="P272" i="42"/>
  <c r="U128" i="42"/>
  <c r="Q128" i="42" s="1"/>
  <c r="Q41" i="42"/>
  <c r="P30" i="42"/>
  <c r="P292" i="42"/>
  <c r="Q115" i="42"/>
  <c r="P80" i="42"/>
  <c r="Q292" i="42"/>
  <c r="Q209" i="42"/>
  <c r="P43" i="42"/>
  <c r="U58" i="42"/>
  <c r="Q58" i="42" s="1"/>
  <c r="P187" i="42"/>
  <c r="Q303" i="42"/>
  <c r="Q43" i="42"/>
  <c r="Q109" i="42"/>
  <c r="Q281" i="42"/>
  <c r="P90" i="42"/>
  <c r="P72" i="42"/>
  <c r="P150" i="42"/>
  <c r="P139" i="42"/>
  <c r="Q150" i="42"/>
  <c r="Q181" i="42"/>
  <c r="Q131" i="42"/>
  <c r="Q261" i="42"/>
  <c r="P305" i="42"/>
  <c r="P270" i="42"/>
  <c r="P219" i="42"/>
  <c r="Q159" i="42"/>
  <c r="P311" i="42"/>
  <c r="P131" i="42"/>
  <c r="P56" i="42"/>
  <c r="Q250" i="42"/>
  <c r="P115" i="42"/>
  <c r="Q183" i="42"/>
  <c r="P208" i="42"/>
  <c r="T77" i="42"/>
  <c r="Q100" i="42"/>
  <c r="U204" i="42"/>
  <c r="Q204" i="42" s="1"/>
  <c r="P291" i="42"/>
  <c r="Q30" i="42"/>
  <c r="P220" i="42"/>
  <c r="P73" i="42"/>
  <c r="P280" i="42"/>
  <c r="Y270" i="42"/>
  <c r="Y284" i="42" s="1"/>
  <c r="Q291" i="42"/>
  <c r="U110" i="42"/>
  <c r="Q110" i="42" s="1"/>
  <c r="P313" i="42"/>
  <c r="Q293" i="42"/>
  <c r="Q289" i="42"/>
  <c r="Q193" i="42"/>
  <c r="P323" i="42"/>
  <c r="P303" i="42"/>
  <c r="P109" i="42"/>
  <c r="Q309" i="42"/>
  <c r="Q39" i="42"/>
  <c r="P330" i="42"/>
  <c r="P74" i="42"/>
  <c r="Q330" i="42"/>
  <c r="P322" i="42"/>
  <c r="P142" i="42"/>
  <c r="P274" i="42"/>
  <c r="P181" i="42"/>
  <c r="P76" i="42"/>
  <c r="Q167" i="42"/>
  <c r="Q78" i="42"/>
  <c r="P141" i="42"/>
  <c r="Q320" i="42"/>
  <c r="Q224" i="42"/>
  <c r="P183" i="42"/>
  <c r="P281" i="42"/>
  <c r="P312" i="42"/>
  <c r="Q227" i="42"/>
  <c r="Q93" i="42"/>
  <c r="U42" i="42"/>
  <c r="Q42" i="42" s="1"/>
  <c r="P42" i="42"/>
  <c r="Q251" i="42"/>
  <c r="O77" i="42"/>
  <c r="O86" i="42" s="1"/>
  <c r="Q219" i="42"/>
  <c r="P130" i="42"/>
  <c r="U274" i="42"/>
  <c r="Q274" i="42" s="1"/>
  <c r="Q164" i="42"/>
  <c r="T7" i="42"/>
  <c r="U7" i="42" s="1"/>
  <c r="Q7" i="42" s="1"/>
  <c r="U208" i="42"/>
  <c r="Q208" i="42" s="1"/>
  <c r="P93" i="42"/>
  <c r="P222" i="42"/>
  <c r="Q130" i="42"/>
  <c r="U73" i="42"/>
  <c r="Q73" i="42" s="1"/>
  <c r="U323" i="42"/>
  <c r="Q323" i="42" s="1"/>
  <c r="O125" i="42"/>
  <c r="O137" i="42" s="1"/>
  <c r="O11" i="42"/>
  <c r="T16" i="42"/>
  <c r="U16" i="42" s="1"/>
  <c r="Q16" i="42" s="1"/>
  <c r="U80" i="42"/>
  <c r="Q80" i="42" s="1"/>
  <c r="P224" i="42"/>
  <c r="O42" i="42"/>
  <c r="O54" i="42" s="1"/>
  <c r="R54" i="42"/>
  <c r="T19" i="42"/>
  <c r="U19" i="42" s="1"/>
  <c r="Q19" i="42" s="1"/>
  <c r="R137" i="42"/>
  <c r="Q25" i="42"/>
  <c r="U280" i="42"/>
  <c r="Q280" i="42" s="1"/>
  <c r="P161" i="42"/>
  <c r="Q95" i="42"/>
  <c r="Q27" i="42"/>
  <c r="P190" i="42"/>
  <c r="Q194" i="42"/>
  <c r="Q185" i="42"/>
  <c r="P331" i="42"/>
  <c r="O315" i="42"/>
  <c r="Q231" i="42"/>
  <c r="P299" i="42"/>
  <c r="Q331" i="42"/>
  <c r="P256" i="42"/>
  <c r="P203" i="42"/>
  <c r="P278" i="42"/>
  <c r="Q275" i="42"/>
  <c r="P297" i="42"/>
  <c r="Q239" i="42"/>
  <c r="P164" i="42"/>
  <c r="Q299" i="42"/>
  <c r="O8" i="42"/>
  <c r="P329" i="42"/>
  <c r="Q256" i="42"/>
  <c r="Q203" i="42"/>
  <c r="Y139" i="42"/>
  <c r="Y156" i="42" s="1"/>
  <c r="H14" i="24" s="1"/>
  <c r="O253" i="42"/>
  <c r="P60" i="42"/>
  <c r="P225" i="42"/>
  <c r="Q180" i="42"/>
  <c r="O118" i="42"/>
  <c r="Q106" i="42"/>
  <c r="Q266" i="42"/>
  <c r="P29" i="42"/>
  <c r="P289" i="42"/>
  <c r="Q223" i="42"/>
  <c r="Q314" i="42"/>
  <c r="P27" i="42"/>
  <c r="P94" i="42"/>
  <c r="Q234" i="42"/>
  <c r="P35" i="42"/>
  <c r="P167" i="42"/>
  <c r="P95" i="42"/>
  <c r="Q179" i="42"/>
  <c r="Q94" i="42"/>
  <c r="P233" i="42"/>
  <c r="Q288" i="42"/>
  <c r="P228" i="42"/>
  <c r="P302" i="42"/>
  <c r="Q114" i="42"/>
  <c r="U74" i="42"/>
  <c r="Q74" i="42" s="1"/>
  <c r="P288" i="42"/>
  <c r="P59" i="42"/>
  <c r="P304" i="42"/>
  <c r="P146" i="42"/>
  <c r="P191" i="42"/>
  <c r="U192" i="42"/>
  <c r="Q192" i="42" s="1"/>
  <c r="U297" i="42"/>
  <c r="Q297" i="42" s="1"/>
  <c r="Y121" i="42"/>
  <c r="Y137" i="42" s="1"/>
  <c r="U272" i="42"/>
  <c r="Q272" i="42" s="1"/>
  <c r="Q59" i="42"/>
  <c r="U278" i="42"/>
  <c r="Q278" i="42" s="1"/>
  <c r="P282" i="42"/>
  <c r="Q126" i="42"/>
  <c r="P45" i="42"/>
  <c r="P310" i="42"/>
  <c r="P205" i="42"/>
  <c r="P78" i="42"/>
  <c r="Q79" i="42"/>
  <c r="T11" i="42"/>
  <c r="P11" i="42" s="1"/>
  <c r="X300" i="42"/>
  <c r="P62" i="42"/>
  <c r="P207" i="42"/>
  <c r="P147" i="42"/>
  <c r="P275" i="42"/>
  <c r="Q26" i="42"/>
  <c r="P261" i="42"/>
  <c r="O300" i="42"/>
  <c r="T13" i="42"/>
  <c r="P13" i="42" s="1"/>
  <c r="Q40" i="42"/>
  <c r="Q294" i="42"/>
  <c r="T6" i="42"/>
  <c r="U6" i="42" s="1"/>
  <c r="Q6" i="42" s="1"/>
  <c r="Q207" i="42"/>
  <c r="Q147" i="42"/>
  <c r="O69" i="42"/>
  <c r="O284" i="42"/>
  <c r="Q199" i="42"/>
  <c r="P239" i="42"/>
  <c r="U311" i="42"/>
  <c r="X315" i="42"/>
  <c r="O18" i="42"/>
  <c r="O7" i="42"/>
  <c r="Q60" i="42"/>
  <c r="U263" i="42"/>
  <c r="Q263" i="42" s="1"/>
  <c r="P263" i="42"/>
  <c r="P149" i="42"/>
  <c r="O17" i="42"/>
  <c r="Q169" i="42"/>
  <c r="P294" i="42"/>
  <c r="T315" i="42"/>
  <c r="T17" i="42"/>
  <c r="P17" i="42" s="1"/>
  <c r="T18" i="42"/>
  <c r="U18" i="42" s="1"/>
  <c r="Q18" i="42" s="1"/>
  <c r="O9" i="42"/>
  <c r="U255" i="42"/>
  <c r="P223" i="42"/>
  <c r="Q122" i="42"/>
  <c r="Q28" i="42"/>
  <c r="P79" i="42"/>
  <c r="P114" i="42"/>
  <c r="P283" i="42"/>
  <c r="R5" i="42"/>
  <c r="R20" i="42" s="1"/>
  <c r="T12" i="42"/>
  <c r="P12" i="42" s="1"/>
  <c r="P178" i="42"/>
  <c r="Q162" i="42"/>
  <c r="P180" i="42"/>
  <c r="T15" i="42"/>
  <c r="Q35" i="42"/>
  <c r="P185" i="42"/>
  <c r="Q317" i="42"/>
  <c r="P106" i="42"/>
  <c r="Q283" i="42"/>
  <c r="O12" i="42"/>
  <c r="O10" i="42"/>
  <c r="P162" i="42"/>
  <c r="Q222" i="42"/>
  <c r="P317" i="42"/>
  <c r="Q321" i="42"/>
  <c r="P193" i="42"/>
  <c r="O268" i="42"/>
  <c r="Q92" i="42"/>
  <c r="P266" i="42"/>
  <c r="O6" i="42"/>
  <c r="O15" i="42"/>
  <c r="P28" i="42"/>
  <c r="P92" i="42"/>
  <c r="P166" i="42"/>
  <c r="Q312" i="42"/>
  <c r="Q327" i="42"/>
  <c r="O19" i="42"/>
  <c r="P105" i="42"/>
  <c r="T9" i="42"/>
  <c r="U9" i="42" s="1"/>
  <c r="Q9" i="42" s="1"/>
  <c r="Q249" i="42"/>
  <c r="P152" i="42"/>
  <c r="P88" i="42"/>
  <c r="U220" i="42"/>
  <c r="Q220" i="42" s="1"/>
  <c r="Q63" i="42"/>
  <c r="P63" i="42"/>
  <c r="U45" i="42"/>
  <c r="Q45" i="42" s="1"/>
  <c r="T8" i="42"/>
  <c r="Q184" i="42"/>
  <c r="O332" i="42"/>
  <c r="P199" i="42"/>
  <c r="P126" i="42"/>
  <c r="U198" i="42"/>
  <c r="Q198" i="42" s="1"/>
  <c r="P145" i="42"/>
  <c r="P184" i="42"/>
  <c r="U308" i="42"/>
  <c r="Q308" i="42" s="1"/>
  <c r="P123" i="42"/>
  <c r="O13" i="42"/>
  <c r="O14" i="42"/>
  <c r="T10" i="42"/>
  <c r="U10" i="42" s="1"/>
  <c r="Q10" i="42" s="1"/>
  <c r="P159" i="42"/>
  <c r="Q112" i="42"/>
  <c r="P26" i="42"/>
  <c r="Q145" i="42"/>
  <c r="P112" i="42"/>
  <c r="O235" i="42"/>
  <c r="P57" i="42"/>
  <c r="Q149" i="42"/>
  <c r="P148" i="42"/>
  <c r="P260" i="42"/>
  <c r="P213" i="42"/>
  <c r="X118" i="42"/>
  <c r="O36" i="42"/>
  <c r="P41" i="42"/>
  <c r="U326" i="42"/>
  <c r="Q326" i="42" s="1"/>
  <c r="P326" i="42"/>
  <c r="Y215" i="42"/>
  <c r="BJ6" i="68" s="1"/>
  <c r="P202" i="42"/>
  <c r="U202" i="42"/>
  <c r="Q202" i="42" s="1"/>
  <c r="P125" i="42"/>
  <c r="U125" i="42"/>
  <c r="Q125" i="42" s="1"/>
  <c r="P212" i="42"/>
  <c r="T196" i="42"/>
  <c r="P321" i="42"/>
  <c r="Q90" i="42"/>
  <c r="P273" i="42"/>
  <c r="U257" i="42"/>
  <c r="Q257" i="42" s="1"/>
  <c r="P257" i="42"/>
  <c r="Q62" i="42"/>
  <c r="Q212" i="42"/>
  <c r="Y103" i="42"/>
  <c r="Y118" i="42" s="1"/>
  <c r="BE6" i="68" s="1"/>
  <c r="P169" i="42"/>
  <c r="P201" i="42"/>
  <c r="Q66" i="42"/>
  <c r="P31" i="42"/>
  <c r="P277" i="42"/>
  <c r="Q313" i="42"/>
  <c r="Q201" i="42"/>
  <c r="O101" i="42"/>
  <c r="Q104" i="42"/>
  <c r="P122" i="42"/>
  <c r="P140" i="42"/>
  <c r="P104" i="42"/>
  <c r="Q228" i="42"/>
  <c r="O156" i="42"/>
  <c r="P179" i="42"/>
  <c r="P120" i="42"/>
  <c r="U120" i="42"/>
  <c r="Q120" i="42" s="1"/>
  <c r="Q72" i="42"/>
  <c r="P182" i="42"/>
  <c r="U182" i="42"/>
  <c r="Q182" i="42" s="1"/>
  <c r="O176" i="42"/>
  <c r="P327" i="42"/>
  <c r="U305" i="42"/>
  <c r="Q305" i="42" s="1"/>
  <c r="P309" i="42"/>
  <c r="O196" i="42"/>
  <c r="P61" i="42"/>
  <c r="Q144" i="42"/>
  <c r="T300" i="42"/>
  <c r="P143" i="42"/>
  <c r="U329" i="42"/>
  <c r="Q329" i="42" s="1"/>
  <c r="Q271" i="42"/>
  <c r="X36" i="42"/>
  <c r="P44" i="42"/>
  <c r="Q143" i="42"/>
  <c r="P229" i="42"/>
  <c r="P194" i="42"/>
  <c r="U31" i="42"/>
  <c r="Q31" i="42" s="1"/>
  <c r="X268" i="42"/>
  <c r="X156" i="42"/>
  <c r="Y69" i="42"/>
  <c r="BB6" i="68" s="1"/>
  <c r="X196" i="42"/>
  <c r="Q23" i="42"/>
  <c r="P40" i="42"/>
  <c r="P258" i="42"/>
  <c r="P66" i="42"/>
  <c r="X215" i="42"/>
  <c r="P25" i="42"/>
  <c r="Y196" i="42"/>
  <c r="H16" i="24" s="1"/>
  <c r="P23" i="42"/>
  <c r="Q258" i="42"/>
  <c r="D215" i="8"/>
  <c r="O15" i="24" s="1"/>
  <c r="D223" i="8"/>
  <c r="D100" i="8"/>
  <c r="O10" i="24" s="1"/>
  <c r="D108" i="8"/>
  <c r="F97" i="8"/>
  <c r="D157" i="8"/>
  <c r="U12" i="24" s="1"/>
  <c r="F154" i="8"/>
  <c r="X69" i="42"/>
  <c r="F361" i="8"/>
  <c r="D364" i="8"/>
  <c r="U21" i="24" s="1"/>
  <c r="Y324" i="42"/>
  <c r="Q324" i="42" s="1"/>
  <c r="P324" i="42"/>
  <c r="U286" i="42"/>
  <c r="Q286" i="42" s="1"/>
  <c r="P22" i="42"/>
  <c r="P24" i="42"/>
  <c r="U24" i="42"/>
  <c r="Q24" i="42" s="1"/>
  <c r="Q49" i="42"/>
  <c r="Q282" i="42"/>
  <c r="W36" i="42"/>
  <c r="Q165" i="42"/>
  <c r="U206" i="42"/>
  <c r="Q206" i="42" s="1"/>
  <c r="P206" i="42"/>
  <c r="Q277" i="42"/>
  <c r="P306" i="42"/>
  <c r="U306" i="42"/>
  <c r="Q306" i="42" s="1"/>
  <c r="P33" i="42"/>
  <c r="X332" i="42"/>
  <c r="P165" i="42"/>
  <c r="P144" i="42"/>
  <c r="P71" i="42"/>
  <c r="Q140" i="42"/>
  <c r="P271" i="42"/>
  <c r="Q53" i="42"/>
  <c r="P250" i="42"/>
  <c r="P328" i="42"/>
  <c r="P129" i="42"/>
  <c r="Q290" i="42"/>
  <c r="Q38" i="42"/>
  <c r="Q29" i="42"/>
  <c r="P39" i="42"/>
  <c r="P295" i="42"/>
  <c r="W54" i="42"/>
  <c r="Q129" i="42"/>
  <c r="F212" i="8"/>
  <c r="H212" i="8" s="1"/>
  <c r="H215" i="8" s="1"/>
  <c r="Q15" i="24" s="1"/>
  <c r="P290" i="42"/>
  <c r="Q52" i="42"/>
  <c r="P100" i="42"/>
  <c r="P276" i="42"/>
  <c r="U276" i="42"/>
  <c r="Q276" i="42" s="1"/>
  <c r="Y226" i="42"/>
  <c r="Q226" i="42" s="1"/>
  <c r="P226" i="42"/>
  <c r="P221" i="42"/>
  <c r="P53" i="42"/>
  <c r="P320" i="42"/>
  <c r="P186" i="42"/>
  <c r="Q221" i="42"/>
  <c r="P65" i="42"/>
  <c r="Y22" i="42"/>
  <c r="Q186" i="42"/>
  <c r="X284" i="42"/>
  <c r="P127" i="42"/>
  <c r="Q255" i="42"/>
  <c r="Q44" i="42"/>
  <c r="D203" i="8"/>
  <c r="U14" i="24" s="1"/>
  <c r="F200" i="8"/>
  <c r="P227" i="42"/>
  <c r="Q127" i="42"/>
  <c r="P195" i="42"/>
  <c r="D387" i="8"/>
  <c r="U22" i="24" s="1"/>
  <c r="F384" i="8"/>
  <c r="U77" i="42"/>
  <c r="Q77" i="42" s="1"/>
  <c r="P77" i="42"/>
  <c r="F422" i="8"/>
  <c r="H419" i="8"/>
  <c r="H422" i="8" s="1"/>
  <c r="Q24" i="24" s="1"/>
  <c r="P259" i="42"/>
  <c r="U195" i="42"/>
  <c r="Q195" i="42" s="1"/>
  <c r="Q160" i="42"/>
  <c r="D42" i="8"/>
  <c r="U7" i="24" s="1"/>
  <c r="F39" i="8"/>
  <c r="P160" i="42"/>
  <c r="P211" i="42"/>
  <c r="D88" i="8"/>
  <c r="U9" i="24" s="1"/>
  <c r="F85" i="8"/>
  <c r="Q163" i="42"/>
  <c r="Q166" i="42"/>
  <c r="P38" i="42"/>
  <c r="Q71" i="42"/>
  <c r="Q121" i="42"/>
  <c r="Q319" i="42"/>
  <c r="P163" i="42"/>
  <c r="Q56" i="42"/>
  <c r="D261" i="8"/>
  <c r="O17" i="24" s="1"/>
  <c r="D269" i="8"/>
  <c r="F258" i="8"/>
  <c r="S253" i="42"/>
  <c r="P314" i="42"/>
  <c r="Y300" i="42"/>
  <c r="P91" i="42"/>
  <c r="P168" i="42"/>
  <c r="P249" i="42"/>
  <c r="Y315" i="42"/>
  <c r="Q302" i="42"/>
  <c r="Q91" i="42"/>
  <c r="Q168" i="42"/>
  <c r="Y218" i="42"/>
  <c r="Q218" i="42" s="1"/>
  <c r="P218" i="42"/>
  <c r="H120" i="8"/>
  <c r="H123" i="8" s="1"/>
  <c r="Q11" i="24" s="1"/>
  <c r="F123" i="8"/>
  <c r="P11" i="24" s="1"/>
  <c r="H327" i="8"/>
  <c r="H330" i="8" s="1"/>
  <c r="Q20" i="24" s="1"/>
  <c r="F330" i="8"/>
  <c r="Y173" i="42"/>
  <c r="Q173" i="42" s="1"/>
  <c r="P173" i="42"/>
  <c r="X158" i="42"/>
  <c r="W176" i="42"/>
  <c r="H350" i="8"/>
  <c r="H353" i="8" s="1"/>
  <c r="Q21" i="24" s="1"/>
  <c r="F353" i="8"/>
  <c r="D410" i="8"/>
  <c r="U23" i="24" s="1"/>
  <c r="F407" i="8"/>
  <c r="D295" i="8"/>
  <c r="U18" i="24" s="1"/>
  <c r="F292" i="8"/>
  <c r="F338" i="8"/>
  <c r="D341" i="8"/>
  <c r="U20" i="24" s="1"/>
  <c r="Q178" i="42"/>
  <c r="P318" i="42"/>
  <c r="U318" i="42"/>
  <c r="Q318" i="42" s="1"/>
  <c r="X75" i="42"/>
  <c r="W86" i="42"/>
  <c r="U307" i="42"/>
  <c r="Q307" i="42" s="1"/>
  <c r="P307" i="42"/>
  <c r="Q88" i="42"/>
  <c r="Y268" i="42"/>
  <c r="X235" i="42"/>
  <c r="Q270" i="42"/>
  <c r="X137" i="42"/>
  <c r="X89" i="42"/>
  <c r="W101" i="42"/>
  <c r="Q217" i="42"/>
  <c r="F215" i="8"/>
  <c r="F169" i="8"/>
  <c r="H166" i="8"/>
  <c r="H169" i="8" s="1"/>
  <c r="Q13" i="24" s="1"/>
  <c r="D433" i="8"/>
  <c r="U24" i="24" s="1"/>
  <c r="F430" i="8"/>
  <c r="Q259" i="42"/>
  <c r="T69" i="42"/>
  <c r="S69" i="42"/>
  <c r="U64" i="42"/>
  <c r="Q64" i="42" s="1"/>
  <c r="P64" i="42"/>
  <c r="Y242" i="42"/>
  <c r="Q242" i="42" s="1"/>
  <c r="P242" i="42"/>
  <c r="P244" i="42"/>
  <c r="Y244" i="42"/>
  <c r="Q244" i="42" s="1"/>
  <c r="Y238" i="42"/>
  <c r="Q238" i="42" s="1"/>
  <c r="P238" i="42"/>
  <c r="P246" i="42"/>
  <c r="Y246" i="42"/>
  <c r="Q246" i="42" s="1"/>
  <c r="Y245" i="42"/>
  <c r="Q245" i="42" s="1"/>
  <c r="P245" i="42"/>
  <c r="P251" i="42"/>
  <c r="Y241" i="42"/>
  <c r="Q241" i="42" s="1"/>
  <c r="P241" i="42"/>
  <c r="P247" i="42"/>
  <c r="Y247" i="42"/>
  <c r="Q247" i="42" s="1"/>
  <c r="Y243" i="42"/>
  <c r="Q243" i="42" s="1"/>
  <c r="P243" i="42"/>
  <c r="Y240" i="42"/>
  <c r="Q240" i="42" s="1"/>
  <c r="P240" i="42"/>
  <c r="P252" i="42"/>
  <c r="Y252" i="42"/>
  <c r="Q252" i="42" s="1"/>
  <c r="W253" i="42"/>
  <c r="X237" i="42"/>
  <c r="U83" i="42"/>
  <c r="Q83" i="42" s="1"/>
  <c r="P83" i="42"/>
  <c r="P82" i="42"/>
  <c r="U82" i="42"/>
  <c r="Q82" i="42" s="1"/>
  <c r="U81" i="42"/>
  <c r="Q81" i="42" s="1"/>
  <c r="P81" i="42"/>
  <c r="P68" i="42"/>
  <c r="U68" i="42"/>
  <c r="Q68" i="42" s="1"/>
  <c r="P67" i="42"/>
  <c r="U67" i="42"/>
  <c r="Q67" i="42" s="1"/>
  <c r="Q65" i="42"/>
  <c r="P52" i="42"/>
  <c r="U34" i="42"/>
  <c r="Q34" i="42" s="1"/>
  <c r="P34" i="42"/>
  <c r="S36" i="42"/>
  <c r="T32" i="42"/>
  <c r="T14" i="42"/>
  <c r="S20" i="42"/>
  <c r="T332" i="42"/>
  <c r="P325" i="42"/>
  <c r="U325" i="42"/>
  <c r="Q311" i="42"/>
  <c r="U298" i="42"/>
  <c r="Q298" i="42" s="1"/>
  <c r="P298" i="42"/>
  <c r="Q295" i="42"/>
  <c r="S284" i="42"/>
  <c r="T279" i="42"/>
  <c r="P267" i="42"/>
  <c r="U267" i="42"/>
  <c r="Q267" i="42" s="1"/>
  <c r="U265" i="42"/>
  <c r="Q265" i="42" s="1"/>
  <c r="P265" i="42"/>
  <c r="U264" i="42"/>
  <c r="Q264" i="42" s="1"/>
  <c r="P264" i="42"/>
  <c r="S268" i="42"/>
  <c r="T262" i="42"/>
  <c r="T253" i="42"/>
  <c r="U248" i="42"/>
  <c r="P248" i="42"/>
  <c r="T235" i="42"/>
  <c r="P230" i="42"/>
  <c r="U230" i="42"/>
  <c r="T214" i="42"/>
  <c r="T215" i="42" s="1"/>
  <c r="S215" i="42"/>
  <c r="O214" i="42"/>
  <c r="O215" i="42" s="1"/>
  <c r="R215" i="42"/>
  <c r="U210" i="42"/>
  <c r="P210" i="42"/>
  <c r="Q191" i="42"/>
  <c r="S176" i="42"/>
  <c r="U175" i="42"/>
  <c r="Q175" i="42" s="1"/>
  <c r="P175" i="42"/>
  <c r="U174" i="42"/>
  <c r="Q174" i="42" s="1"/>
  <c r="P174" i="42"/>
  <c r="T176" i="42"/>
  <c r="U172" i="42"/>
  <c r="P172" i="42"/>
  <c r="U155" i="42"/>
  <c r="Q155" i="42" s="1"/>
  <c r="P155" i="42"/>
  <c r="U154" i="42"/>
  <c r="Q154" i="42" s="1"/>
  <c r="P154" i="42"/>
  <c r="U153" i="42"/>
  <c r="Q153" i="42" s="1"/>
  <c r="P153" i="42"/>
  <c r="S156" i="42"/>
  <c r="T151" i="42"/>
  <c r="P136" i="42"/>
  <c r="U136" i="42"/>
  <c r="Q136" i="42" s="1"/>
  <c r="U135" i="42"/>
  <c r="Q135" i="42" s="1"/>
  <c r="P135" i="42"/>
  <c r="U134" i="42"/>
  <c r="Q134" i="42" s="1"/>
  <c r="P134" i="42"/>
  <c r="U133" i="42"/>
  <c r="Q133" i="42" s="1"/>
  <c r="P133" i="42"/>
  <c r="S137" i="42"/>
  <c r="T132" i="42"/>
  <c r="U117" i="42"/>
  <c r="Q117" i="42" s="1"/>
  <c r="P117" i="42"/>
  <c r="U116" i="42"/>
  <c r="Q116" i="42" s="1"/>
  <c r="P116" i="42"/>
  <c r="T113" i="42"/>
  <c r="S118" i="42"/>
  <c r="U99" i="42"/>
  <c r="Q99" i="42" s="1"/>
  <c r="P99" i="42"/>
  <c r="P98" i="42"/>
  <c r="U98" i="42"/>
  <c r="Q98" i="42" s="1"/>
  <c r="U97" i="42"/>
  <c r="Q97" i="42" s="1"/>
  <c r="P97" i="42"/>
  <c r="T96" i="42"/>
  <c r="S101" i="42"/>
  <c r="U85" i="42"/>
  <c r="Q85" i="42" s="1"/>
  <c r="P85" i="42"/>
  <c r="T84" i="42"/>
  <c r="S86" i="42"/>
  <c r="AG29" i="68"/>
  <c r="P50" i="42"/>
  <c r="U50" i="42"/>
  <c r="Q50" i="42" s="1"/>
  <c r="X54" i="42"/>
  <c r="Y48" i="42"/>
  <c r="Y54" i="42" s="1"/>
  <c r="T54" i="42"/>
  <c r="BB5" i="68" l="1"/>
  <c r="BA13" i="68"/>
  <c r="F242" i="8"/>
  <c r="F174" i="8"/>
  <c r="H173" i="8"/>
  <c r="H174" i="8" s="1"/>
  <c r="F82" i="8"/>
  <c r="H81" i="8"/>
  <c r="H82" i="8" s="1"/>
  <c r="H196" i="8"/>
  <c r="H197" i="8" s="1"/>
  <c r="F197" i="8"/>
  <c r="F358" i="8"/>
  <c r="H357" i="8"/>
  <c r="H358" i="8" s="1"/>
  <c r="F151" i="8"/>
  <c r="H150" i="8"/>
  <c r="H151" i="8" s="1"/>
  <c r="F58" i="8"/>
  <c r="D59" i="8"/>
  <c r="S8" i="24" s="1"/>
  <c r="F312" i="8"/>
  <c r="H311" i="8"/>
  <c r="H312" i="8" s="1"/>
  <c r="F404" i="8"/>
  <c r="H403" i="8"/>
  <c r="H404" i="8" s="1"/>
  <c r="H265" i="8"/>
  <c r="H266" i="8" s="1"/>
  <c r="F266" i="8"/>
  <c r="H35" i="8"/>
  <c r="H36" i="8" s="1"/>
  <c r="F36" i="8"/>
  <c r="H242" i="8"/>
  <c r="H243" i="8" s="1"/>
  <c r="F243" i="8"/>
  <c r="F128" i="8"/>
  <c r="H127" i="8"/>
  <c r="H128" i="8" s="1"/>
  <c r="F105" i="8"/>
  <c r="H104" i="8"/>
  <c r="H105" i="8" s="1"/>
  <c r="F426" i="8"/>
  <c r="D427" i="8"/>
  <c r="S24" i="24" s="1"/>
  <c r="O25" i="24"/>
  <c r="U12" i="42"/>
  <c r="Q12" i="42" s="1"/>
  <c r="Q139" i="42"/>
  <c r="P16" i="42"/>
  <c r="H21" i="24"/>
  <c r="BN6" i="68"/>
  <c r="H12" i="24"/>
  <c r="BI6" i="68"/>
  <c r="Q103" i="42"/>
  <c r="H9" i="24"/>
  <c r="BG6" i="68"/>
  <c r="BG14" i="68" s="1"/>
  <c r="P6" i="42"/>
  <c r="P10" i="42"/>
  <c r="P7" i="42"/>
  <c r="O5" i="42"/>
  <c r="O20" i="42" s="1"/>
  <c r="T5" i="42"/>
  <c r="U5" i="42" s="1"/>
  <c r="Q5" i="42" s="1"/>
  <c r="P19" i="42"/>
  <c r="P9" i="42"/>
  <c r="U13" i="42"/>
  <c r="Q13" i="42" s="1"/>
  <c r="U11" i="42"/>
  <c r="Q11" i="42" s="1"/>
  <c r="P18" i="42"/>
  <c r="P315" i="42"/>
  <c r="U17" i="42"/>
  <c r="Q17" i="42" s="1"/>
  <c r="H17" i="24"/>
  <c r="Y332" i="42"/>
  <c r="H24" i="24" s="1"/>
  <c r="U8" i="42"/>
  <c r="Q8" i="42" s="1"/>
  <c r="P8" i="42"/>
  <c r="P15" i="42"/>
  <c r="U15" i="42"/>
  <c r="Q15" i="42" s="1"/>
  <c r="P235" i="42"/>
  <c r="P196" i="42"/>
  <c r="Q315" i="42"/>
  <c r="F23" i="24" s="1"/>
  <c r="P332" i="42"/>
  <c r="U196" i="42"/>
  <c r="Q196" i="42"/>
  <c r="U315" i="42"/>
  <c r="Y36" i="42"/>
  <c r="Q22" i="42"/>
  <c r="H361" i="8"/>
  <c r="H364" i="8" s="1"/>
  <c r="W21" i="24" s="1"/>
  <c r="F364" i="8"/>
  <c r="V21" i="24" s="1"/>
  <c r="H154" i="8"/>
  <c r="H157" i="8" s="1"/>
  <c r="F157" i="8"/>
  <c r="H97" i="8"/>
  <c r="H100" i="8" s="1"/>
  <c r="Q10" i="24" s="1"/>
  <c r="F100" i="8"/>
  <c r="P10" i="24" s="1"/>
  <c r="D111" i="8"/>
  <c r="U10" i="24" s="1"/>
  <c r="F108" i="8"/>
  <c r="F203" i="8"/>
  <c r="V14" i="24" s="1"/>
  <c r="H200" i="8"/>
  <c r="H203" i="8" s="1"/>
  <c r="W14" i="24" s="1"/>
  <c r="F223" i="8"/>
  <c r="D226" i="8"/>
  <c r="U15" i="24" s="1"/>
  <c r="P300" i="42"/>
  <c r="H20" i="24"/>
  <c r="BM6" i="68"/>
  <c r="BI14" i="68"/>
  <c r="BO6" i="68"/>
  <c r="H22" i="24"/>
  <c r="BJ14" i="68"/>
  <c r="H407" i="8"/>
  <c r="H410" i="8" s="1"/>
  <c r="W23" i="24" s="1"/>
  <c r="F410" i="8"/>
  <c r="V23" i="24" s="1"/>
  <c r="H85" i="8"/>
  <c r="H88" i="8" s="1"/>
  <c r="W9" i="24" s="1"/>
  <c r="F88" i="8"/>
  <c r="V9" i="24" s="1"/>
  <c r="Y89" i="42"/>
  <c r="X101" i="42"/>
  <c r="P89" i="42"/>
  <c r="H258" i="8"/>
  <c r="H261" i="8" s="1"/>
  <c r="Q17" i="24" s="1"/>
  <c r="F261" i="8"/>
  <c r="D272" i="8"/>
  <c r="U17" i="24" s="1"/>
  <c r="F269" i="8"/>
  <c r="BN14" i="68"/>
  <c r="Y235" i="42"/>
  <c r="F42" i="8"/>
  <c r="V7" i="24" s="1"/>
  <c r="H39" i="8"/>
  <c r="H42" i="8" s="1"/>
  <c r="W7" i="24" s="1"/>
  <c r="H384" i="8"/>
  <c r="H387" i="8" s="1"/>
  <c r="W22" i="24" s="1"/>
  <c r="F387" i="8"/>
  <c r="V22" i="24" s="1"/>
  <c r="H430" i="8"/>
  <c r="H433" i="8" s="1"/>
  <c r="W24" i="24" s="1"/>
  <c r="F433" i="8"/>
  <c r="V24" i="24" s="1"/>
  <c r="Y75" i="42"/>
  <c r="P75" i="42"/>
  <c r="X86" i="42"/>
  <c r="X176" i="42"/>
  <c r="Y158" i="42"/>
  <c r="P158" i="42"/>
  <c r="P176" i="42" s="1"/>
  <c r="H292" i="8"/>
  <c r="H295" i="8" s="1"/>
  <c r="W18" i="24" s="1"/>
  <c r="F295" i="8"/>
  <c r="V18" i="24" s="1"/>
  <c r="BB14" i="68"/>
  <c r="BB10" i="68"/>
  <c r="BB27" i="68" s="1"/>
  <c r="BF6" i="68"/>
  <c r="H13" i="24"/>
  <c r="U300" i="42"/>
  <c r="AR6" i="68" s="1"/>
  <c r="Q300" i="42"/>
  <c r="F22" i="24" s="1"/>
  <c r="BP6" i="68"/>
  <c r="H23" i="24"/>
  <c r="BE14" i="68"/>
  <c r="H338" i="8"/>
  <c r="H341" i="8" s="1"/>
  <c r="W20" i="24" s="1"/>
  <c r="F341" i="8"/>
  <c r="V20" i="24" s="1"/>
  <c r="U69" i="42"/>
  <c r="AE6" i="68" s="1"/>
  <c r="P69" i="42"/>
  <c r="P54" i="42"/>
  <c r="P237" i="42"/>
  <c r="P253" i="42" s="1"/>
  <c r="Y237" i="42"/>
  <c r="X253" i="42"/>
  <c r="Q69" i="42"/>
  <c r="F9" i="24" s="1"/>
  <c r="U32" i="42"/>
  <c r="P32" i="42"/>
  <c r="P36" i="42" s="1"/>
  <c r="T36" i="42"/>
  <c r="U14" i="42"/>
  <c r="P14" i="42"/>
  <c r="Q325" i="42"/>
  <c r="Q332" i="42" s="1"/>
  <c r="U332" i="42"/>
  <c r="AS6" i="68"/>
  <c r="G23" i="24"/>
  <c r="V6" i="68"/>
  <c r="U279" i="42"/>
  <c r="P279" i="42"/>
  <c r="P284" i="42" s="1"/>
  <c r="T284" i="42"/>
  <c r="T268" i="42"/>
  <c r="U262" i="42"/>
  <c r="P262" i="42"/>
  <c r="P268" i="42" s="1"/>
  <c r="U253" i="42"/>
  <c r="Q248" i="42"/>
  <c r="U235" i="42"/>
  <c r="Q230" i="42"/>
  <c r="Q235" i="42" s="1"/>
  <c r="U214" i="42"/>
  <c r="Q214" i="42" s="1"/>
  <c r="P214" i="42"/>
  <c r="P215" i="42" s="1"/>
  <c r="Q210" i="42"/>
  <c r="G16" i="24"/>
  <c r="AL6" i="68"/>
  <c r="F16" i="24"/>
  <c r="O6" i="68"/>
  <c r="U176" i="42"/>
  <c r="Q172" i="42"/>
  <c r="U151" i="42"/>
  <c r="T156" i="42"/>
  <c r="P151" i="42"/>
  <c r="P156" i="42" s="1"/>
  <c r="U132" i="42"/>
  <c r="P132" i="42"/>
  <c r="P137" i="42" s="1"/>
  <c r="T137" i="42"/>
  <c r="P113" i="42"/>
  <c r="P118" i="42" s="1"/>
  <c r="T118" i="42"/>
  <c r="U113" i="42"/>
  <c r="U96" i="42"/>
  <c r="P96" i="42"/>
  <c r="T101" i="42"/>
  <c r="T86" i="42"/>
  <c r="U84" i="42"/>
  <c r="P84" i="42"/>
  <c r="AH29" i="68"/>
  <c r="H8" i="24"/>
  <c r="BA6" i="68"/>
  <c r="Q48" i="42"/>
  <c r="Q54" i="42" s="1"/>
  <c r="U54" i="42"/>
  <c r="BC5" i="68" l="1"/>
  <c r="BB13" i="68"/>
  <c r="BB18" i="68" s="1"/>
  <c r="BB28" i="68" s="1"/>
  <c r="U25" i="24"/>
  <c r="S25" i="24"/>
  <c r="H426" i="8"/>
  <c r="H427" i="8" s="1"/>
  <c r="F427" i="8"/>
  <c r="H58" i="8"/>
  <c r="H59" i="8" s="1"/>
  <c r="F59" i="8"/>
  <c r="Q25" i="24"/>
  <c r="P5" i="42"/>
  <c r="P101" i="42"/>
  <c r="T20" i="42"/>
  <c r="BQ6" i="68"/>
  <c r="G22" i="24"/>
  <c r="P20" i="42"/>
  <c r="Q215" i="42"/>
  <c r="P6" i="68" s="1"/>
  <c r="H223" i="8"/>
  <c r="H226" i="8" s="1"/>
  <c r="W15" i="24" s="1"/>
  <c r="F226" i="8"/>
  <c r="V15" i="24" s="1"/>
  <c r="H108" i="8"/>
  <c r="H111" i="8" s="1"/>
  <c r="F111" i="8"/>
  <c r="W12" i="24"/>
  <c r="V12" i="24"/>
  <c r="P86" i="42"/>
  <c r="U6" i="68"/>
  <c r="U10" i="68" s="1"/>
  <c r="U27" i="68" s="1"/>
  <c r="H6" i="68"/>
  <c r="H14" i="68" s="1"/>
  <c r="H18" i="68" s="1"/>
  <c r="H28" i="68" s="1"/>
  <c r="E9" i="24" s="1"/>
  <c r="AZ6" i="68"/>
  <c r="H7" i="24"/>
  <c r="P25" i="24"/>
  <c r="Q89" i="42"/>
  <c r="Y101" i="42"/>
  <c r="BF14" i="68"/>
  <c r="BB31" i="68"/>
  <c r="BB36" i="68" s="1"/>
  <c r="BB37" i="68" s="1"/>
  <c r="BK6" i="68"/>
  <c r="H18" i="24"/>
  <c r="BO14" i="68"/>
  <c r="G9" i="24"/>
  <c r="BM14" i="68"/>
  <c r="BP14" i="68"/>
  <c r="F272" i="8"/>
  <c r="V17" i="24" s="1"/>
  <c r="H269" i="8"/>
  <c r="H272" i="8" s="1"/>
  <c r="W17" i="24" s="1"/>
  <c r="Q158" i="42"/>
  <c r="Q176" i="42" s="1"/>
  <c r="Y176" i="42"/>
  <c r="Q75" i="42"/>
  <c r="Y86" i="42"/>
  <c r="Q237" i="42"/>
  <c r="Q253" i="42" s="1"/>
  <c r="Y253" i="42"/>
  <c r="AE14" i="68"/>
  <c r="AE18" i="68" s="1"/>
  <c r="AE28" i="68" s="1"/>
  <c r="AE10" i="68"/>
  <c r="AE27" i="68" s="1"/>
  <c r="U36" i="42"/>
  <c r="Q32" i="42"/>
  <c r="Q36" i="42" s="1"/>
  <c r="Q14" i="42"/>
  <c r="Q20" i="42" s="1"/>
  <c r="U20" i="42"/>
  <c r="G24" i="24"/>
  <c r="AT6" i="68"/>
  <c r="F24" i="24"/>
  <c r="W6" i="68"/>
  <c r="AS10" i="68"/>
  <c r="AS27" i="68" s="1"/>
  <c r="AS14" i="68"/>
  <c r="AS18" i="68" s="1"/>
  <c r="AS28" i="68" s="1"/>
  <c r="V10" i="68"/>
  <c r="V27" i="68" s="1"/>
  <c r="V14" i="68"/>
  <c r="V18" i="68" s="1"/>
  <c r="V28" i="68" s="1"/>
  <c r="E23" i="24" s="1"/>
  <c r="AR10" i="68"/>
  <c r="AR27" i="68" s="1"/>
  <c r="AR14" i="68"/>
  <c r="AR18" i="68" s="1"/>
  <c r="AR28" i="68" s="1"/>
  <c r="U284" i="42"/>
  <c r="Q279" i="42"/>
  <c r="Q284" i="42" s="1"/>
  <c r="Q262" i="42"/>
  <c r="Q268" i="42" s="1"/>
  <c r="U268" i="42"/>
  <c r="G19" i="24"/>
  <c r="AO6" i="68"/>
  <c r="Q6" i="68"/>
  <c r="F18" i="24"/>
  <c r="AN6" i="68"/>
  <c r="G18" i="24"/>
  <c r="U215" i="42"/>
  <c r="AM6" i="68" s="1"/>
  <c r="O10" i="68"/>
  <c r="O27" i="68" s="1"/>
  <c r="D16" i="24" s="1"/>
  <c r="O14" i="68"/>
  <c r="O18" i="68" s="1"/>
  <c r="O28" i="68" s="1"/>
  <c r="AL14" i="68"/>
  <c r="AL18" i="68" s="1"/>
  <c r="AL28" i="68" s="1"/>
  <c r="AL10" i="68"/>
  <c r="AL27" i="68" s="1"/>
  <c r="G15" i="24"/>
  <c r="AK6" i="68"/>
  <c r="U156" i="42"/>
  <c r="Q151" i="42"/>
  <c r="Q156" i="42" s="1"/>
  <c r="Q132" i="42"/>
  <c r="Q137" i="42" s="1"/>
  <c r="U137" i="42"/>
  <c r="Q113" i="42"/>
  <c r="Q118" i="42" s="1"/>
  <c r="U118" i="42"/>
  <c r="Q96" i="42"/>
  <c r="U101" i="42"/>
  <c r="Q84" i="42"/>
  <c r="U86" i="42"/>
  <c r="AI29" i="68"/>
  <c r="AD6" i="68"/>
  <c r="G8" i="24"/>
  <c r="F8" i="24"/>
  <c r="G6" i="68"/>
  <c r="BA14" i="68"/>
  <c r="BA18" i="68" s="1"/>
  <c r="BA28" i="68" s="1"/>
  <c r="BA10" i="68"/>
  <c r="BA27" i="68" s="1"/>
  <c r="BD5" i="68" l="1"/>
  <c r="BC13" i="68"/>
  <c r="F17" i="24"/>
  <c r="BQ14" i="68"/>
  <c r="AZ10" i="68"/>
  <c r="AZ27" i="68" s="1"/>
  <c r="AZ14" i="68"/>
  <c r="AZ18" i="68" s="1"/>
  <c r="AZ28" i="68" s="1"/>
  <c r="W25" i="24"/>
  <c r="V10" i="24"/>
  <c r="V25" i="24" s="1"/>
  <c r="W10" i="24"/>
  <c r="H10" i="68"/>
  <c r="H27" i="68" s="1"/>
  <c r="H31" i="68" s="1"/>
  <c r="H36" i="68" s="1"/>
  <c r="G17" i="24"/>
  <c r="Q101" i="42"/>
  <c r="F11" i="24" s="1"/>
  <c r="Q86" i="42"/>
  <c r="I6" i="68" s="1"/>
  <c r="U14" i="68"/>
  <c r="U18" i="68" s="1"/>
  <c r="U28" i="68" s="1"/>
  <c r="E22" i="24" s="1"/>
  <c r="F15" i="24"/>
  <c r="N6" i="68"/>
  <c r="N10" i="68" s="1"/>
  <c r="N27" i="68" s="1"/>
  <c r="BK14" i="68"/>
  <c r="H91" i="8"/>
  <c r="J9" i="24"/>
  <c r="BD6" i="68"/>
  <c r="H11" i="24"/>
  <c r="BC6" i="68"/>
  <c r="H10" i="24"/>
  <c r="H15" i="24"/>
  <c r="BH6" i="68"/>
  <c r="F19" i="24"/>
  <c r="R6" i="68"/>
  <c r="R14" i="68" s="1"/>
  <c r="R18" i="68" s="1"/>
  <c r="R28" i="68" s="1"/>
  <c r="E19" i="24" s="1"/>
  <c r="BL6" i="68"/>
  <c r="H19" i="24"/>
  <c r="AE31" i="68"/>
  <c r="AE36" i="68" s="1"/>
  <c r="AE37" i="68" s="1"/>
  <c r="F7" i="24"/>
  <c r="F6" i="68"/>
  <c r="G7" i="24"/>
  <c r="AC6" i="68"/>
  <c r="AB6" i="68"/>
  <c r="G6" i="24"/>
  <c r="F6" i="24"/>
  <c r="E6" i="68"/>
  <c r="W14" i="68"/>
  <c r="W18" i="68" s="1"/>
  <c r="W28" i="68" s="1"/>
  <c r="E24" i="24" s="1"/>
  <c r="W10" i="68"/>
  <c r="W27" i="68" s="1"/>
  <c r="AT10" i="68"/>
  <c r="AT27" i="68" s="1"/>
  <c r="AT14" i="68"/>
  <c r="AT18" i="68" s="1"/>
  <c r="AT28" i="68" s="1"/>
  <c r="D23" i="24"/>
  <c r="V31" i="68"/>
  <c r="V36" i="68" s="1"/>
  <c r="D22" i="24"/>
  <c r="F21" i="24"/>
  <c r="T6" i="68"/>
  <c r="AQ6" i="68"/>
  <c r="G21" i="24"/>
  <c r="G20" i="24"/>
  <c r="AP6" i="68"/>
  <c r="S6" i="68"/>
  <c r="F20" i="24"/>
  <c r="AO10" i="68"/>
  <c r="AO27" i="68" s="1"/>
  <c r="AO14" i="68"/>
  <c r="AO18" i="68" s="1"/>
  <c r="AO28" i="68" s="1"/>
  <c r="AN10" i="68"/>
  <c r="AN27" i="68" s="1"/>
  <c r="AN14" i="68"/>
  <c r="AN18" i="68" s="1"/>
  <c r="AN28" i="68" s="1"/>
  <c r="Q10" i="68"/>
  <c r="Q27" i="68" s="1"/>
  <c r="Q14" i="68"/>
  <c r="Q18" i="68" s="1"/>
  <c r="Q28" i="68" s="1"/>
  <c r="E18" i="24" s="1"/>
  <c r="P14" i="68"/>
  <c r="P18" i="68" s="1"/>
  <c r="P28" i="68" s="1"/>
  <c r="E17" i="24" s="1"/>
  <c r="P10" i="68"/>
  <c r="P27" i="68" s="1"/>
  <c r="AM10" i="68"/>
  <c r="AM27" i="68" s="1"/>
  <c r="AM14" i="68"/>
  <c r="AM18" i="68" s="1"/>
  <c r="AM28" i="68" s="1"/>
  <c r="O31" i="68"/>
  <c r="O36" i="68" s="1"/>
  <c r="E16" i="24"/>
  <c r="AK10" i="68"/>
  <c r="AK27" i="68" s="1"/>
  <c r="AK14" i="68"/>
  <c r="AK18" i="68" s="1"/>
  <c r="AK28" i="68" s="1"/>
  <c r="AJ6" i="68"/>
  <c r="G14" i="24"/>
  <c r="M6" i="68"/>
  <c r="F14" i="24"/>
  <c r="G13" i="24"/>
  <c r="AI6" i="68"/>
  <c r="F13" i="24"/>
  <c r="L6" i="68"/>
  <c r="AH6" i="68"/>
  <c r="G12" i="24"/>
  <c r="K6" i="68"/>
  <c r="F12" i="24"/>
  <c r="AG6" i="68"/>
  <c r="G11" i="24"/>
  <c r="G10" i="24"/>
  <c r="AF6" i="68"/>
  <c r="BA31" i="68"/>
  <c r="BA36" i="68" s="1"/>
  <c r="BA37" i="68" s="1"/>
  <c r="H68" i="8" s="1"/>
  <c r="AJ29" i="68"/>
  <c r="G10" i="68"/>
  <c r="G27" i="68" s="1"/>
  <c r="G14" i="68"/>
  <c r="G18" i="68" s="1"/>
  <c r="G28" i="68" s="1"/>
  <c r="E8" i="24" s="1"/>
  <c r="AD14" i="68"/>
  <c r="AD18" i="68" s="1"/>
  <c r="AD28" i="68" s="1"/>
  <c r="AD10" i="68"/>
  <c r="AD27" i="68" s="1"/>
  <c r="BE5" i="68" l="1"/>
  <c r="BD13" i="68"/>
  <c r="D9" i="24"/>
  <c r="N14" i="68"/>
  <c r="N18" i="68" s="1"/>
  <c r="N28" i="68" s="1"/>
  <c r="E15" i="24" s="1"/>
  <c r="F10" i="24"/>
  <c r="F25" i="24" s="1"/>
  <c r="U31" i="68"/>
  <c r="U36" i="68" s="1"/>
  <c r="AZ31" i="68"/>
  <c r="AZ36" i="68" s="1"/>
  <c r="AZ37" i="68" s="1"/>
  <c r="J6" i="68"/>
  <c r="J10" i="68" s="1"/>
  <c r="J27" i="68" s="1"/>
  <c r="H25" i="24"/>
  <c r="BH14" i="68"/>
  <c r="J8" i="24"/>
  <c r="BC14" i="68"/>
  <c r="BC18" i="68" s="1"/>
  <c r="BC28" i="68" s="1"/>
  <c r="BC10" i="68"/>
  <c r="BC27" i="68" s="1"/>
  <c r="BD10" i="68"/>
  <c r="BD27" i="68" s="1"/>
  <c r="BD14" i="68"/>
  <c r="BD18" i="68" s="1"/>
  <c r="BD28" i="68" s="1"/>
  <c r="R10" i="68"/>
  <c r="R27" i="68" s="1"/>
  <c r="R31" i="68" s="1"/>
  <c r="R36" i="68" s="1"/>
  <c r="BL14" i="68"/>
  <c r="H37" i="68"/>
  <c r="F91" i="8"/>
  <c r="I9" i="24"/>
  <c r="AC14" i="68"/>
  <c r="AC18" i="68" s="1"/>
  <c r="AC28" i="68" s="1"/>
  <c r="AC10" i="68"/>
  <c r="AC27" i="68" s="1"/>
  <c r="F10" i="68"/>
  <c r="F27" i="68" s="1"/>
  <c r="F14" i="68"/>
  <c r="F18" i="68" s="1"/>
  <c r="F28" i="68" s="1"/>
  <c r="E7" i="24" s="1"/>
  <c r="E10" i="68"/>
  <c r="E27" i="68" s="1"/>
  <c r="E14" i="68"/>
  <c r="E18" i="68" s="1"/>
  <c r="E28" i="68" s="1"/>
  <c r="E6" i="24" s="1"/>
  <c r="AB14" i="68"/>
  <c r="AB18" i="68" s="1"/>
  <c r="AB28" i="68" s="1"/>
  <c r="AB10" i="68"/>
  <c r="AB27" i="68" s="1"/>
  <c r="D24" i="24"/>
  <c r="W31" i="68"/>
  <c r="W36" i="68" s="1"/>
  <c r="T14" i="68"/>
  <c r="T18" i="68" s="1"/>
  <c r="T28" i="68" s="1"/>
  <c r="E21" i="24" s="1"/>
  <c r="T10" i="68"/>
  <c r="T27" i="68" s="1"/>
  <c r="AQ10" i="68"/>
  <c r="AQ27" i="68" s="1"/>
  <c r="AQ14" i="68"/>
  <c r="AQ18" i="68" s="1"/>
  <c r="AQ28" i="68" s="1"/>
  <c r="S14" i="68"/>
  <c r="S18" i="68" s="1"/>
  <c r="S28" i="68" s="1"/>
  <c r="E20" i="24" s="1"/>
  <c r="S10" i="68"/>
  <c r="S27" i="68" s="1"/>
  <c r="AP14" i="68"/>
  <c r="AP18" i="68" s="1"/>
  <c r="AP28" i="68" s="1"/>
  <c r="AP10" i="68"/>
  <c r="AP27" i="68" s="1"/>
  <c r="D19" i="24"/>
  <c r="D18" i="24"/>
  <c r="Q31" i="68"/>
  <c r="Q36" i="68" s="1"/>
  <c r="D17" i="24"/>
  <c r="P31" i="68"/>
  <c r="P36" i="68" s="1"/>
  <c r="D15" i="24"/>
  <c r="N31" i="68"/>
  <c r="N36" i="68" s="1"/>
  <c r="M14" i="68"/>
  <c r="M18" i="68" s="1"/>
  <c r="M28" i="68" s="1"/>
  <c r="E14" i="24" s="1"/>
  <c r="M10" i="68"/>
  <c r="M27" i="68" s="1"/>
  <c r="AJ14" i="68"/>
  <c r="AJ18" i="68" s="1"/>
  <c r="AJ28" i="68" s="1"/>
  <c r="AJ10" i="68"/>
  <c r="AJ27" i="68" s="1"/>
  <c r="L14" i="68"/>
  <c r="L18" i="68" s="1"/>
  <c r="L28" i="68" s="1"/>
  <c r="E13" i="24" s="1"/>
  <c r="L10" i="68"/>
  <c r="L27" i="68" s="1"/>
  <c r="AI10" i="68"/>
  <c r="AI27" i="68" s="1"/>
  <c r="AI14" i="68"/>
  <c r="AI18" i="68" s="1"/>
  <c r="AI28" i="68" s="1"/>
  <c r="K10" i="68"/>
  <c r="K27" i="68" s="1"/>
  <c r="K14" i="68"/>
  <c r="K18" i="68" s="1"/>
  <c r="K28" i="68" s="1"/>
  <c r="E12" i="24" s="1"/>
  <c r="AH10" i="68"/>
  <c r="AH27" i="68" s="1"/>
  <c r="AH14" i="68"/>
  <c r="AH18" i="68" s="1"/>
  <c r="AH28" i="68" s="1"/>
  <c r="G25" i="24"/>
  <c r="AG10" i="68"/>
  <c r="AG27" i="68" s="1"/>
  <c r="AG14" i="68"/>
  <c r="AG18" i="68" s="1"/>
  <c r="AG28" i="68" s="1"/>
  <c r="I10" i="68"/>
  <c r="I27" i="68" s="1"/>
  <c r="I14" i="68"/>
  <c r="I18" i="68" s="1"/>
  <c r="I28" i="68" s="1"/>
  <c r="E10" i="24" s="1"/>
  <c r="AF10" i="68"/>
  <c r="AF27" i="68" s="1"/>
  <c r="AF14" i="68"/>
  <c r="AF18" i="68" s="1"/>
  <c r="AF28" i="68" s="1"/>
  <c r="AK29" i="68"/>
  <c r="AD31" i="68"/>
  <c r="AD36" i="68" s="1"/>
  <c r="AD37" i="68" s="1"/>
  <c r="G31" i="68"/>
  <c r="G36" i="68" s="1"/>
  <c r="D8" i="24"/>
  <c r="BF5" i="68" l="1"/>
  <c r="BE13" i="68"/>
  <c r="BE18" i="68" s="1"/>
  <c r="BE28" i="68" s="1"/>
  <c r="BE10" i="68"/>
  <c r="BE27" i="68" s="1"/>
  <c r="BE31" i="68" s="1"/>
  <c r="BE36" i="68" s="1"/>
  <c r="BE37" i="68" s="1"/>
  <c r="J14" i="68"/>
  <c r="J18" i="68" s="1"/>
  <c r="J28" i="68" s="1"/>
  <c r="E11" i="24" s="1"/>
  <c r="E25" i="24" s="1"/>
  <c r="BC31" i="68"/>
  <c r="BC36" i="68" s="1"/>
  <c r="BC37" i="68" s="1"/>
  <c r="H114" i="8" s="1"/>
  <c r="J7" i="24"/>
  <c r="H45" i="8"/>
  <c r="BD31" i="68"/>
  <c r="BD36" i="68" s="1"/>
  <c r="BD37" i="68" s="1"/>
  <c r="J11" i="24" s="1"/>
  <c r="K9" i="24"/>
  <c r="D91" i="8"/>
  <c r="F31" i="68"/>
  <c r="F36" i="68" s="1"/>
  <c r="D7" i="24"/>
  <c r="AC31" i="68"/>
  <c r="AC36" i="68" s="1"/>
  <c r="AC37" i="68" s="1"/>
  <c r="AB31" i="68"/>
  <c r="AB36" i="68" s="1"/>
  <c r="AB37" i="68" s="1"/>
  <c r="D6" i="24"/>
  <c r="E31" i="68"/>
  <c r="E36" i="68" s="1"/>
  <c r="D21" i="24"/>
  <c r="T31" i="68"/>
  <c r="T36" i="68" s="1"/>
  <c r="D20" i="24"/>
  <c r="S31" i="68"/>
  <c r="S36" i="68" s="1"/>
  <c r="AJ31" i="68"/>
  <c r="AJ36" i="68" s="1"/>
  <c r="AJ37" i="68" s="1"/>
  <c r="D14" i="24"/>
  <c r="M31" i="68"/>
  <c r="M36" i="68" s="1"/>
  <c r="AI31" i="68"/>
  <c r="AI36" i="68" s="1"/>
  <c r="AI37" i="68" s="1"/>
  <c r="L31" i="68"/>
  <c r="L36" i="68" s="1"/>
  <c r="D13" i="24"/>
  <c r="AH31" i="68"/>
  <c r="AH36" i="68" s="1"/>
  <c r="AH37" i="68" s="1"/>
  <c r="K37" i="68" s="1"/>
  <c r="K31" i="68"/>
  <c r="K36" i="68" s="1"/>
  <c r="D12" i="24"/>
  <c r="AG31" i="68"/>
  <c r="AG36" i="68" s="1"/>
  <c r="AG37" i="68" s="1"/>
  <c r="D11" i="24"/>
  <c r="AF31" i="68"/>
  <c r="AF36" i="68" s="1"/>
  <c r="AF37" i="68" s="1"/>
  <c r="D10" i="24"/>
  <c r="I31" i="68"/>
  <c r="I36" i="68" s="1"/>
  <c r="AK31" i="68"/>
  <c r="AK36" i="68" s="1"/>
  <c r="AK37" i="68" s="1"/>
  <c r="AL29" i="68"/>
  <c r="F68" i="8"/>
  <c r="G37" i="68"/>
  <c r="I8" i="24"/>
  <c r="J12" i="24" l="1"/>
  <c r="H160" i="8"/>
  <c r="BF13" i="68"/>
  <c r="BF18" i="68" s="1"/>
  <c r="BF28" i="68" s="1"/>
  <c r="BG5" i="68"/>
  <c r="BF10" i="68"/>
  <c r="BF27" i="68" s="1"/>
  <c r="BF31" i="68" s="1"/>
  <c r="BF36" i="68" s="1"/>
  <c r="BF37" i="68" s="1"/>
  <c r="J31" i="68"/>
  <c r="J36" i="68" s="1"/>
  <c r="J10" i="24"/>
  <c r="H137" i="8"/>
  <c r="F45" i="8"/>
  <c r="I7" i="24"/>
  <c r="F37" i="68"/>
  <c r="E37" i="68"/>
  <c r="I6" i="24"/>
  <c r="F22" i="8"/>
  <c r="F206" i="8"/>
  <c r="I14" i="24"/>
  <c r="F183" i="8"/>
  <c r="L37" i="68"/>
  <c r="I13" i="24"/>
  <c r="F160" i="8"/>
  <c r="I12" i="24"/>
  <c r="D160" i="8"/>
  <c r="K12" i="24"/>
  <c r="D25" i="24"/>
  <c r="F137" i="8"/>
  <c r="I11" i="24"/>
  <c r="J37" i="68"/>
  <c r="F114" i="8"/>
  <c r="I37" i="68"/>
  <c r="I10" i="24"/>
  <c r="AM29" i="68"/>
  <c r="AL31" i="68"/>
  <c r="AL36" i="68" s="1"/>
  <c r="AL37" i="68" s="1"/>
  <c r="F229" i="8"/>
  <c r="I15" i="24"/>
  <c r="K8" i="24"/>
  <c r="D68" i="8"/>
  <c r="H183" i="8" l="1"/>
  <c r="J13" i="24"/>
  <c r="BG13" i="68"/>
  <c r="BG18" i="68" s="1"/>
  <c r="BG28" i="68" s="1"/>
  <c r="BH5" i="68"/>
  <c r="BG10" i="68"/>
  <c r="BG27" i="68" s="1"/>
  <c r="BG31" i="68" s="1"/>
  <c r="BG36" i="68" s="1"/>
  <c r="BG37" i="68" s="1"/>
  <c r="K7" i="24"/>
  <c r="D45" i="8"/>
  <c r="D22" i="8"/>
  <c r="K6" i="24"/>
  <c r="D183" i="8"/>
  <c r="K13" i="24"/>
  <c r="D137" i="8"/>
  <c r="K11" i="24"/>
  <c r="K10" i="24"/>
  <c r="D114" i="8"/>
  <c r="AN29" i="68"/>
  <c r="AM31" i="68"/>
  <c r="AM36" i="68" s="1"/>
  <c r="AM37" i="68" s="1"/>
  <c r="F252" i="8"/>
  <c r="I16" i="24"/>
  <c r="J14" i="24" l="1"/>
  <c r="H206" i="8"/>
  <c r="M37" i="68"/>
  <c r="BH13" i="68"/>
  <c r="BH18" i="68" s="1"/>
  <c r="BH28" i="68" s="1"/>
  <c r="BI5" i="68"/>
  <c r="BH10" i="68"/>
  <c r="BH27" i="68" s="1"/>
  <c r="BH31" i="68" s="1"/>
  <c r="BH36" i="68" s="1"/>
  <c r="BH37" i="68" s="1"/>
  <c r="I17" i="24"/>
  <c r="F275" i="8"/>
  <c r="AO29" i="68"/>
  <c r="AN31" i="68"/>
  <c r="AN36" i="68" s="1"/>
  <c r="AN37" i="68" s="1"/>
  <c r="J15" i="24" l="1"/>
  <c r="H229" i="8"/>
  <c r="N37" i="68"/>
  <c r="BI13" i="68"/>
  <c r="BI18" i="68" s="1"/>
  <c r="BI28" i="68" s="1"/>
  <c r="BJ5" i="68"/>
  <c r="BI10" i="68"/>
  <c r="BI27" i="68" s="1"/>
  <c r="BI31" i="68" s="1"/>
  <c r="BI36" i="68" s="1"/>
  <c r="BI37" i="68" s="1"/>
  <c r="K14" i="24"/>
  <c r="D206" i="8"/>
  <c r="I18" i="24"/>
  <c r="F298" i="8"/>
  <c r="AP29" i="68"/>
  <c r="AO31" i="68"/>
  <c r="AO36" i="68" s="1"/>
  <c r="AO37" i="68" s="1"/>
  <c r="H252" i="8" l="1"/>
  <c r="J16" i="24"/>
  <c r="O37" i="68"/>
  <c r="BJ13" i="68"/>
  <c r="BJ18" i="68" s="1"/>
  <c r="BJ28" i="68" s="1"/>
  <c r="BK5" i="68"/>
  <c r="BJ10" i="68"/>
  <c r="BJ27" i="68" s="1"/>
  <c r="BJ31" i="68" s="1"/>
  <c r="BJ36" i="68" s="1"/>
  <c r="BJ37" i="68" s="1"/>
  <c r="D229" i="8"/>
  <c r="K15" i="24"/>
  <c r="I19" i="24"/>
  <c r="F321" i="8"/>
  <c r="AP31" i="68"/>
  <c r="AP36" i="68" s="1"/>
  <c r="AP37" i="68" s="1"/>
  <c r="AQ29" i="68"/>
  <c r="J17" i="24" l="1"/>
  <c r="H275" i="8"/>
  <c r="P37" i="68"/>
  <c r="BK13" i="68"/>
  <c r="BK18" i="68" s="1"/>
  <c r="BK28" i="68" s="1"/>
  <c r="BL5" i="68"/>
  <c r="BK10" i="68"/>
  <c r="BK27" i="68" s="1"/>
  <c r="BK31" i="68" s="1"/>
  <c r="BK36" i="68" s="1"/>
  <c r="BK37" i="68" s="1"/>
  <c r="K16" i="24"/>
  <c r="D252" i="8"/>
  <c r="I20" i="24"/>
  <c r="F344" i="8"/>
  <c r="AR29" i="68"/>
  <c r="AQ31" i="68"/>
  <c r="AQ36" i="68" s="1"/>
  <c r="AQ37" i="68" s="1"/>
  <c r="H298" i="8" l="1"/>
  <c r="J18" i="24"/>
  <c r="Q37" i="68"/>
  <c r="BL13" i="68"/>
  <c r="BL18" i="68" s="1"/>
  <c r="BL28" i="68" s="1"/>
  <c r="BM5" i="68"/>
  <c r="BL10" i="68"/>
  <c r="BL27" i="68" s="1"/>
  <c r="BL31" i="68" s="1"/>
  <c r="BL36" i="68" s="1"/>
  <c r="BL37" i="68" s="1"/>
  <c r="D275" i="8"/>
  <c r="K17" i="24"/>
  <c r="AR31" i="68"/>
  <c r="AR36" i="68" s="1"/>
  <c r="AR37" i="68" s="1"/>
  <c r="AS29" i="68"/>
  <c r="I21" i="24"/>
  <c r="F367" i="8"/>
  <c r="J19" i="24" l="1"/>
  <c r="H321" i="8"/>
  <c r="R37" i="68"/>
  <c r="BM13" i="68"/>
  <c r="BM18" i="68" s="1"/>
  <c r="BM28" i="68" s="1"/>
  <c r="BN5" i="68"/>
  <c r="BM10" i="68"/>
  <c r="BM27" i="68" s="1"/>
  <c r="BM31" i="68" s="1"/>
  <c r="BM36" i="68" s="1"/>
  <c r="BM37" i="68" s="1"/>
  <c r="K18" i="24"/>
  <c r="D298" i="8"/>
  <c r="F390" i="8"/>
  <c r="I22" i="24"/>
  <c r="AT29" i="68"/>
  <c r="AT31" i="68" s="1"/>
  <c r="AT36" i="68" s="1"/>
  <c r="AT37" i="68" s="1"/>
  <c r="AS31" i="68"/>
  <c r="AS36" i="68" s="1"/>
  <c r="AS37" i="68" s="1"/>
  <c r="J20" i="24" l="1"/>
  <c r="H344" i="8"/>
  <c r="S37" i="68"/>
  <c r="BN13" i="68"/>
  <c r="BN18" i="68" s="1"/>
  <c r="BN28" i="68" s="1"/>
  <c r="BO5" i="68"/>
  <c r="BN10" i="68"/>
  <c r="BN27" i="68" s="1"/>
  <c r="BN31" i="68" s="1"/>
  <c r="BN36" i="68" s="1"/>
  <c r="BN37" i="68" s="1"/>
  <c r="D321" i="8"/>
  <c r="K19" i="24"/>
  <c r="I24" i="24"/>
  <c r="F436" i="8"/>
  <c r="F413" i="8"/>
  <c r="I23" i="24"/>
  <c r="H367" i="8" l="1"/>
  <c r="J21" i="24"/>
  <c r="T37" i="68"/>
  <c r="BO13" i="68"/>
  <c r="BO18" i="68" s="1"/>
  <c r="BO28" i="68" s="1"/>
  <c r="BP5" i="68"/>
  <c r="BO10" i="68"/>
  <c r="BO27" i="68" s="1"/>
  <c r="BO31" i="68" s="1"/>
  <c r="BO36" i="68" s="1"/>
  <c r="BO37" i="68" s="1"/>
  <c r="K20" i="24"/>
  <c r="D344" i="8"/>
  <c r="I25" i="24"/>
  <c r="J22" i="24" l="1"/>
  <c r="H390" i="8"/>
  <c r="U37" i="68"/>
  <c r="BP13" i="68"/>
  <c r="BP18" i="68" s="1"/>
  <c r="BP28" i="68" s="1"/>
  <c r="BQ5" i="68"/>
  <c r="BP10" i="68"/>
  <c r="BP27" i="68" s="1"/>
  <c r="BP31" i="68" s="1"/>
  <c r="BP36" i="68" s="1"/>
  <c r="BP37" i="68" s="1"/>
  <c r="D367" i="8"/>
  <c r="K21" i="24"/>
  <c r="H413" i="8" l="1"/>
  <c r="J23" i="24"/>
  <c r="V37" i="68"/>
  <c r="BQ13" i="68"/>
  <c r="BQ18" i="68" s="1"/>
  <c r="BQ28" i="68" s="1"/>
  <c r="BQ10" i="68"/>
  <c r="BQ27" i="68" s="1"/>
  <c r="K22" i="24"/>
  <c r="D390" i="8"/>
  <c r="BQ31" i="68" l="1"/>
  <c r="BQ36" i="68" s="1"/>
  <c r="BQ37" i="68" s="1"/>
  <c r="D413" i="8"/>
  <c r="K23" i="24"/>
  <c r="H436" i="8" l="1"/>
  <c r="J24" i="24"/>
  <c r="J25" i="24" s="1"/>
  <c r="W37" i="68"/>
  <c r="K24" i="24" l="1"/>
  <c r="K25" i="24" s="1"/>
  <c r="D43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tc={CE84C945-4C83-4F5C-9A98-4CC49596C4C8}</author>
    <author>tc={25FD9602-EDFA-4C42-B213-60A44D0E2638}</author>
    <author>tc={0F93DCC1-B2C0-4473-ADEF-E25838041133}</author>
    <author>tc={3E63BABB-CC63-42C1-9D0F-C7A70B6AED25}</author>
    <author>tc={02085A54-9A42-4580-A90C-B66E46284D83}</author>
    <author>tc={7E4C670C-8EE8-4BF3-A1D9-78C78BBE44C4}</author>
  </authors>
  <commentList>
    <comment ref="L61" authorId="0" shapeId="0" xr:uid="{CE84C945-4C83-4F5C-9A98-4CC49596C4C8}">
      <text>
        <t>[Threaded comment]
Your version of Excel allows you to read this threaded comment; however, any edits to it will get removed if the file is opened in a newer version of Excel. Learn more: https://go.microsoft.com/fwlink/?linkid=870924
Comment:
    Due to maintenance problems, it has been removed from the project from 31/01/2023.</t>
      </text>
    </comment>
    <comment ref="L71" authorId="1" shapeId="0" xr:uid="{25FD9602-EDFA-4C42-B213-60A44D0E2638}">
      <text>
        <t>[Threaded comment]
Your version of Excel allows you to read this threaded comment; however, any edits to it will get removed if the file is opened in a newer version of Excel. Learn more: https://go.microsoft.com/fwlink/?linkid=870924
Comment:
    Due to maintenance problems, it has been removed from the project from 31/01/2023.</t>
      </text>
    </comment>
    <comment ref="L103" authorId="2" shapeId="0" xr:uid="{0F93DCC1-B2C0-4473-ADEF-E25838041133}">
      <text>
        <t>[Threaded comment]
Your version of Excel allows you to read this threaded comment; however, any edits to it will get removed if the file is opened in a newer version of Excel. Learn more: https://go.microsoft.com/fwlink/?linkid=870924
Comment:
    Due to maintenance problems, it has been removed from the project from 31/01/2023.</t>
      </text>
    </comment>
    <comment ref="L120" authorId="3" shapeId="0" xr:uid="{3E63BABB-CC63-42C1-9D0F-C7A70B6AED2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Due to maintenance problems, it has been removed from the project from 31/01/2023.
</t>
      </text>
    </comment>
    <comment ref="L122" authorId="4" shapeId="0" xr:uid="{02085A54-9A42-4580-A90C-B66E46284D8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Due to maintenance problems, it has been removed from the project from 31/01/2023.
</t>
      </text>
    </comment>
    <comment ref="L255" authorId="5" shapeId="0" xr:uid="{7E4C670C-8EE8-4BF3-A1D9-78C78BBE44C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Due to maintenance problems, it has been removed from the project from 31/01/2023.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tc={99BE184D-46CD-425E-8571-D777DA17D8F5}</author>
  </authors>
  <commentList>
    <comment ref="L131" authorId="0" shapeId="0" xr:uid="{99BE184D-46CD-425E-8571-D777DA17D8F5}">
      <text>
        <t>[Threaded comment]
Your version of Excel allows you to read this threaded comment; however, any edits to it will get removed if the file is opened in a newer version of Excel. Learn more: https://go.microsoft.com/fwlink/?linkid=870924
Comment:
    Retested on 20/09/2022 - Pass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tc={1742DFE5-5895-4613-B8B6-D6AEDD5C3C54}</author>
    <author>tc={D71A0F7B-DC84-4B41-B3F2-1819FEBBB419}</author>
    <author>tc={41F2EE2F-C7F8-4EE2-A877-9D6E2EB24B36}</author>
    <author>tc={C2F3D781-7348-4818-9C75-4006014109F4}</author>
    <author>tc={B272FF72-B2C7-467B-9EDB-152BD1DA57AB}</author>
    <author>tc={F2DFB056-A1C1-4A08-A85E-75D4C2315F1D}</author>
    <author>tc={16BE2550-5948-44C0-B8BE-F07614A68D9E}</author>
    <author>tc={CFE6C5FD-B2F5-4B96-BBFB-AEC99F4A77D7}</author>
  </authors>
  <commentList>
    <comment ref="M64" authorId="0" shapeId="0" xr:uid="{1742DFE5-5895-4613-B8B6-D6AEDD5C3C54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other NFD's</t>
      </text>
    </comment>
    <comment ref="H78" authorId="1" shapeId="0" xr:uid="{D71A0F7B-DC84-4B41-B3F2-1819FEBBB419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fully functional at following visit</t>
      </text>
    </comment>
    <comment ref="L78" authorId="2" shapeId="0" xr:uid="{41F2EE2F-C7F8-4EE2-A877-9D6E2EB24B36}">
      <text>
        <t>[Threaded comment]
Your version of Excel allows you to read this threaded comment; however, any edits to it will get removed if the file is opened in a newer version of Excel. Learn more: https://go.microsoft.com/fwlink/?linkid=870924
Comment:
    Fully functional at this visit.</t>
      </text>
    </comment>
    <comment ref="M78" authorId="3" shapeId="0" xr:uid="{C2F3D781-7348-4818-9C75-4006014109F4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other downdays</t>
      </text>
    </comment>
    <comment ref="H133" authorId="4" shapeId="0" xr:uid="{B272FF72-B2C7-467B-9EDB-152BD1DA57AB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WQT fail days</t>
      </text>
    </comment>
    <comment ref="H173" authorId="5" shapeId="0" xr:uid="{F2DFB056-A1C1-4A08-A85E-75D4C2315F1D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fully functional at visit on 21/12/2022</t>
      </text>
    </comment>
    <comment ref="M173" authorId="6" shapeId="0" xr:uid="{16BE2550-5948-44C0-B8BE-F07614A68D9E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other downdays</t>
      </text>
    </comment>
    <comment ref="R173" authorId="7" shapeId="0" xr:uid="{CFE6C5FD-B2F5-4B96-BBFB-AEC99F4A77D7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other downdays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tc={BFBC5894-A02D-4B4C-9DF8-9FF3A3EBCCD2}</author>
  </authors>
  <commentList>
    <comment ref="E23" authorId="0" shapeId="0" xr:uid="{BFBC5894-A02D-4B4C-9DF8-9FF3A3EBCCD2}">
      <text>
        <t>[Threaded comment]
Your version of Excel allows you to read this threaded comment; however, any edits to it will get removed if the file is opened in a newer version of Excel. Learn more: https://go.microsoft.com/fwlink/?linkid=870924
Comment:
    AR5 figure used from 01/01/2021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tc={6F599096-5FC7-407A-9AB1-30A1B0121EC2}</author>
    <author>tc={406ADBE9-8601-4817-987A-34A8C107009F}</author>
    <author>tc={3F4E8287-85F8-4861-96D4-301F34B4A498}</author>
    <author>tc={41B401B6-5506-49E9-858C-7C4BC1695F7C}</author>
    <author>tc={930D6C7D-B939-4B5A-BF5C-BFF962701CCB}</author>
    <author>tc={02DB3730-3A74-4D54-B72A-F9A37D20ECA8}</author>
    <author>tc={C2763F9B-0EE8-450E-B955-A0A3F3B2D164}</author>
    <author>tc={FCB73C54-31A1-4A1D-96F2-9F4352D52DB1}</author>
    <author>tc={5834D1CE-027B-4B48-B121-B2DE69D83AC4}</author>
    <author>tc={70D63217-30FE-41D8-8316-DC7D6411200B}</author>
    <author>tc={D65868DC-D579-481D-A748-B71C229E65C2}</author>
    <author>tc={85EA4351-94AC-4C48-A085-9D648D3804D2}</author>
    <author>tc={D43076EE-4DDA-449B-95E7-4607DAEB3A5F}</author>
    <author>tc={8917C540-7A5C-4F38-935E-A84C1EDE6DD5}</author>
    <author>tc={9CDF3966-1EAA-4F79-B4C8-0B61120F7B39}</author>
    <author>tc={34AF27AA-D2F8-43DE-A2E1-96FD6381B1B5}</author>
    <author>tc={182C1BE1-DB59-46A2-AB5F-7E833527D0CF}</author>
    <author>tc={916412B6-C29B-417E-8CC8-D10520011265}</author>
    <author>tc={927D9BE2-253B-4A82-8112-95D36CA3ADAD}</author>
    <author>tc={976AA3A4-A734-46D6-9836-7BE3668A3332}</author>
    <author>tc={BBC4E642-AF5D-4B77-B29B-FE293FBBD33C}</author>
    <author>tc={DB6261A7-2FA0-4A03-84B1-CAAF47B12AE9}</author>
    <author>tc={8E1E312C-D5A0-4F0E-9CEE-5BEDBCE6A944}</author>
    <author>tc={D1698AC3-F3FB-4365-9018-F8BB81B7835B}</author>
    <author>tc={427DB9D6-5C1D-4CEF-AF5F-3513FBDC4F9F}</author>
    <author>tc={6170E5EC-2500-4797-9C04-9224792EFECE}</author>
    <author>tc={C2956510-D7D1-4234-9861-09E070B2FFA3}</author>
    <author>tc={503742BB-4681-4A9E-8FCC-9F052C1351A9}</author>
    <author>tc={F66B9E7B-0573-4C34-95D2-87D704063A62}</author>
    <author>tc={8CC8A2D2-E36D-4C78-AD2D-E406459783E0}</author>
    <author>tc={3E2A8CC1-53BD-48DF-B959-6E51300D1102}</author>
    <author>tc={1EB2756F-DB7F-456A-8326-5DC00425E60C}</author>
    <author>tc={DED1E80A-386A-4369-87E6-C01FDCBC83AD}</author>
    <author>tc={4F2D89E8-9D59-47CA-A461-8284FCBE2F03}</author>
    <author>tc={5C5EE4BB-708C-4469-B4B1-4384B7C13927}</author>
    <author>tc={9D85B115-9B7B-4A93-8554-8130CE241B78}</author>
    <author>tc={33C2EA10-6C90-4B69-AC75-C269EB80771C}</author>
    <author>tc={B21D8D58-6773-4C84-9860-AEEB64B01E28}</author>
  </authors>
  <commentList>
    <comment ref="D11" authorId="0" shapeId="0" xr:uid="{6F599096-5FC7-407A-9AB1-30A1B0121EC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2" authorId="1" shapeId="0" xr:uid="{406ADBE9-8601-4817-987A-34A8C107009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4" authorId="2" shapeId="0" xr:uid="{3F4E8287-85F8-4861-96D4-301F34B4A49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5" authorId="3" shapeId="0" xr:uid="{41B401B6-5506-49E9-858C-7C4BC1695F7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57" authorId="4" shapeId="0" xr:uid="{930D6C7D-B939-4B5A-BF5C-BFF962701CC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58" authorId="5" shapeId="0" xr:uid="{02DB3730-3A74-4D54-B72A-F9A37D20ECA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80" authorId="6" shapeId="0" xr:uid="{C2763F9B-0EE8-450E-B955-A0A3F3B2D16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81" authorId="7" shapeId="0" xr:uid="{FCB73C54-31A1-4A1D-96F2-9F4352D52DB1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03" authorId="8" shapeId="0" xr:uid="{5834D1CE-027B-4B48-B121-B2DE69D83AC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04" authorId="9" shapeId="0" xr:uid="{70D63217-30FE-41D8-8316-DC7D6411200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26" authorId="10" shapeId="0" xr:uid="{D65868DC-D579-481D-A748-B71C229E65C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27" authorId="11" shapeId="0" xr:uid="{85EA4351-94AC-4C48-A085-9D648D3804D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49" authorId="12" shapeId="0" xr:uid="{D43076EE-4DDA-449B-95E7-4607DAEB3A5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50" authorId="13" shapeId="0" xr:uid="{8917C540-7A5C-4F38-935E-A84C1EDE6DD5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72" authorId="14" shapeId="0" xr:uid="{9CDF3966-1EAA-4F79-B4C8-0B61120F7B39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73" authorId="15" shapeId="0" xr:uid="{34AF27AA-D2F8-43DE-A2E1-96FD6381B1B5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95" authorId="16" shapeId="0" xr:uid="{182C1BE1-DB59-46A2-AB5F-7E833527D0C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96" authorId="17" shapeId="0" xr:uid="{916412B6-C29B-417E-8CC8-D10520011265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18" authorId="18" shapeId="0" xr:uid="{927D9BE2-253B-4A82-8112-95D36CA3ADAD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19" authorId="19" shapeId="0" xr:uid="{976AA3A4-A734-46D6-9836-7BE3668A333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41" authorId="20" shapeId="0" xr:uid="{BBC4E642-AF5D-4B77-B29B-FE293FBBD33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42" authorId="21" shapeId="0" xr:uid="{DB6261A7-2FA0-4A03-84B1-CAAF47B12AE9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64" authorId="22" shapeId="0" xr:uid="{8E1E312C-D5A0-4F0E-9CEE-5BEDBCE6A94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65" authorId="23" shapeId="0" xr:uid="{D1698AC3-F3FB-4365-9018-F8BB81B7835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87" authorId="24" shapeId="0" xr:uid="{427DB9D6-5C1D-4CEF-AF5F-3513FBDC4F9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88" authorId="25" shapeId="0" xr:uid="{6170E5EC-2500-4797-9C04-9224792EFECE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10" authorId="26" shapeId="0" xr:uid="{C2956510-D7D1-4234-9861-09E070B2FFA3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11" authorId="27" shapeId="0" xr:uid="{503742BB-4681-4A9E-8FCC-9F052C1351A9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33" authorId="28" shapeId="0" xr:uid="{F66B9E7B-0573-4C34-95D2-87D704063A6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34" authorId="29" shapeId="0" xr:uid="{8CC8A2D2-E36D-4C78-AD2D-E406459783E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56" authorId="30" shapeId="0" xr:uid="{3E2A8CC1-53BD-48DF-B959-6E51300D110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57" authorId="31" shapeId="0" xr:uid="{1EB2756F-DB7F-456A-8326-5DC00425E60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79" authorId="32" shapeId="0" xr:uid="{DED1E80A-386A-4369-87E6-C01FDCBC83AD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80" authorId="33" shapeId="0" xr:uid="{4F2D89E8-9D59-47CA-A461-8284FCBE2F03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402" authorId="34" shapeId="0" xr:uid="{5C5EE4BB-708C-4469-B4B1-4384B7C13927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403" authorId="35" shapeId="0" xr:uid="{9D85B115-9B7B-4A93-8554-8130CE241B7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425" authorId="36" shapeId="0" xr:uid="{33C2EA10-6C90-4B69-AC75-C269EB80771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426" authorId="37" shapeId="0" xr:uid="{B21D8D58-6773-4C84-9860-AEEB64B01E2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</author>
  </authors>
  <commentList>
    <comment ref="B9" authorId="0" shapeId="0" xr:uid="{80A5818F-56FE-4473-AA0C-F8C501BC6AB0}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9.73 is the uncapped Qp,y value as measured in the Malawi_Phase2_WCFT_MP3 2019.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<sst xmlns="http://schemas.openxmlformats.org/spreadsheetml/2006/main" count="5957" uniqueCount="1081">
  <si>
    <t>Monitoring period: 01/01/2022 - 26/04/2023</t>
  </si>
  <si>
    <t xml:space="preserve">Emission Reduction Calculation Summary </t>
  </si>
  <si>
    <r>
      <t>P</t>
    </r>
    <r>
      <rPr>
        <b/>
        <vertAlign val="subscript"/>
        <sz val="11"/>
        <color theme="1"/>
        <rFont val="Avenir Book"/>
      </rPr>
      <t>y</t>
    </r>
  </si>
  <si>
    <t>SDG3</t>
  </si>
  <si>
    <t>SDG5</t>
  </si>
  <si>
    <t>SDG6</t>
  </si>
  <si>
    <t>GS ID</t>
  </si>
  <si>
    <t>Baseline Emissions BEp,y</t>
  </si>
  <si>
    <t>Project Emissions PEp,y</t>
  </si>
  <si>
    <t>PTD Total</t>
  </si>
  <si>
    <t>PTDs 2022</t>
  </si>
  <si>
    <t>PTDs 2023</t>
  </si>
  <si>
    <t>Ers 2022</t>
  </si>
  <si>
    <t>Ers 2023</t>
  </si>
  <si>
    <t>Total ERs CAPPED (WBT 0.0004T/l, 300 users, 90.09% usage rate and 95% PTDs):</t>
  </si>
  <si>
    <t xml:space="preserve"> Total Psafe</t>
  </si>
  <si>
    <t>Psafe 2022</t>
  </si>
  <si>
    <t>Psafe 2023</t>
  </si>
  <si>
    <t xml:space="preserve"> TR</t>
  </si>
  <si>
    <r>
      <t>Total P</t>
    </r>
    <r>
      <rPr>
        <b/>
        <vertAlign val="subscript"/>
        <sz val="11"/>
        <color theme="1"/>
        <rFont val="Avenir Book"/>
      </rPr>
      <t>access</t>
    </r>
  </si>
  <si>
    <r>
      <t>P</t>
    </r>
    <r>
      <rPr>
        <b/>
        <vertAlign val="subscript"/>
        <sz val="11"/>
        <color theme="1"/>
        <rFont val="Avenir Book"/>
      </rPr>
      <t>access</t>
    </r>
    <r>
      <rPr>
        <b/>
        <sz val="11"/>
        <color theme="1"/>
        <rFont val="Aptos Narrow"/>
        <family val="2"/>
        <scheme val="minor"/>
      </rPr>
      <t xml:space="preserve"> 2022</t>
    </r>
  </si>
  <si>
    <r>
      <t>P</t>
    </r>
    <r>
      <rPr>
        <b/>
        <vertAlign val="subscript"/>
        <sz val="11"/>
        <color theme="1"/>
        <rFont val="Avenir Book"/>
      </rPr>
      <t>access</t>
    </r>
    <r>
      <rPr>
        <b/>
        <sz val="11"/>
        <color theme="1"/>
        <rFont val="Aptos Narrow"/>
        <family val="2"/>
        <scheme val="minor"/>
      </rPr>
      <t xml:space="preserve"> 2023</t>
    </r>
  </si>
  <si>
    <t>Phase 2</t>
  </si>
  <si>
    <t>GS5329</t>
  </si>
  <si>
    <t>GS5330</t>
  </si>
  <si>
    <t>GS5331</t>
  </si>
  <si>
    <t>GS5332</t>
  </si>
  <si>
    <t>GS5335</t>
  </si>
  <si>
    <t>GS5336</t>
  </si>
  <si>
    <t>GS5337</t>
  </si>
  <si>
    <t>GS5338</t>
  </si>
  <si>
    <t>GS5339</t>
  </si>
  <si>
    <t>GS5340</t>
  </si>
  <si>
    <t>GS5341</t>
  </si>
  <si>
    <t>GS5342</t>
  </si>
  <si>
    <t>GS5343</t>
  </si>
  <si>
    <t>GS5344</t>
  </si>
  <si>
    <t>GS5437</t>
  </si>
  <si>
    <t>GS5438</t>
  </si>
  <si>
    <t>GS5439</t>
  </si>
  <si>
    <t>GS5440</t>
  </si>
  <si>
    <t>GS5441</t>
  </si>
  <si>
    <t>Borehole Database</t>
  </si>
  <si>
    <t>Monitoring period</t>
  </si>
  <si>
    <t>User numbers</t>
  </si>
  <si>
    <t>Borehole ID</t>
  </si>
  <si>
    <t>Borehole Name</t>
  </si>
  <si>
    <t>District</t>
  </si>
  <si>
    <t>Latitude</t>
  </si>
  <si>
    <t>Longitude</t>
  </si>
  <si>
    <t>Pump model</t>
  </si>
  <si>
    <t>Mode of use</t>
  </si>
  <si>
    <t>Date of rehabilitation</t>
  </si>
  <si>
    <t>Crediting start date per BH</t>
  </si>
  <si>
    <t>MP Start Date</t>
  </si>
  <si>
    <t xml:space="preserve">VPA End date </t>
  </si>
  <si>
    <t>Total user numbers (UNCAPPED)</t>
  </si>
  <si>
    <t>User numbers (CAPPED at 300 and &lt;1km)</t>
  </si>
  <si>
    <t>Total Down Days</t>
  </si>
  <si>
    <t>Total Crediting Days</t>
  </si>
  <si>
    <t>Total Project Technology Days</t>
  </si>
  <si>
    <t>Failure Days 2022</t>
  </si>
  <si>
    <t>MAX 2022 Crediting Days</t>
  </si>
  <si>
    <t>2022 Crediting Days</t>
  </si>
  <si>
    <t>2022 PTDs</t>
  </si>
  <si>
    <t>Failure Days 2023</t>
  </si>
  <si>
    <t>MAX 2023 Crediting Days</t>
  </si>
  <si>
    <t>2023 Crediting Days</t>
  </si>
  <si>
    <t>2023 PTDs</t>
  </si>
  <si>
    <t>GS5329 - VPA 91</t>
  </si>
  <si>
    <t>Start of MP</t>
  </si>
  <si>
    <t>UNICEF-001</t>
  </si>
  <si>
    <t>Chiudani</t>
  </si>
  <si>
    <t>Dowa</t>
  </si>
  <si>
    <t>Afridev</t>
  </si>
  <si>
    <t>Domestic</t>
  </si>
  <si>
    <t>N/A</t>
  </si>
  <si>
    <t xml:space="preserve">End of 2022 Vintage </t>
  </si>
  <si>
    <t>UNICEF-002</t>
  </si>
  <si>
    <t>Chilawo</t>
  </si>
  <si>
    <t>Start of 2023 Vintage</t>
  </si>
  <si>
    <t>UNICEF-003</t>
  </si>
  <si>
    <t>Mtumbati</t>
  </si>
  <si>
    <t xml:space="preserve">End of MP </t>
  </si>
  <si>
    <t>UNICEF-004</t>
  </si>
  <si>
    <t>Chapatuka</t>
  </si>
  <si>
    <t>UNICEF-005</t>
  </si>
  <si>
    <t>Bvunguti</t>
  </si>
  <si>
    <t>PTD Cap</t>
  </si>
  <si>
    <t>UNICEF-006</t>
  </si>
  <si>
    <t>Tobiasi</t>
  </si>
  <si>
    <t>UNICEF-007</t>
  </si>
  <si>
    <t>Sicho</t>
  </si>
  <si>
    <t>UNICEF-009</t>
  </si>
  <si>
    <t>Manondo</t>
  </si>
  <si>
    <t>UNICEF-013</t>
  </si>
  <si>
    <t>Simenti</t>
  </si>
  <si>
    <t>424-112</t>
  </si>
  <si>
    <t>Mwaphira</t>
  </si>
  <si>
    <t xml:space="preserve">This is the last monitoring these VPAs are on TDPPEC. </t>
  </si>
  <si>
    <t>424-114</t>
  </si>
  <si>
    <t>Kachulu Pelete</t>
  </si>
  <si>
    <t xml:space="preserve">The VPAs have different end dates, the PTDs represent their specific end dates on CP1. </t>
  </si>
  <si>
    <t>424-008</t>
  </si>
  <si>
    <t>Mkhotasanjiko</t>
  </si>
  <si>
    <t>424-110</t>
  </si>
  <si>
    <t>Chimbuli</t>
  </si>
  <si>
    <t xml:space="preserve">Project Reference </t>
  </si>
  <si>
    <t xml:space="preserve">VPA CP1 End Date </t>
  </si>
  <si>
    <t xml:space="preserve">End of Crediting in MP </t>
  </si>
  <si>
    <t>424-111</t>
  </si>
  <si>
    <t>Sintala Jacob</t>
  </si>
  <si>
    <t>424-138</t>
  </si>
  <si>
    <t>Matekwe</t>
  </si>
  <si>
    <t>GS5330 - VPA 92</t>
  </si>
  <si>
    <t>UNICEF-008</t>
  </si>
  <si>
    <t>Katupa</t>
  </si>
  <si>
    <t>UNICEF-010</t>
  </si>
  <si>
    <t>Malayina</t>
  </si>
  <si>
    <t>UNICEF-011</t>
  </si>
  <si>
    <t>Chima</t>
  </si>
  <si>
    <t>UNICEF-012</t>
  </si>
  <si>
    <t>Lemani</t>
  </si>
  <si>
    <t>UNICEF-015</t>
  </si>
  <si>
    <t>Bango</t>
  </si>
  <si>
    <t>UNICEF-016</t>
  </si>
  <si>
    <t>Chipeni</t>
  </si>
  <si>
    <t>UNICEF-017</t>
  </si>
  <si>
    <t>Malanda</t>
  </si>
  <si>
    <t>UNICEF-022</t>
  </si>
  <si>
    <t>Million</t>
  </si>
  <si>
    <t>424-026</t>
  </si>
  <si>
    <t>Chilembwe</t>
  </si>
  <si>
    <t>424-133</t>
  </si>
  <si>
    <t>Chibade</t>
  </si>
  <si>
    <t>424-131</t>
  </si>
  <si>
    <t>Mgawi</t>
  </si>
  <si>
    <t>424-136</t>
  </si>
  <si>
    <t>Malinga</t>
  </si>
  <si>
    <t>424-128</t>
  </si>
  <si>
    <t>Chimpeni</t>
  </si>
  <si>
    <t>424-139</t>
  </si>
  <si>
    <t>Chigudu</t>
  </si>
  <si>
    <t>GS5331 - VPA 93</t>
  </si>
  <si>
    <t>UNICEF-014</t>
  </si>
  <si>
    <t>Salamba</t>
  </si>
  <si>
    <t>UNICEF-018</t>
  </si>
  <si>
    <t>Kaning'a</t>
  </si>
  <si>
    <t>UNICEF-019</t>
  </si>
  <si>
    <t>Chizinga</t>
  </si>
  <si>
    <t>UNICEF-020</t>
  </si>
  <si>
    <t>Moses/Chibisa</t>
  </si>
  <si>
    <t>UNICEF-021</t>
  </si>
  <si>
    <t>Chalemera</t>
  </si>
  <si>
    <t>UNICEF-023</t>
  </si>
  <si>
    <t>Msampha</t>
  </si>
  <si>
    <t>UNICEF-024</t>
  </si>
  <si>
    <t>Mpozela</t>
  </si>
  <si>
    <t>UNICEF-025</t>
  </si>
  <si>
    <t>Master</t>
  </si>
  <si>
    <t>UNICEF-027</t>
  </si>
  <si>
    <t>Chilawo Kanjinga</t>
  </si>
  <si>
    <t>UNICEF-039</t>
  </si>
  <si>
    <t>Msiyakulima</t>
  </si>
  <si>
    <t>424-130</t>
  </si>
  <si>
    <t>Mkwela</t>
  </si>
  <si>
    <t>424-009</t>
  </si>
  <si>
    <t>Katsukampando/ Kasukampando</t>
  </si>
  <si>
    <t>424-062</t>
  </si>
  <si>
    <t xml:space="preserve">Chinkhwilidambwe  </t>
  </si>
  <si>
    <t>424-032</t>
  </si>
  <si>
    <t>Chiwale</t>
  </si>
  <si>
    <t>424-031</t>
  </si>
  <si>
    <t>Kalinde</t>
  </si>
  <si>
    <t>424-001</t>
  </si>
  <si>
    <t>Chatambalala CBCC</t>
  </si>
  <si>
    <t>GS5332 - VPA 94</t>
  </si>
  <si>
    <t>UNICEF-026</t>
  </si>
  <si>
    <t>Chitwala</t>
  </si>
  <si>
    <t>UNICEF-028</t>
  </si>
  <si>
    <t>Chawantha</t>
  </si>
  <si>
    <t>UNICEF-037</t>
  </si>
  <si>
    <t>Chipuni</t>
  </si>
  <si>
    <t>UNICEF-045</t>
  </si>
  <si>
    <t>Dziko</t>
  </si>
  <si>
    <t>UNICEF-053</t>
  </si>
  <si>
    <t>Mtende</t>
  </si>
  <si>
    <t>UNICEF-057</t>
  </si>
  <si>
    <t>Katukumuka</t>
  </si>
  <si>
    <t>UNICEF-062</t>
  </si>
  <si>
    <t>Mbende</t>
  </si>
  <si>
    <t>UNICEF-064</t>
  </si>
  <si>
    <t>Sambani</t>
  </si>
  <si>
    <t>424-007</t>
  </si>
  <si>
    <t>Kamsomali</t>
  </si>
  <si>
    <t>424-063</t>
  </si>
  <si>
    <t>Chilinkhonkhwa</t>
  </si>
  <si>
    <t xml:space="preserve">Dowa </t>
  </si>
  <si>
    <t>424-021</t>
  </si>
  <si>
    <t>Kamzembe</t>
  </si>
  <si>
    <t>424-023</t>
  </si>
  <si>
    <t xml:space="preserve">Kamsumbudzula </t>
  </si>
  <si>
    <t>424-012</t>
  </si>
  <si>
    <t>Nyoka</t>
  </si>
  <si>
    <t>GS5335 - VPA 95</t>
  </si>
  <si>
    <t>UNICEF-048</t>
  </si>
  <si>
    <t>Kaulimbo</t>
  </si>
  <si>
    <t>UNICEF-049</t>
  </si>
  <si>
    <t>Nalandwa</t>
  </si>
  <si>
    <t>UNICEF-063</t>
  </si>
  <si>
    <t>Chipindi</t>
  </si>
  <si>
    <t>UNICEF-065</t>
  </si>
  <si>
    <t>Buza</t>
  </si>
  <si>
    <t>UNICEF-066</t>
  </si>
  <si>
    <t>Mtengeza</t>
  </si>
  <si>
    <t>UNICEF-067</t>
  </si>
  <si>
    <t>Mphambanya</t>
  </si>
  <si>
    <t>UNICEF-068</t>
  </si>
  <si>
    <t>Malabada</t>
  </si>
  <si>
    <t>UNICEF-069</t>
  </si>
  <si>
    <t>Chikalera</t>
  </si>
  <si>
    <t>UNICEF-070</t>
  </si>
  <si>
    <t>Msangwa</t>
  </si>
  <si>
    <t>UNICEF-073</t>
  </si>
  <si>
    <t>Malangwasila</t>
  </si>
  <si>
    <t>424-014</t>
  </si>
  <si>
    <t>Njingivalabawo</t>
  </si>
  <si>
    <t>424-027</t>
  </si>
  <si>
    <t>Chilije</t>
  </si>
  <si>
    <t>424-079</t>
  </si>
  <si>
    <t>Nkhwewa</t>
  </si>
  <si>
    <t>424-019</t>
  </si>
  <si>
    <t>Chinkhadze</t>
  </si>
  <si>
    <t>424-052</t>
  </si>
  <si>
    <t>Chisinga</t>
  </si>
  <si>
    <t>GS5336 - VPA 96</t>
  </si>
  <si>
    <t>UNICEF-074</t>
  </si>
  <si>
    <t>Lunda</t>
  </si>
  <si>
    <t>UNICEF-075</t>
  </si>
  <si>
    <t>Mkombe</t>
  </si>
  <si>
    <t>UNICEF-076</t>
  </si>
  <si>
    <t>Kaponda</t>
  </si>
  <si>
    <t>UNICEF-078</t>
  </si>
  <si>
    <t>Chikhambi</t>
  </si>
  <si>
    <t>UNICEF-079</t>
  </si>
  <si>
    <t>Mkhwinda</t>
  </si>
  <si>
    <t>UNICEF-080</t>
  </si>
  <si>
    <t>Mkotamo</t>
  </si>
  <si>
    <t>UNICEF-081</t>
  </si>
  <si>
    <t>Mkwachale</t>
  </si>
  <si>
    <t>UNICEF-082</t>
  </si>
  <si>
    <t>Nyankhwaya</t>
  </si>
  <si>
    <t>424-005</t>
  </si>
  <si>
    <t>Chidziwira</t>
  </si>
  <si>
    <t>424-092</t>
  </si>
  <si>
    <t>Chimbeleko</t>
  </si>
  <si>
    <t>424-087</t>
  </si>
  <si>
    <t>Mnkhwere</t>
  </si>
  <si>
    <t>424-146</t>
  </si>
  <si>
    <t>Chimoto</t>
  </si>
  <si>
    <t>424-077</t>
  </si>
  <si>
    <t>Mdimba</t>
  </si>
  <si>
    <t>GS5337 - VPA 97</t>
  </si>
  <si>
    <t>UNICEF-071</t>
  </si>
  <si>
    <t>Tsilizani</t>
  </si>
  <si>
    <t>UNICEF-072</t>
  </si>
  <si>
    <t>Mpotela</t>
  </si>
  <si>
    <t>UNICEF-077</t>
  </si>
  <si>
    <t>Chakuwawa</t>
  </si>
  <si>
    <t>UNICEF-083</t>
  </si>
  <si>
    <t>Psyontha</t>
  </si>
  <si>
    <t>UNICEF-084</t>
  </si>
  <si>
    <t>Chinyelenyele</t>
  </si>
  <si>
    <t>UNICEF-085</t>
  </si>
  <si>
    <t>Katema</t>
  </si>
  <si>
    <t>UNICEF-086</t>
  </si>
  <si>
    <t>Josamu</t>
  </si>
  <si>
    <t>UNICEF-087</t>
  </si>
  <si>
    <t>UNICEF-088</t>
  </si>
  <si>
    <t>Chibwana</t>
  </si>
  <si>
    <t>UNICEF-091</t>
  </si>
  <si>
    <t>Chiponda</t>
  </si>
  <si>
    <t>424-073</t>
  </si>
  <si>
    <t>Chembe</t>
  </si>
  <si>
    <t>424-006</t>
  </si>
  <si>
    <t>Chauwamgwadula</t>
  </si>
  <si>
    <t>424-041</t>
  </si>
  <si>
    <t xml:space="preserve">Kadewere </t>
  </si>
  <si>
    <t>424-049</t>
  </si>
  <si>
    <t>Nyanda</t>
  </si>
  <si>
    <t>424-025</t>
  </si>
  <si>
    <t>Kabuluzi</t>
  </si>
  <si>
    <t>GS5338 - VPA 98</t>
  </si>
  <si>
    <t>UNICEF-089</t>
  </si>
  <si>
    <t>Jerenje</t>
  </si>
  <si>
    <t>UNICEF-090</t>
  </si>
  <si>
    <t>Mbwelera</t>
  </si>
  <si>
    <t>UNICEF-092</t>
  </si>
  <si>
    <t>Kankhumbwa</t>
  </si>
  <si>
    <t>UNICEF-093</t>
  </si>
  <si>
    <t>Mgoli</t>
  </si>
  <si>
    <t>UNICEF-094</t>
  </si>
  <si>
    <t>Sintala</t>
  </si>
  <si>
    <t>UNICEF-095</t>
  </si>
  <si>
    <t>Mbewa Kachere</t>
  </si>
  <si>
    <t>UNICEF-096</t>
  </si>
  <si>
    <t>Guma</t>
  </si>
  <si>
    <t>UNICEF-097</t>
  </si>
  <si>
    <t>Mbuwa</t>
  </si>
  <si>
    <t>UNICEF-098</t>
  </si>
  <si>
    <t>Bvulabango</t>
  </si>
  <si>
    <t>UNICEF-099</t>
  </si>
  <si>
    <t>Nyirazafa</t>
  </si>
  <si>
    <t>UNICEF-101</t>
  </si>
  <si>
    <t>Nkhosano Chifupa</t>
  </si>
  <si>
    <t>UNICEF-105</t>
  </si>
  <si>
    <t>Jotani</t>
  </si>
  <si>
    <t>424-065</t>
  </si>
  <si>
    <t>Mphaso</t>
  </si>
  <si>
    <t>424-013</t>
  </si>
  <si>
    <t>Chimpango</t>
  </si>
  <si>
    <t>424-068</t>
  </si>
  <si>
    <t>Njoka</t>
  </si>
  <si>
    <t>424-135</t>
  </si>
  <si>
    <t>Khomani</t>
  </si>
  <si>
    <t>424-134</t>
  </si>
  <si>
    <t>Makalanje</t>
  </si>
  <si>
    <t>GS5339 - VPA 99</t>
  </si>
  <si>
    <t>UNICEF-029</t>
  </si>
  <si>
    <t>Chankhawuta</t>
  </si>
  <si>
    <t>Kasungu</t>
  </si>
  <si>
    <t>UNICEF-030</t>
  </si>
  <si>
    <t>Mphembedzu</t>
  </si>
  <si>
    <t>UNICEF-032</t>
  </si>
  <si>
    <t>Chisuku II</t>
  </si>
  <si>
    <t>UNICEF-033</t>
  </si>
  <si>
    <t>Kalemba-Jasi</t>
  </si>
  <si>
    <t>UNICEF-034</t>
  </si>
  <si>
    <t>Kambala</t>
  </si>
  <si>
    <t>UNICEF-035</t>
  </si>
  <si>
    <t>Sanikonda</t>
  </si>
  <si>
    <t>UNICEF-038</t>
  </si>
  <si>
    <t>Kamphako</t>
  </si>
  <si>
    <t>UNICEF-040</t>
  </si>
  <si>
    <t>Kaomba</t>
  </si>
  <si>
    <t>UNICEF-041</t>
  </si>
  <si>
    <t>Gwawa</t>
  </si>
  <si>
    <t>UNICEF-050</t>
  </si>
  <si>
    <t>Mtelezi</t>
  </si>
  <si>
    <t>UNICEF-054</t>
  </si>
  <si>
    <t>Dyuku</t>
  </si>
  <si>
    <t>UNICEF-055</t>
  </si>
  <si>
    <t>Kwamdera</t>
  </si>
  <si>
    <t>424-038</t>
  </si>
  <si>
    <t>Mkuwira</t>
  </si>
  <si>
    <t>424-132</t>
  </si>
  <si>
    <t>Kayanga</t>
  </si>
  <si>
    <t>424-116</t>
  </si>
  <si>
    <t>Mndesi</t>
  </si>
  <si>
    <t>424-015</t>
  </si>
  <si>
    <t>Mwali 2</t>
  </si>
  <si>
    <t>424-117</t>
  </si>
  <si>
    <t>Mndonyeni</t>
  </si>
  <si>
    <t>GS5340 - VPA 100</t>
  </si>
  <si>
    <t>UNICEF-031</t>
  </si>
  <si>
    <t>Jozeki</t>
  </si>
  <si>
    <t>UNICEF-036</t>
  </si>
  <si>
    <t>Sungani</t>
  </si>
  <si>
    <t>UNICEF-042</t>
  </si>
  <si>
    <t>Kapsyala</t>
  </si>
  <si>
    <t>UNICEF-043</t>
  </si>
  <si>
    <t>Mataya</t>
  </si>
  <si>
    <t>UNICEF-044</t>
  </si>
  <si>
    <t>shemu</t>
  </si>
  <si>
    <t>UNICEF-046</t>
  </si>
  <si>
    <t>Mkakatanji</t>
  </si>
  <si>
    <t>UNICEF-047</t>
  </si>
  <si>
    <t>Ngoma/ Ntchentche</t>
  </si>
  <si>
    <t>UNICEF-051</t>
  </si>
  <si>
    <t>Mikule</t>
  </si>
  <si>
    <t>UNICEF-052</t>
  </si>
  <si>
    <t>Mnjemu / Kawata</t>
  </si>
  <si>
    <t>UNICEF-056</t>
  </si>
  <si>
    <t>UNICEF-058</t>
  </si>
  <si>
    <t>Bimphi</t>
  </si>
  <si>
    <t>UNICEF-059</t>
  </si>
  <si>
    <t>Mpalata</t>
  </si>
  <si>
    <t>UNICEF-060</t>
  </si>
  <si>
    <t>Lumbani</t>
  </si>
  <si>
    <t>UNICEF-061</t>
  </si>
  <si>
    <t>Sikelo</t>
  </si>
  <si>
    <t>424-054</t>
  </si>
  <si>
    <t>Zilombe</t>
  </si>
  <si>
    <t>424-158</t>
  </si>
  <si>
    <t>Kuphera</t>
  </si>
  <si>
    <t>424-091</t>
  </si>
  <si>
    <t>Kamswaswa</t>
  </si>
  <si>
    <t>424-072</t>
  </si>
  <si>
    <t>Dangaliro</t>
  </si>
  <si>
    <t>GS5341 - VPA 101</t>
  </si>
  <si>
    <t>UNICEF-110</t>
  </si>
  <si>
    <t>Chambwe</t>
  </si>
  <si>
    <t>UNICEF-111</t>
  </si>
  <si>
    <t>Mgwedeza</t>
  </si>
  <si>
    <t>UNICEF-119</t>
  </si>
  <si>
    <t>Msamba</t>
  </si>
  <si>
    <t>UNICEF-120</t>
  </si>
  <si>
    <t>Thawale</t>
  </si>
  <si>
    <t>UNICEF-121</t>
  </si>
  <si>
    <t>Chambalekani</t>
  </si>
  <si>
    <t>UNICEF-122</t>
  </si>
  <si>
    <t>Nkhoma Katete</t>
  </si>
  <si>
    <t>UNICEF-123</t>
  </si>
  <si>
    <t>Kalundi</t>
  </si>
  <si>
    <t>UNICEF-124</t>
  </si>
  <si>
    <t>Chiwambe</t>
  </si>
  <si>
    <t>UNICEF-125</t>
  </si>
  <si>
    <t>Kambwera</t>
  </si>
  <si>
    <t>UNICEF-126</t>
  </si>
  <si>
    <t>Vinthenga</t>
  </si>
  <si>
    <t>UNICEF-127</t>
  </si>
  <si>
    <t>Msulu</t>
  </si>
  <si>
    <t>UNICEF-128</t>
  </si>
  <si>
    <t>Chimtengo</t>
  </si>
  <si>
    <t>UNICEF-129</t>
  </si>
  <si>
    <t>Kalima</t>
  </si>
  <si>
    <t>424-160</t>
  </si>
  <si>
    <t>Makanga</t>
  </si>
  <si>
    <t>424-069</t>
  </si>
  <si>
    <t>Mtsukunya</t>
  </si>
  <si>
    <t>424-071</t>
  </si>
  <si>
    <t>Kalongamchedwa</t>
  </si>
  <si>
    <t>424-159</t>
  </si>
  <si>
    <t>Sikiteni</t>
  </si>
  <si>
    <t>424-055</t>
  </si>
  <si>
    <t>Kapote</t>
  </si>
  <si>
    <t>GS5342 - VPA 102</t>
  </si>
  <si>
    <t>UNICEF-130</t>
  </si>
  <si>
    <t>Mcheleka</t>
  </si>
  <si>
    <t>UNICEF-132</t>
  </si>
  <si>
    <t>Mikodo</t>
  </si>
  <si>
    <t>UNICEF-133</t>
  </si>
  <si>
    <t>Zifo</t>
  </si>
  <si>
    <t>UNICEF-134</t>
  </si>
  <si>
    <t>Chinkhande</t>
  </si>
  <si>
    <t>UNICEF-136</t>
  </si>
  <si>
    <t>Kabibi 2</t>
  </si>
  <si>
    <t>UNICEF-137</t>
  </si>
  <si>
    <t>Kawinga</t>
  </si>
  <si>
    <t>UNICEF-138</t>
  </si>
  <si>
    <t>Pundu Kabibi</t>
  </si>
  <si>
    <t>UNICEF-142</t>
  </si>
  <si>
    <t>Lembanyanja</t>
  </si>
  <si>
    <t>UNICEF-144</t>
  </si>
  <si>
    <t>Chikukula</t>
  </si>
  <si>
    <t>UNICEF-145</t>
  </si>
  <si>
    <t>Chipaza</t>
  </si>
  <si>
    <t>UNICEF-147</t>
  </si>
  <si>
    <t>Chinyengo</t>
  </si>
  <si>
    <t>UNICEF-155</t>
  </si>
  <si>
    <t>Sendeza</t>
  </si>
  <si>
    <t>424-056</t>
  </si>
  <si>
    <t>Kawiya</t>
  </si>
  <si>
    <t>424-090</t>
  </si>
  <si>
    <t>Chipafi</t>
  </si>
  <si>
    <t>424-076</t>
  </si>
  <si>
    <t>Bondoma</t>
  </si>
  <si>
    <t>424-164</t>
  </si>
  <si>
    <t>Atiyele</t>
  </si>
  <si>
    <t>424-161</t>
  </si>
  <si>
    <t>Sese Chimowa</t>
  </si>
  <si>
    <t>GS5343 - VPA 103</t>
  </si>
  <si>
    <t>UNICEF-146</t>
  </si>
  <si>
    <t>Kasichi</t>
  </si>
  <si>
    <t>UNICEF-148</t>
  </si>
  <si>
    <t>Kapiri</t>
  </si>
  <si>
    <t>UNICEF-149</t>
  </si>
  <si>
    <t>Gideon</t>
  </si>
  <si>
    <t>UNICEF-151</t>
  </si>
  <si>
    <t>Kaputwa</t>
  </si>
  <si>
    <t>UNICEF-152</t>
  </si>
  <si>
    <t>Kapwata 2</t>
  </si>
  <si>
    <t>UNICEF-153</t>
  </si>
  <si>
    <t>Munye Madzi</t>
  </si>
  <si>
    <t>UNICEF-156</t>
  </si>
  <si>
    <t>Mwenda</t>
  </si>
  <si>
    <t>UNICEF-160</t>
  </si>
  <si>
    <t>Chiphaliwali</t>
  </si>
  <si>
    <t>UNICEF-161</t>
  </si>
  <si>
    <t>Kateme/Yonamu</t>
  </si>
  <si>
    <t>UNICEF-162</t>
  </si>
  <si>
    <t>Simoni</t>
  </si>
  <si>
    <t>UNICEF-164</t>
  </si>
  <si>
    <t>Chilaka</t>
  </si>
  <si>
    <t>UNICEF-165</t>
  </si>
  <si>
    <t>Jeputala</t>
  </si>
  <si>
    <t>UNICEF-166</t>
  </si>
  <si>
    <t>Lufeyo</t>
  </si>
  <si>
    <t>424-162</t>
  </si>
  <si>
    <t>Ndalama 3</t>
  </si>
  <si>
    <t>424-163</t>
  </si>
  <si>
    <t>Mchenga</t>
  </si>
  <si>
    <t>424-016</t>
  </si>
  <si>
    <t>Mwase 1</t>
  </si>
  <si>
    <t>424-165</t>
  </si>
  <si>
    <t>Chidzuma</t>
  </si>
  <si>
    <t>424-147</t>
  </si>
  <si>
    <t>Kadolo</t>
  </si>
  <si>
    <t>GS5344 - VPA 104</t>
  </si>
  <si>
    <t>UNICEF-167</t>
  </si>
  <si>
    <t>Masinjang`ombe</t>
  </si>
  <si>
    <t>UNICEF-168</t>
  </si>
  <si>
    <t>Misika</t>
  </si>
  <si>
    <t>UNICEF-170</t>
  </si>
  <si>
    <t>Kantchele / Katchere</t>
  </si>
  <si>
    <t>UNICEF-171</t>
  </si>
  <si>
    <t>Kunkhulire</t>
  </si>
  <si>
    <t>UNICEF-172</t>
  </si>
  <si>
    <t>Matatiyo</t>
  </si>
  <si>
    <t>UNICEF-174</t>
  </si>
  <si>
    <t>Chimwendo</t>
  </si>
  <si>
    <t>UNICEF-176</t>
  </si>
  <si>
    <t>Chiunguza</t>
  </si>
  <si>
    <t>UNICEF-177</t>
  </si>
  <si>
    <t>Lodzeni/Lozani</t>
  </si>
  <si>
    <t>UNICEF-178</t>
  </si>
  <si>
    <t>Mndawirako</t>
  </si>
  <si>
    <t>UNICEF-179</t>
  </si>
  <si>
    <t>Dunda</t>
  </si>
  <si>
    <t>UNICEF-181</t>
  </si>
  <si>
    <t>Chikoti</t>
  </si>
  <si>
    <t>424-028</t>
  </si>
  <si>
    <t>Kayala</t>
  </si>
  <si>
    <t>424-168</t>
  </si>
  <si>
    <t>Kamayani</t>
  </si>
  <si>
    <t>424-078</t>
  </si>
  <si>
    <t>Gobede</t>
  </si>
  <si>
    <t>424-113</t>
  </si>
  <si>
    <t>Mtipulula</t>
  </si>
  <si>
    <t>424-157</t>
  </si>
  <si>
    <t>Chadika</t>
  </si>
  <si>
    <t>GS5437 - VPA 112</t>
  </si>
  <si>
    <t>UNICEF-100</t>
  </si>
  <si>
    <t>Mkwapukwa</t>
  </si>
  <si>
    <t>UNICEF-102</t>
  </si>
  <si>
    <t>Chinsewu</t>
  </si>
  <si>
    <t>UNICEF-103</t>
  </si>
  <si>
    <t>Kamphinda</t>
  </si>
  <si>
    <t>UNICEF-104</t>
  </si>
  <si>
    <t>Kangulu</t>
  </si>
  <si>
    <t>UNICEF-106</t>
  </si>
  <si>
    <t>Chimfuti</t>
  </si>
  <si>
    <t>UNICEF-109</t>
  </si>
  <si>
    <t>Sumayili</t>
  </si>
  <si>
    <t>UNICEF-113</t>
  </si>
  <si>
    <t>Pemba</t>
  </si>
  <si>
    <t>424-017</t>
  </si>
  <si>
    <t>Kamtengo</t>
  </si>
  <si>
    <t>424-088</t>
  </si>
  <si>
    <t>Mphando</t>
  </si>
  <si>
    <t>424-080</t>
  </si>
  <si>
    <t>Malirakwenda</t>
  </si>
  <si>
    <t>424-020</t>
  </si>
  <si>
    <t>Lipenga</t>
  </si>
  <si>
    <t>424-103</t>
  </si>
  <si>
    <t>Mpembaiwe</t>
  </si>
  <si>
    <t>424-002</t>
  </si>
  <si>
    <t>Moyomsana</t>
  </si>
  <si>
    <t>GS5438 - VPA 113</t>
  </si>
  <si>
    <t>UNICEF-107</t>
  </si>
  <si>
    <t xml:space="preserve">Mbingwa </t>
  </si>
  <si>
    <t>UNICEF-108</t>
  </si>
  <si>
    <t>Chilemba</t>
  </si>
  <si>
    <t>UNICEF-112</t>
  </si>
  <si>
    <t>Mashatira</t>
  </si>
  <si>
    <t>UNICEF-114</t>
  </si>
  <si>
    <t>Inje 1</t>
  </si>
  <si>
    <t>UNICEF-115</t>
  </si>
  <si>
    <t>Mmelo</t>
  </si>
  <si>
    <t>UNICEF-116</t>
  </si>
  <si>
    <t>Manthepa</t>
  </si>
  <si>
    <t>UNICEF-117</t>
  </si>
  <si>
    <t>Tumbi</t>
  </si>
  <si>
    <t>UNICEF-118</t>
  </si>
  <si>
    <t>Chikavumbwa</t>
  </si>
  <si>
    <t>UNICEF-143</t>
  </si>
  <si>
    <t>Chikamphula / Nthunthumule</t>
  </si>
  <si>
    <t>424-126</t>
  </si>
  <si>
    <t>Mawuachotsa</t>
  </si>
  <si>
    <t>424-094</t>
  </si>
  <si>
    <t>Zikapanda</t>
  </si>
  <si>
    <t>424-145</t>
  </si>
  <si>
    <t>Simon</t>
  </si>
  <si>
    <t>424-095</t>
  </si>
  <si>
    <t>Kaundama</t>
  </si>
  <si>
    <t>424-097</t>
  </si>
  <si>
    <t>Mmengwe</t>
  </si>
  <si>
    <t>GS5439 - VPA 114</t>
  </si>
  <si>
    <t>UNICEF-131</t>
  </si>
  <si>
    <t>Makombwa 2</t>
  </si>
  <si>
    <t>UNICEF-135</t>
  </si>
  <si>
    <t>Mndinde</t>
  </si>
  <si>
    <t>UNICEF-139</t>
  </si>
  <si>
    <t>Kamkwiyo</t>
  </si>
  <si>
    <t>UNICEF-140</t>
  </si>
  <si>
    <t>Kadzimete</t>
  </si>
  <si>
    <t>UNICEF-141</t>
  </si>
  <si>
    <t>Chikadza</t>
  </si>
  <si>
    <t>UNICEF-150</t>
  </si>
  <si>
    <t>Shadreck</t>
  </si>
  <si>
    <t>UNICEF-154</t>
  </si>
  <si>
    <t>Kalimbira</t>
  </si>
  <si>
    <t>UNICEF-173</t>
  </si>
  <si>
    <t>Gumulira</t>
  </si>
  <si>
    <t>UNICEF-175</t>
  </si>
  <si>
    <t>Malumbila</t>
  </si>
  <si>
    <t>424-030</t>
  </si>
  <si>
    <t>Kadzimkambani</t>
  </si>
  <si>
    <t>424-081</t>
  </si>
  <si>
    <t>Guliguli</t>
  </si>
  <si>
    <t>424-120</t>
  </si>
  <si>
    <t>Chilongodzi</t>
  </si>
  <si>
    <t>424-105</t>
  </si>
  <si>
    <t>Sanyama</t>
  </si>
  <si>
    <t>424-024</t>
  </si>
  <si>
    <t>Mponda</t>
  </si>
  <si>
    <t>GS5440 - VPA 115</t>
  </si>
  <si>
    <t>UNICEF-157</t>
  </si>
  <si>
    <t>Milimbu</t>
  </si>
  <si>
    <t>UNICEF-158</t>
  </si>
  <si>
    <t xml:space="preserve">Nakutepa </t>
  </si>
  <si>
    <t>UNICEF-159</t>
  </si>
  <si>
    <t>Kanzingeni</t>
  </si>
  <si>
    <t>UNICEF-163</t>
  </si>
  <si>
    <t>Kapudzula/Kapale</t>
  </si>
  <si>
    <t>UNICEF-169</t>
  </si>
  <si>
    <t>Faifi / Five</t>
  </si>
  <si>
    <t>UNICEF-180</t>
  </si>
  <si>
    <t>Tembwe</t>
  </si>
  <si>
    <t>UNICEF-184</t>
  </si>
  <si>
    <t>Sapeya Gude</t>
  </si>
  <si>
    <t>UNICEF-187</t>
  </si>
  <si>
    <t>Chisanja</t>
  </si>
  <si>
    <t>424-102</t>
  </si>
  <si>
    <t>Mbeza</t>
  </si>
  <si>
    <t>424-096</t>
  </si>
  <si>
    <t>Kachera</t>
  </si>
  <si>
    <t>424-099</t>
  </si>
  <si>
    <t>Mononga</t>
  </si>
  <si>
    <t>424-169</t>
  </si>
  <si>
    <t>Kalikuni</t>
  </si>
  <si>
    <t>424-074</t>
  </si>
  <si>
    <t>Kadzomba</t>
  </si>
  <si>
    <t>GS5441 - VPA 116</t>
  </si>
  <si>
    <t>UNICEF-182</t>
  </si>
  <si>
    <t>Julayi</t>
  </si>
  <si>
    <t>UNICEF-183</t>
  </si>
  <si>
    <t>Mbetayasamba</t>
  </si>
  <si>
    <t>UNICEF-185</t>
  </si>
  <si>
    <t>Msuzumile</t>
  </si>
  <si>
    <t>UNICEF-186</t>
  </si>
  <si>
    <t>Nkhandwe</t>
  </si>
  <si>
    <t>UNICEF-188</t>
  </si>
  <si>
    <t>UNICEF-189</t>
  </si>
  <si>
    <t>Mayani</t>
  </si>
  <si>
    <t>UNICEF-190</t>
  </si>
  <si>
    <t>Khwanya / Nkhwanya</t>
  </si>
  <si>
    <t>424-129</t>
  </si>
  <si>
    <t>Namazunda</t>
  </si>
  <si>
    <t>424-067</t>
  </si>
  <si>
    <t>Kapuche</t>
  </si>
  <si>
    <t>424-137</t>
  </si>
  <si>
    <t>Kaphantengo 2</t>
  </si>
  <si>
    <t>424-166</t>
  </si>
  <si>
    <t>Chakhala2</t>
  </si>
  <si>
    <t>424-070</t>
  </si>
  <si>
    <t>Chotsele</t>
  </si>
  <si>
    <t>424-011</t>
  </si>
  <si>
    <t>Mawelu 1</t>
  </si>
  <si>
    <t>424-075</t>
  </si>
  <si>
    <t>Kabulika Ofesi</t>
  </si>
  <si>
    <t>424-144</t>
  </si>
  <si>
    <t>Nkhata</t>
  </si>
  <si>
    <t>Q1 2022</t>
  </si>
  <si>
    <t>Q2 2022</t>
  </si>
  <si>
    <t>Q3 2022</t>
  </si>
  <si>
    <t>Q4 2022</t>
  </si>
  <si>
    <t>Q1 2023</t>
  </si>
  <si>
    <t>Q2 2023</t>
  </si>
  <si>
    <t>Total WQT NFD</t>
  </si>
  <si>
    <t>2022 WQT NFD</t>
  </si>
  <si>
    <t>2023 WQT NFD</t>
  </si>
  <si>
    <t>01.01.2022 - 31.03.2022</t>
  </si>
  <si>
    <t>01.04.2022 - 30.06.2022</t>
  </si>
  <si>
    <t>01.07.2022 - 30.09.2022</t>
  </si>
  <si>
    <t>01.10.2022 - 31.12.2022</t>
  </si>
  <si>
    <t>01.01.2023 - 31.03.2023</t>
  </si>
  <si>
    <t>01.04.2023 - 26.04.2023</t>
  </si>
  <si>
    <t xml:space="preserve">Date </t>
  </si>
  <si>
    <t>Pass</t>
  </si>
  <si>
    <t>Date</t>
  </si>
  <si>
    <t>13.12.22</t>
  </si>
  <si>
    <t>08.12.22</t>
  </si>
  <si>
    <t>14.12.22</t>
  </si>
  <si>
    <t>30.09.22</t>
  </si>
  <si>
    <t>29.12.22</t>
  </si>
  <si>
    <t xml:space="preserve">Fail </t>
  </si>
  <si>
    <t>01.10.22</t>
  </si>
  <si>
    <t>30.12.22</t>
  </si>
  <si>
    <t>29.07.22</t>
  </si>
  <si>
    <t>29.09.22</t>
  </si>
  <si>
    <t>25.07.22</t>
  </si>
  <si>
    <t>09.12.22</t>
  </si>
  <si>
    <t>02.10.22</t>
  </si>
  <si>
    <t>28.09.22</t>
  </si>
  <si>
    <t>Katsukampando</t>
  </si>
  <si>
    <t>27.12.22</t>
  </si>
  <si>
    <t>12.12.22</t>
  </si>
  <si>
    <t>27.09.22</t>
  </si>
  <si>
    <t>01.08.22</t>
  </si>
  <si>
    <t>22.07.22</t>
  </si>
  <si>
    <t>28.12.22</t>
  </si>
  <si>
    <t>12.11.22</t>
  </si>
  <si>
    <t>23.07.22</t>
  </si>
  <si>
    <t>03.09.22</t>
  </si>
  <si>
    <t>23.06.22</t>
  </si>
  <si>
    <t>22.06.22</t>
  </si>
  <si>
    <t>24.06.22</t>
  </si>
  <si>
    <t>21.06.22</t>
  </si>
  <si>
    <t>22.06.21</t>
  </si>
  <si>
    <t>20.06.22</t>
  </si>
  <si>
    <t>18.06.22</t>
  </si>
  <si>
    <t>19.06.22</t>
  </si>
  <si>
    <t>11.12.22</t>
  </si>
  <si>
    <t>28.07.22</t>
  </si>
  <si>
    <t>24.07.22</t>
  </si>
  <si>
    <t>Chakhala1</t>
  </si>
  <si>
    <t xml:space="preserve">Total </t>
  </si>
  <si>
    <t>Average per quarter</t>
  </si>
  <si>
    <t xml:space="preserve">Number failed </t>
  </si>
  <si>
    <t xml:space="preserve">% failed </t>
  </si>
  <si>
    <t>2022- 1</t>
  </si>
  <si>
    <t>2022- 2</t>
  </si>
  <si>
    <t>2022- 3</t>
  </si>
  <si>
    <t>2022 Total</t>
  </si>
  <si>
    <t>2023- 1</t>
  </si>
  <si>
    <t>2023 Total</t>
  </si>
  <si>
    <t>Problem</t>
  </si>
  <si>
    <t>Activity Carried Out + Recommendations</t>
  </si>
  <si>
    <t>Start date</t>
  </si>
  <si>
    <t>End date</t>
  </si>
  <si>
    <t>Days</t>
  </si>
  <si>
    <t>Total 2022 Maintenance Days</t>
  </si>
  <si>
    <t>Total 2023 Maintenance Days</t>
  </si>
  <si>
    <t>Total MP NFD Days 2022</t>
  </si>
  <si>
    <t>Total MP NFD Days 2023</t>
  </si>
  <si>
    <t>BUSH BEARINGS, ROD CENTRALISER, CUPSEAL ORING BOBBIN</t>
  </si>
  <si>
    <t>FIXING OF ROD CENTRALISERS, BOBBIN, CUPSEAL, BUSH BEARINGS, O RING</t>
  </si>
  <si>
    <t>Rod centralisers</t>
  </si>
  <si>
    <t xml:space="preserve">Fixing of 10 rod centralisers </t>
  </si>
  <si>
    <t xml:space="preserve">Cup seal </t>
  </si>
  <si>
    <t xml:space="preserve">Replacement of cup seal </t>
  </si>
  <si>
    <t/>
  </si>
  <si>
    <t xml:space="preserve">Bearing </t>
  </si>
  <si>
    <t>Pipes and cupseal</t>
  </si>
  <si>
    <t>ROD CENTRALISER, CUPSEAL, BUSH BEARINGS FUCLUM PIN</t>
  </si>
  <si>
    <t>Fixing of BUSH BEARINGS, FUCLUM PIN, ROD CENTRALISER</t>
  </si>
  <si>
    <t>Worn out of rod centralisers, bobbins, cupseal and rising pipe</t>
  </si>
  <si>
    <t xml:space="preserve">Fixing of rod centralisers, cupseal, bobbins and rising pipe </t>
  </si>
  <si>
    <t>Wornout centilizers</t>
  </si>
  <si>
    <t>Replacement of centilizers</t>
  </si>
  <si>
    <t>Blocken Bush bearings</t>
  </si>
  <si>
    <t>Replacement of Bush bearings</t>
  </si>
  <si>
    <t xml:space="preserve">Worn out of cupseal, bobbin, o-ring, rod centralisers, bush bearings </t>
  </si>
  <si>
    <t xml:space="preserve">Fixing of 8 rod centralisers, cupseal, bush bearings, bobbin &amp; o-ring </t>
  </si>
  <si>
    <t>Broken down of bush bearing</t>
  </si>
  <si>
    <t>ROD CENTRALISER</t>
  </si>
  <si>
    <t>FIXING OF ROD CENTRALISERS</t>
  </si>
  <si>
    <t>Worn out of rod centralisers</t>
  </si>
  <si>
    <t>Fixing of 8 rod centralisers, cupseal, and bush bearings</t>
  </si>
  <si>
    <t xml:space="preserve">Worn out of rod centilitres </t>
  </si>
  <si>
    <t xml:space="preserve">Fixing of rod centilitres </t>
  </si>
  <si>
    <t>ROD CENTRALISER, BOBBIN, BUSH BEARINGS</t>
  </si>
  <si>
    <t>FIXING OF BUSH BEARINGS, ROD CENTRALISER, BOBBIN</t>
  </si>
  <si>
    <t>Warnout centilizers
Cup seal
Bearings
O ring</t>
  </si>
  <si>
    <t>Not yet known</t>
  </si>
  <si>
    <t>Ongoing</t>
  </si>
  <si>
    <t>Ongoing from 2022</t>
  </si>
  <si>
    <t xml:space="preserve">Ongoing </t>
  </si>
  <si>
    <t xml:space="preserve">Rising pipes, cylinder (according to area mechanic) also bush bearings </t>
  </si>
  <si>
    <t xml:space="preserve">Cylinder problem </t>
  </si>
  <si>
    <t xml:space="preserve">Fixing of new cylinder </t>
  </si>
  <si>
    <t>Issues with the pipes</t>
  </si>
  <si>
    <t>ROD CENTRALISERS, BOBBIN, CUPSEAL</t>
  </si>
  <si>
    <t>FIXING OF ROD CENTRALISERS, BOBBIN, CUPSEAL</t>
  </si>
  <si>
    <t>Rising pipes, bending of 4 rods</t>
  </si>
  <si>
    <t>Breakdown of pump</t>
  </si>
  <si>
    <t xml:space="preserve">Replacement of cylinder, pump head, handle, rising main  pipes, pump rods, rod centralisers, bush bearings, hunger pin, fulcrum pin </t>
  </si>
  <si>
    <t xml:space="preserve">Servicing of the borehole </t>
  </si>
  <si>
    <t xml:space="preserve">Fixing of 10 rod centralisers, 4 bush bearings, cupseal, bobbins, o-ring </t>
  </si>
  <si>
    <t>Not known</t>
  </si>
  <si>
    <t>Replacement of bush bearing and u seal</t>
  </si>
  <si>
    <t xml:space="preserve">Cylinder </t>
  </si>
  <si>
    <t xml:space="preserve">Replacement of another cylinder </t>
  </si>
  <si>
    <t xml:space="preserve">Servicing the borehole </t>
  </si>
  <si>
    <t xml:space="preserve">Fixing of bush bearings &amp; flapper </t>
  </si>
  <si>
    <t>Broken bushbearings, fucurum pin,rod centerizers</t>
  </si>
  <si>
    <t>Replacement of new fucurum pin,4 bush bearing, rod centerizers</t>
  </si>
  <si>
    <t>Pipe</t>
  </si>
  <si>
    <t>Repairing new bolts and nuts</t>
  </si>
  <si>
    <t>Pump head ;pipe;and cylinder almost all parts has broken</t>
  </si>
  <si>
    <t>Replacement of all the pump with new parts</t>
  </si>
  <si>
    <t>Children put knife inside pumphead</t>
  </si>
  <si>
    <t>Soak way pit fullup</t>
  </si>
  <si>
    <t>Replaced rod centerizers</t>
  </si>
  <si>
    <t>Rod</t>
  </si>
  <si>
    <t xml:space="preserve">Valve and cup seal </t>
  </si>
  <si>
    <t>Replaced cup seal</t>
  </si>
  <si>
    <t>Centrizer</t>
  </si>
  <si>
    <t>Yes</t>
  </si>
  <si>
    <t>Bush bearing</t>
  </si>
  <si>
    <t>Valve</t>
  </si>
  <si>
    <t>repair of new valves</t>
  </si>
  <si>
    <t>Bolt/nuts</t>
  </si>
  <si>
    <t>Pipes &amp; rod brokens</t>
  </si>
  <si>
    <t>Soak way pit</t>
  </si>
  <si>
    <t>Construction of a soak way pit</t>
  </si>
  <si>
    <t>The bh is hard to operate</t>
  </si>
  <si>
    <t>Fixing rod centilizers</t>
  </si>
  <si>
    <t>BUSH BEARINGS, ROD CENTRALISER, CUPSEAL, FLAPPER, BOBBIN</t>
  </si>
  <si>
    <t>Fixing of BUSH BEARINGS, ROD CENTRALISER, CUPSEAL, FLAPPER &amp; BOBBIN</t>
  </si>
  <si>
    <t>Oring and bobin</t>
  </si>
  <si>
    <t>Put anew bobbin</t>
  </si>
  <si>
    <t>Oring and pipe</t>
  </si>
  <si>
    <t>Broken  bushbearings and cupseal</t>
  </si>
  <si>
    <t>Hundle pin,bushbearings,</t>
  </si>
  <si>
    <t>Replacement of handle pin and bushbearings</t>
  </si>
  <si>
    <t>Warnout Bush bearings</t>
  </si>
  <si>
    <t>Replacement of bushbearings</t>
  </si>
  <si>
    <t>Worn-out centilitre's,cupseal</t>
  </si>
  <si>
    <t xml:space="preserve">Replacement of centilizers and cupseal as well as shortening pipe
</t>
  </si>
  <si>
    <t>Bush bearing and lod centraliser  not properly functioning</t>
  </si>
  <si>
    <t>Replaced lod centraliser and bush bearing</t>
  </si>
  <si>
    <t>Worn out of Bush bearings</t>
  </si>
  <si>
    <t>Bobbin,oring, loadcentilizer</t>
  </si>
  <si>
    <t>Repaired with new oring, bobbin, lod centilizer, bushbearings</t>
  </si>
  <si>
    <t>U seal</t>
  </si>
  <si>
    <t>Capseal and orrling not in gd condition</t>
  </si>
  <si>
    <t>Repaired new capseal and orrling</t>
  </si>
  <si>
    <t>Footvalve</t>
  </si>
  <si>
    <t>Replaced with fairly used old valve</t>
  </si>
  <si>
    <t xml:space="preserve">Broken of pipes </t>
  </si>
  <si>
    <t>The pump</t>
  </si>
  <si>
    <t>Replacement of u ceal, Bush bearings, centrelizer</t>
  </si>
  <si>
    <t xml:space="preserve">Breakdown of pump </t>
  </si>
  <si>
    <t>Broken centralisers</t>
  </si>
  <si>
    <t>Replacement of centralisers</t>
  </si>
  <si>
    <t>Broken rod centraliser</t>
  </si>
  <si>
    <t>Replacement of rod centraliser</t>
  </si>
  <si>
    <t>Broken centraliser and bush bearing</t>
  </si>
  <si>
    <t>Replaced the rod centralisers and bush bearing</t>
  </si>
  <si>
    <t>Broken cupsil</t>
  </si>
  <si>
    <t>Broken cupsil and rod centraliser</t>
  </si>
  <si>
    <t>Replaced new cupsil and centraliser</t>
  </si>
  <si>
    <t>Brocken Bush bearing</t>
  </si>
  <si>
    <t>Replacement of Rod centraliser</t>
  </si>
  <si>
    <t>Brocken bush bearings, rod centraliser, cup seal, o ring</t>
  </si>
  <si>
    <t>Replaced bush bearing, rod centraliser, cup seal</t>
  </si>
  <si>
    <t>Broken  bush bearing, cupsil, centralisers,</t>
  </si>
  <si>
    <t>Placed  new bush bearing, cupsil, centralisers</t>
  </si>
  <si>
    <t xml:space="preserve">Worn out rod centralisers </t>
  </si>
  <si>
    <t xml:space="preserve">Servicing or borehole and replacement of rod centralisers </t>
  </si>
  <si>
    <t xml:space="preserve">BUSH BEARING Worn out </t>
  </si>
  <si>
    <t>FIX. NEW BUS   BEARING</t>
  </si>
  <si>
    <t>Broken centralisers and Bush bearings</t>
  </si>
  <si>
    <t>Replaced rod centralisers and bush bearings</t>
  </si>
  <si>
    <t>Broken Head</t>
  </si>
  <si>
    <t>Replaced a new pump head</t>
  </si>
  <si>
    <t>Worn out of cup seal,centralizers</t>
  </si>
  <si>
    <t>Water Flow is poor</t>
  </si>
  <si>
    <t>Replacing capsesl</t>
  </si>
  <si>
    <t>Handle</t>
  </si>
  <si>
    <t>Repaired with new handle and head</t>
  </si>
  <si>
    <t>Rehabilitation of a borehole</t>
  </si>
  <si>
    <t>Bore rehabilitation</t>
  </si>
  <si>
    <t xml:space="preserve">Worn out of bobbin </t>
  </si>
  <si>
    <t xml:space="preserve">Fixing of bobbin </t>
  </si>
  <si>
    <t>Worn out of rod centralisers, cupseal, bobbins</t>
  </si>
  <si>
    <t>Fixing of rod centralisers, cupseal, bobbins</t>
  </si>
  <si>
    <t>Broken bush bearing</t>
  </si>
  <si>
    <t>Replacement of bushbearings and centilizers</t>
  </si>
  <si>
    <t>Fixing of cupseal, bobbins</t>
  </si>
  <si>
    <t xml:space="preserve">Worn out of bush bearings </t>
  </si>
  <si>
    <t xml:space="preserve">Fixing of new bush bearings </t>
  </si>
  <si>
    <t xml:space="preserve">Minor service by area mechanic </t>
  </si>
  <si>
    <t xml:space="preserve">Fixing of bush bearings </t>
  </si>
  <si>
    <t>Nuts</t>
  </si>
  <si>
    <t>.warnout bushbearings and centilizers</t>
  </si>
  <si>
    <t>Bush bearing and rod centriliser</t>
  </si>
  <si>
    <t>ROD CENTRALISER, BUSH BEARINGS</t>
  </si>
  <si>
    <t>FIXING OF BUSH BEARINGS, ROD CENTRALISERS</t>
  </si>
  <si>
    <t xml:space="preserve">Worn out of rod centralisers, and pump head </t>
  </si>
  <si>
    <t xml:space="preserve">Fixing of new pump head by united purpose, and rod centralisers </t>
  </si>
  <si>
    <t xml:space="preserve">Worn out of cupseal </t>
  </si>
  <si>
    <t xml:space="preserve">Fixing new cupseal </t>
  </si>
  <si>
    <t>CUPSEAL, ROD CENTRALISERS, BOBBIN, BUSH BEARINGS</t>
  </si>
  <si>
    <t>FIXING OF BUSH BEARINGS, ROD CENTRALISERS, BOBBIN CUPSEAL</t>
  </si>
  <si>
    <t xml:space="preserve">Rising pipes, cylinder, rod centralisers </t>
  </si>
  <si>
    <t xml:space="preserve">Fixing of new rising pipes, cylinder, rods , rod centralisers </t>
  </si>
  <si>
    <t>Pin damage both big and small pin and centilizers</t>
  </si>
  <si>
    <t>Replacement of pins and centilizers</t>
  </si>
  <si>
    <t xml:space="preserve">Worn-out of rod centralisers </t>
  </si>
  <si>
    <t xml:space="preserve">Fixing of 10 rod centralisers, cupseal, bobbins, o-ring, bush bearings </t>
  </si>
  <si>
    <t>BUSH BEARINGS, ROD CENTRALISER</t>
  </si>
  <si>
    <t>FIXING OF BUSH BEARINGS, ROD CENTRALISER</t>
  </si>
  <si>
    <t>Bend of the rod, and worn out of rod centralisers</t>
  </si>
  <si>
    <t>Fixing of 10 rod centralisers &amp; making the bend rod straight</t>
  </si>
  <si>
    <t>Capped Emission Reductions  01/01/2022 - 26/04/2023</t>
  </si>
  <si>
    <t>Capped Emission Reductions for 2022</t>
  </si>
  <si>
    <t>Capped Emission Reductions for 2023</t>
  </si>
  <si>
    <t>Start Date MP</t>
  </si>
  <si>
    <t>Start Date 2022</t>
  </si>
  <si>
    <t>Start Date 2023</t>
  </si>
  <si>
    <t>End Date MP</t>
  </si>
  <si>
    <t>19/12/2022</t>
  </si>
  <si>
    <t>20/01/2023</t>
  </si>
  <si>
    <t>21/02/2023</t>
  </si>
  <si>
    <t>26/04/2023</t>
  </si>
  <si>
    <t>19/04/2023</t>
  </si>
  <si>
    <t>End Date 2022</t>
  </si>
  <si>
    <t>31/12/2022</t>
  </si>
  <si>
    <t>End Date 2023</t>
  </si>
  <si>
    <t>Baseline Fuel Use (Bby)</t>
  </si>
  <si>
    <t>Source of Data</t>
  </si>
  <si>
    <t>Portion using safe water</t>
  </si>
  <si>
    <t>Cj</t>
  </si>
  <si>
    <t>fraction</t>
  </si>
  <si>
    <t>Baseline survey</t>
  </si>
  <si>
    <t>Person Days</t>
  </si>
  <si>
    <t>Njy</t>
  </si>
  <si>
    <t>PTDs tab (cappped No people * credting days)</t>
  </si>
  <si>
    <t>Fuel to treat  1 litre of water using baseline tech (CAPPED)</t>
  </si>
  <si>
    <t>Wb,y</t>
  </si>
  <si>
    <t>T/L</t>
  </si>
  <si>
    <t>default value</t>
  </si>
  <si>
    <t>Quantity safe water litres consumed in project scenario supplied by project technology (CAPPED)</t>
  </si>
  <si>
    <t>Qp,y</t>
  </si>
  <si>
    <t>L/pd</t>
  </si>
  <si>
    <t>Quantity safe water litres consumed in project scenario supplied by project technology</t>
  </si>
  <si>
    <t>Quantity of raw water boiled in addition to project technology water</t>
  </si>
  <si>
    <t>Qp, raw, y</t>
  </si>
  <si>
    <t>WCFT</t>
  </si>
  <si>
    <t>Quantity fuel consumed in baseline scenario</t>
  </si>
  <si>
    <t>Bb,y</t>
  </si>
  <si>
    <t>T</t>
  </si>
  <si>
    <t>Project Fuel Use (Pby)</t>
  </si>
  <si>
    <t>Portion of safe users</t>
  </si>
  <si>
    <t>Fuel required to treat 1 litre for water in project scenario (CAPPED)</t>
  </si>
  <si>
    <t xml:space="preserve">Wp,y </t>
  </si>
  <si>
    <t>Default value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</si>
  <si>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</si>
  <si>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</si>
  <si>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</si>
  <si>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</si>
  <si>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</si>
  <si>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</si>
  <si>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</si>
  <si>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</si>
  <si>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Default</t>
  </si>
  <si>
    <t>Emissions factor fuel (co2)</t>
  </si>
  <si>
    <t>EFb,fuel,co2</t>
  </si>
  <si>
    <t>tCO2/TJ</t>
  </si>
  <si>
    <t>Emissions factor fuel (non-co2) (AVERAGE)</t>
  </si>
  <si>
    <t>EFb, fuel, non-co2</t>
  </si>
  <si>
    <t>TCO2/TJ</t>
  </si>
  <si>
    <t>Emissions factor fuel (non-co2)</t>
  </si>
  <si>
    <t>Net calorific value of fuel</t>
  </si>
  <si>
    <t>NCV,b,fuel</t>
  </si>
  <si>
    <t>TJ/T</t>
  </si>
  <si>
    <t>Emissions Reductions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</si>
  <si>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</si>
  <si>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</si>
  <si>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</si>
  <si>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</si>
  <si>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</si>
  <si>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</si>
  <si>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</si>
  <si>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Usage Survey</t>
  </si>
  <si>
    <t>Leakage</t>
  </si>
  <si>
    <t>LEp,y</t>
  </si>
  <si>
    <t>Assessed every 2 years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</si>
  <si>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</si>
  <si>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</si>
  <si>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</si>
  <si>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</si>
  <si>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Aptos Narrow"/>
        <family val="2"/>
        <scheme val="minor"/>
      </rPr>
      <t xml:space="preserve">-suppressed demand users </t>
    </r>
  </si>
  <si>
    <t>Xboil</t>
  </si>
  <si>
    <t>Percentage</t>
  </si>
  <si>
    <t>Uncapped Emission Reductions</t>
  </si>
  <si>
    <t>ERy</t>
  </si>
  <si>
    <t>Emission Reductions Claimed</t>
  </si>
  <si>
    <t>Overall</t>
  </si>
  <si>
    <t xml:space="preserve">Source </t>
  </si>
  <si>
    <t>SDG 3 Good Health and Well-Being</t>
  </si>
  <si>
    <t>Parameter</t>
  </si>
  <si>
    <t>Description</t>
  </si>
  <si>
    <t>Value</t>
  </si>
  <si>
    <t>Unit</t>
  </si>
  <si>
    <r>
      <t>P</t>
    </r>
    <r>
      <rPr>
        <vertAlign val="subscript"/>
        <sz val="11"/>
        <color theme="1"/>
        <rFont val="Avenir Book"/>
      </rPr>
      <t>y</t>
    </r>
  </si>
  <si>
    <t xml:space="preserve">Number of persons having access to safe water in the project activity. </t>
  </si>
  <si>
    <t xml:space="preserve">people </t>
  </si>
  <si>
    <t>people</t>
  </si>
  <si>
    <t>Project Database</t>
  </si>
  <si>
    <r>
      <t>C</t>
    </r>
    <r>
      <rPr>
        <vertAlign val="subscript"/>
        <sz val="11"/>
        <color theme="1"/>
        <rFont val="Avenir Book"/>
      </rPr>
      <t>j</t>
    </r>
  </si>
  <si>
    <t>Expressed as a percentage, the portion of users of the project technology j who in the baseline were already consuming safe water without boiling it.</t>
  </si>
  <si>
    <t>%</t>
  </si>
  <si>
    <t xml:space="preserve">Baseline survey </t>
  </si>
  <si>
    <r>
      <t>P</t>
    </r>
    <r>
      <rPr>
        <vertAlign val="subscript"/>
        <sz val="11"/>
        <color theme="1"/>
        <rFont val="Avenir Book"/>
      </rPr>
      <t>b, boil</t>
    </r>
    <r>
      <rPr>
        <sz val="11"/>
        <color theme="1"/>
        <rFont val="Avenir Book"/>
      </rPr>
      <t xml:space="preserve"> </t>
    </r>
  </si>
  <si>
    <t>Percentage of persons boiling water for purification in the baseline scenario.</t>
  </si>
  <si>
    <r>
      <t>P</t>
    </r>
    <r>
      <rPr>
        <vertAlign val="subscript"/>
        <sz val="11"/>
        <color theme="1"/>
        <rFont val="Avenir Book"/>
      </rPr>
      <t>safe</t>
    </r>
  </si>
  <si>
    <t xml:space="preserve">Number of additional persons consuming safe water in the project activity compared to the baseline scenario. </t>
  </si>
  <si>
    <t xml:space="preserve">People </t>
  </si>
  <si>
    <t>SDG 5 Gender Equality</t>
  </si>
  <si>
    <r>
      <t>T</t>
    </r>
    <r>
      <rPr>
        <vertAlign val="subscript"/>
        <sz val="11"/>
        <color theme="1"/>
        <rFont val="Aptos Narrow"/>
        <family val="2"/>
        <scheme val="minor"/>
      </rPr>
      <t>b,y</t>
    </r>
  </si>
  <si>
    <t>Baseline time spent collecting water and fuel per household per week</t>
  </si>
  <si>
    <t>min</t>
  </si>
  <si>
    <t xml:space="preserve">Data from 2022 Project survey </t>
  </si>
  <si>
    <r>
      <t>T</t>
    </r>
    <r>
      <rPr>
        <vertAlign val="subscript"/>
        <sz val="11"/>
        <color theme="1"/>
        <rFont val="Aptos Narrow"/>
        <family val="2"/>
        <scheme val="minor"/>
      </rPr>
      <t>p,y</t>
    </r>
  </si>
  <si>
    <t>Project time spent collecting water and fuel per household per week</t>
  </si>
  <si>
    <t xml:space="preserve">2022 Project Survey </t>
  </si>
  <si>
    <r>
      <t>TR</t>
    </r>
    <r>
      <rPr>
        <vertAlign val="subscript"/>
        <sz val="11"/>
        <color theme="1"/>
        <rFont val="Aptos Narrow"/>
        <family val="2"/>
        <scheme val="minor"/>
      </rPr>
      <t>y</t>
    </r>
  </si>
  <si>
    <t xml:space="preserve">Total reduction time spent collecting water and fuel for project activity in year y </t>
  </si>
  <si>
    <t>Total time collecting water per week (hrs)</t>
  </si>
  <si>
    <t>SDG 6 Clean Water and Sanitation</t>
  </si>
  <si>
    <t>Source</t>
  </si>
  <si>
    <t>Total time collecting fuel per week (hrs)</t>
  </si>
  <si>
    <r>
      <t>U</t>
    </r>
    <r>
      <rPr>
        <vertAlign val="subscript"/>
        <sz val="11"/>
        <color theme="1"/>
        <rFont val="Avenir Book"/>
      </rPr>
      <t>p,y</t>
    </r>
  </si>
  <si>
    <r>
      <t>Usage rate in project scenario p during</t>
    </r>
    <r>
      <rPr>
        <vertAlign val="subscript"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year y</t>
    </r>
  </si>
  <si>
    <t xml:space="preserve">2022 Usage Survey </t>
  </si>
  <si>
    <r>
      <t>P</t>
    </r>
    <r>
      <rPr>
        <vertAlign val="subscript"/>
        <sz val="11"/>
        <color theme="1"/>
        <rFont val="Avenir Book"/>
      </rPr>
      <t>access</t>
    </r>
  </si>
  <si>
    <t xml:space="preserve">Number of additional persons having access to safe water in the project activity compared to the baseline scenario. </t>
  </si>
  <si>
    <t>Total time collecting water &amp; fuel per week (hrs)</t>
  </si>
  <si>
    <t>SDG 13 Climate Action</t>
  </si>
  <si>
    <t>ER calcs</t>
  </si>
  <si>
    <t xml:space="preserve">Emission Reductions </t>
  </si>
  <si>
    <t xml:space="preserve">Tonnes of Carbon Dioxide equivalent </t>
  </si>
  <si>
    <t>tCO2-e/y</t>
  </si>
  <si>
    <t>Total time collecting water &amp; fuel per week (minutes)</t>
  </si>
  <si>
    <t>Total time collecting water &amp; fuel per day (minutes)</t>
  </si>
  <si>
    <t xml:space="preserve">Baseline time spent collecting water and fuel per household per day </t>
  </si>
  <si>
    <t xml:space="preserve">Project time spent collecting water and fuel per household per day </t>
  </si>
  <si>
    <t>GS5331 - VPA93</t>
  </si>
  <si>
    <t>GS5332 - VPA94</t>
  </si>
  <si>
    <t>GS5335 - VPA95</t>
  </si>
  <si>
    <t>GS5336 - VPA96</t>
  </si>
  <si>
    <t>GS5337 - VPA97</t>
  </si>
  <si>
    <t>GS5338 - VPA98</t>
  </si>
  <si>
    <t>GS5339 - VPA99</t>
  </si>
  <si>
    <t>GS5340 - VPA100</t>
  </si>
  <si>
    <t>GS5341 - VPA101</t>
  </si>
  <si>
    <t>GS5342 - VPA102</t>
  </si>
  <si>
    <t>GS5343 - VPA103</t>
  </si>
  <si>
    <t>GS5344 - VPA104</t>
  </si>
  <si>
    <t>GS5437 - VPA112</t>
  </si>
  <si>
    <t>GS5438 - VPA113</t>
  </si>
  <si>
    <t>GS5439 - VPA114</t>
  </si>
  <si>
    <t>GS5440 - VPA115</t>
  </si>
  <si>
    <t>GS5441 - VPA116</t>
  </si>
  <si>
    <t>Installation and Maintenance Manual for the Kardia-65 &amp; Kardia-2000 pumps</t>
  </si>
  <si>
    <t>https://www.rural-water-supply.net/en/implementation/proprietary-handpumps/kardia</t>
  </si>
  <si>
    <t>Capacity in Litres</t>
  </si>
  <si>
    <t>Litres per hour at 30m head:</t>
  </si>
  <si>
    <t>Operating hours of the borehole:</t>
  </si>
  <si>
    <t>Daily capacity of the borehole</t>
  </si>
  <si>
    <t>litres</t>
  </si>
  <si>
    <t>Capacity per Capita, per handpump</t>
  </si>
  <si>
    <t>QP,y: Litres per person per day</t>
  </si>
  <si>
    <t>Max People</t>
  </si>
  <si>
    <t>Installation and Maintenance Manual for the India Mark 2 pump</t>
  </si>
  <si>
    <t>https://www.rural-water-supply.net/en/implementation/public-domain-handpumps/india-mark-ii</t>
  </si>
  <si>
    <t>21.63 (Cap at 7.5 as per TPDDTEC v.1)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</si>
</sst>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"/>
    <numFmt numFmtId="165" formatCode="0.000"/>
    <numFmt numFmtId="166" formatCode="0.0"/>
    <numFmt numFmtId="167" formatCode="0.0000000"/>
    <numFmt numFmtId="168" formatCode="0.000000"/>
    <numFmt numFmtId="169" formatCode="0.0%"/>
    <numFmt numFmtId="170" formatCode="#,##0.0"/>
  </numFmts>
  <fonts count="3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indexed="8"/>
      <name val="Calibri"/>
      <family val="2"/>
    </font>
    <font>
      <b/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theme="1"/>
      <name val="Avenir Book"/>
    </font>
    <font>
      <vertAlign val="subscript"/>
      <sz val="11"/>
      <color theme="1"/>
      <name val="Aptos Narrow"/>
      <family val="2"/>
      <scheme val="minor"/>
    </font>
    <font>
      <vertAlign val="subscript"/>
      <sz val="11"/>
      <color theme="1"/>
      <name val="Avenir Book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vertAlign val="subscript"/>
      <sz val="11"/>
      <color theme="1"/>
      <name val="Avenir Book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Calibri"/>
      <family val="2"/>
      <charset val="1"/>
    </font>
    <font>
      <sz val="11"/>
      <color rgb="FF000000"/>
      <name val="Aptos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E3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C9F38"/>
        <bgColor indexed="64"/>
      </patternFill>
    </fill>
    <fill>
      <patternFill patternType="solid">
        <fgColor rgb="FFFF3A16"/>
        <bgColor indexed="64"/>
      </patternFill>
    </fill>
    <fill>
      <patternFill patternType="solid">
        <fgColor rgb="FF26BDE2"/>
        <bgColor indexed="64"/>
      </patternFill>
    </fill>
    <fill>
      <patternFill patternType="solid">
        <fgColor rgb="FF3F7E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/>
  </cellStyleXfs>
  <cellXfs count="36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5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  <xf numFmtId="3" fontId="0" fillId="0" borderId="0" xfId="0" applyNumberFormat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0" fillId="0" borderId="0" xfId="0" applyNumberFormat="1"/>
    <xf numFmtId="3" fontId="1" fillId="0" borderId="4" xfId="0" applyNumberFormat="1" applyFont="1" applyBorder="1" applyAlignment="1">
      <alignment horizontal="center" vertical="center" wrapTex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9" borderId="3" xfId="0" applyFill="1" applyBorder="1"/>
    <xf numFmtId="0" fontId="0" fillId="9" borderId="4" xfId="0" applyFill="1" applyBorder="1"/>
    <xf numFmtId="0" fontId="0" fillId="0" borderId="8" xfId="0" applyBorder="1" applyAlignment="1">
      <alignment horizontal="left"/>
    </xf>
    <xf numFmtId="0" fontId="6" fillId="5" borderId="1" xfId="0" applyFont="1" applyFill="1" applyBorder="1"/>
    <xf numFmtId="3" fontId="0" fillId="0" borderId="12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6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3" borderId="3" xfId="0" applyFill="1" applyBorder="1" applyAlignment="1">
      <alignment horizontal="right"/>
    </xf>
    <xf numFmtId="0" fontId="0" fillId="0" borderId="7" xfId="0" applyBorder="1" applyAlignment="1">
      <alignment horizontal="right"/>
    </xf>
    <xf numFmtId="9" fontId="0" fillId="3" borderId="3" xfId="0" applyNumberFormat="1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6" borderId="0" xfId="0" applyNumberFormat="1" applyFill="1" applyAlignment="1">
      <alignment horizontal="right"/>
    </xf>
    <xf numFmtId="3" fontId="0" fillId="8" borderId="0" xfId="0" applyNumberFormat="1" applyFill="1" applyAlignment="1">
      <alignment horizontal="right"/>
    </xf>
    <xf numFmtId="9" fontId="0" fillId="0" borderId="7" xfId="0" applyNumberForma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0" fontId="0" fillId="0" borderId="19" xfId="0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9" fontId="0" fillId="0" borderId="22" xfId="0" applyNumberFormat="1" applyBorder="1" applyAlignment="1">
      <alignment horizontal="center"/>
    </xf>
    <xf numFmtId="9" fontId="0" fillId="0" borderId="23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10" fontId="0" fillId="0" borderId="0" xfId="1" applyNumberFormat="1" applyFont="1" applyFill="1" applyAlignment="1">
      <alignment horizontal="right"/>
    </xf>
    <xf numFmtId="0" fontId="0" fillId="0" borderId="1" xfId="0" applyBorder="1" applyAlignment="1">
      <alignment vertical="center"/>
    </xf>
    <xf numFmtId="9" fontId="0" fillId="0" borderId="24" xfId="0" applyNumberFormat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3" fontId="4" fillId="4" borderId="13" xfId="0" applyNumberFormat="1" applyFont="1" applyFill="1" applyBorder="1" applyAlignment="1">
      <alignment horizontal="center"/>
    </xf>
    <xf numFmtId="10" fontId="4" fillId="4" borderId="26" xfId="0" applyNumberFormat="1" applyFont="1" applyFill="1" applyBorder="1" applyAlignment="1">
      <alignment horizontal="center"/>
    </xf>
    <xf numFmtId="2" fontId="0" fillId="0" borderId="1" xfId="0" applyNumberFormat="1" applyBorder="1"/>
    <xf numFmtId="0" fontId="15" fillId="9" borderId="4" xfId="0" applyFont="1" applyFill="1" applyBorder="1"/>
    <xf numFmtId="0" fontId="0" fillId="0" borderId="33" xfId="0" applyBorder="1"/>
    <xf numFmtId="0" fontId="0" fillId="0" borderId="33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0" fontId="0" fillId="2" borderId="30" xfId="0" applyFill="1" applyBorder="1"/>
    <xf numFmtId="0" fontId="0" fillId="2" borderId="31" xfId="0" applyFill="1" applyBorder="1"/>
    <xf numFmtId="0" fontId="0" fillId="2" borderId="31" xfId="0" applyFill="1" applyBorder="1" applyAlignment="1">
      <alignment horizontal="center"/>
    </xf>
    <xf numFmtId="14" fontId="0" fillId="2" borderId="31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3" fontId="0" fillId="2" borderId="32" xfId="0" applyNumberFormat="1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0" fontId="0" fillId="10" borderId="33" xfId="0" quotePrefix="1" applyFill="1" applyBorder="1" applyAlignment="1">
      <alignment horizontal="center"/>
    </xf>
    <xf numFmtId="0" fontId="18" fillId="0" borderId="33" xfId="0" applyFont="1" applyBorder="1" applyAlignment="1">
      <alignment horizontal="left" vertical="center"/>
    </xf>
    <xf numFmtId="0" fontId="4" fillId="4" borderId="36" xfId="0" applyFont="1" applyFill="1" applyBorder="1"/>
    <xf numFmtId="0" fontId="4" fillId="4" borderId="37" xfId="0" applyFont="1" applyFill="1" applyBorder="1"/>
    <xf numFmtId="0" fontId="4" fillId="4" borderId="37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3" fontId="4" fillId="4" borderId="39" xfId="0" applyNumberFormat="1" applyFont="1" applyFill="1" applyBorder="1" applyAlignment="1">
      <alignment horizontal="center"/>
    </xf>
    <xf numFmtId="3" fontId="4" fillId="4" borderId="10" xfId="0" applyNumberFormat="1" applyFont="1" applyFill="1" applyBorder="1" applyAlignment="1">
      <alignment horizontal="center"/>
    </xf>
    <xf numFmtId="3" fontId="4" fillId="4" borderId="40" xfId="0" applyNumberFormat="1" applyFont="1" applyFill="1" applyBorder="1" applyAlignment="1">
      <alignment horizontal="center"/>
    </xf>
    <xf numFmtId="0" fontId="18" fillId="0" borderId="33" xfId="0" applyFont="1" applyBorder="1" applyAlignment="1">
      <alignment horizontal="center" vertical="center"/>
    </xf>
    <xf numFmtId="0" fontId="19" fillId="0" borderId="33" xfId="0" applyFont="1" applyBorder="1" applyAlignment="1">
      <alignment horizontal="left" vertical="center"/>
    </xf>
    <xf numFmtId="0" fontId="4" fillId="4" borderId="27" xfId="0" applyFont="1" applyFill="1" applyBorder="1"/>
    <xf numFmtId="0" fontId="4" fillId="4" borderId="28" xfId="0" applyFont="1" applyFill="1" applyBorder="1"/>
    <xf numFmtId="0" fontId="4" fillId="4" borderId="28" xfId="0" applyFont="1" applyFill="1" applyBorder="1" applyAlignment="1">
      <alignment horizontal="center"/>
    </xf>
    <xf numFmtId="3" fontId="4" fillId="4" borderId="29" xfId="0" applyNumberFormat="1" applyFont="1" applyFill="1" applyBorder="1" applyAlignment="1">
      <alignment horizontal="center"/>
    </xf>
    <xf numFmtId="0" fontId="0" fillId="10" borderId="33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6" borderId="0" xfId="0" applyFill="1"/>
    <xf numFmtId="0" fontId="0" fillId="3" borderId="0" xfId="0" applyFill="1"/>
    <xf numFmtId="0" fontId="0" fillId="8" borderId="0" xfId="0" applyFill="1"/>
    <xf numFmtId="0" fontId="0" fillId="9" borderId="0" xfId="0" applyFill="1"/>
    <xf numFmtId="0" fontId="0" fillId="6" borderId="45" xfId="0" applyFill="1" applyBorder="1"/>
    <xf numFmtId="0" fontId="0" fillId="0" borderId="45" xfId="0" applyBorder="1"/>
    <xf numFmtId="0" fontId="0" fillId="3" borderId="45" xfId="0" applyFill="1" applyBorder="1"/>
    <xf numFmtId="0" fontId="0" fillId="8" borderId="45" xfId="0" applyFill="1" applyBorder="1"/>
    <xf numFmtId="0" fontId="0" fillId="9" borderId="45" xfId="0" applyFill="1" applyBorder="1"/>
    <xf numFmtId="4" fontId="15" fillId="9" borderId="3" xfId="0" applyNumberFormat="1" applyFont="1" applyFill="1" applyBorder="1" applyAlignment="1">
      <alignment horizontal="right"/>
    </xf>
    <xf numFmtId="0" fontId="15" fillId="9" borderId="2" xfId="0" applyFont="1" applyFill="1" applyBorder="1"/>
    <xf numFmtId="0" fontId="15" fillId="9" borderId="3" xfId="0" applyFont="1" applyFill="1" applyBorder="1"/>
    <xf numFmtId="3" fontId="15" fillId="9" borderId="3" xfId="0" applyNumberFormat="1" applyFont="1" applyFill="1" applyBorder="1" applyAlignment="1">
      <alignment horizontal="right"/>
    </xf>
    <xf numFmtId="0" fontId="0" fillId="9" borderId="9" xfId="0" applyFill="1" applyBorder="1"/>
    <xf numFmtId="3" fontId="0" fillId="8" borderId="46" xfId="0" applyNumberFormat="1" applyFill="1" applyBorder="1" applyAlignment="1">
      <alignment horizontal="right"/>
    </xf>
    <xf numFmtId="0" fontId="0" fillId="8" borderId="47" xfId="0" applyFill="1" applyBorder="1"/>
    <xf numFmtId="0" fontId="0" fillId="8" borderId="48" xfId="0" applyFill="1" applyBorder="1"/>
    <xf numFmtId="9" fontId="0" fillId="3" borderId="46" xfId="0" applyNumberFormat="1" applyFill="1" applyBorder="1" applyAlignment="1">
      <alignment horizontal="right"/>
    </xf>
    <xf numFmtId="0" fontId="0" fillId="3" borderId="47" xfId="0" applyFill="1" applyBorder="1"/>
    <xf numFmtId="0" fontId="0" fillId="3" borderId="49" xfId="0" applyFill="1" applyBorder="1"/>
    <xf numFmtId="3" fontId="0" fillId="6" borderId="46" xfId="0" applyNumberFormat="1" applyFill="1" applyBorder="1" applyAlignment="1">
      <alignment horizontal="right"/>
    </xf>
    <xf numFmtId="0" fontId="0" fillId="6" borderId="47" xfId="0" applyFill="1" applyBorder="1"/>
    <xf numFmtId="0" fontId="0" fillId="6" borderId="49" xfId="0" applyFill="1" applyBorder="1"/>
    <xf numFmtId="0" fontId="0" fillId="0" borderId="50" xfId="0" applyBorder="1"/>
    <xf numFmtId="0" fontId="22" fillId="0" borderId="0" xfId="0" applyFont="1"/>
    <xf numFmtId="2" fontId="0" fillId="0" borderId="0" xfId="0" applyNumberFormat="1" applyAlignment="1">
      <alignment horizontal="left"/>
    </xf>
    <xf numFmtId="10" fontId="0" fillId="0" borderId="0" xfId="0" applyNumberFormat="1"/>
    <xf numFmtId="10" fontId="0" fillId="0" borderId="7" xfId="0" applyNumberFormat="1" applyBorder="1" applyAlignment="1">
      <alignment horizontal="right"/>
    </xf>
    <xf numFmtId="9" fontId="0" fillId="0" borderId="0" xfId="0" applyNumberFormat="1"/>
    <xf numFmtId="0" fontId="4" fillId="11" borderId="0" xfId="0" applyFont="1" applyFill="1" applyAlignment="1">
      <alignment horizontal="center" wrapText="1"/>
    </xf>
    <xf numFmtId="0" fontId="4" fillId="12" borderId="3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10" fontId="0" fillId="0" borderId="1" xfId="1" applyNumberFormat="1" applyFont="1" applyFill="1" applyBorder="1"/>
    <xf numFmtId="3" fontId="0" fillId="0" borderId="1" xfId="0" applyNumberFormat="1" applyBorder="1"/>
    <xf numFmtId="167" fontId="0" fillId="0" borderId="1" xfId="0" applyNumberFormat="1" applyBorder="1"/>
    <xf numFmtId="0" fontId="4" fillId="12" borderId="3" xfId="0" applyFont="1" applyFill="1" applyBorder="1"/>
    <xf numFmtId="0" fontId="4" fillId="12" borderId="4" xfId="0" applyFont="1" applyFill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0" fontId="0" fillId="0" borderId="1" xfId="0" applyNumberFormat="1" applyBorder="1"/>
    <xf numFmtId="0" fontId="4" fillId="11" borderId="1" xfId="0" applyFont="1" applyFill="1" applyBorder="1"/>
    <xf numFmtId="3" fontId="4" fillId="11" borderId="1" xfId="0" applyNumberFormat="1" applyFont="1" applyFill="1" applyBorder="1"/>
    <xf numFmtId="0" fontId="1" fillId="5" borderId="2" xfId="0" applyFont="1" applyFill="1" applyBorder="1"/>
    <xf numFmtId="3" fontId="1" fillId="5" borderId="4" xfId="0" applyNumberFormat="1" applyFont="1" applyFill="1" applyBorder="1"/>
    <xf numFmtId="0" fontId="4" fillId="12" borderId="0" xfId="0" applyFont="1" applyFill="1" applyAlignment="1">
      <alignment horizontal="center"/>
    </xf>
    <xf numFmtId="0" fontId="4" fillId="12" borderId="0" xfId="0" applyFont="1" applyFill="1"/>
    <xf numFmtId="0" fontId="0" fillId="0" borderId="41" xfId="0" quotePrefix="1" applyBorder="1" applyAlignment="1">
      <alignment horizontal="center"/>
    </xf>
    <xf numFmtId="14" fontId="0" fillId="0" borderId="0" xfId="0" applyNumberFormat="1"/>
    <xf numFmtId="3" fontId="0" fillId="0" borderId="41" xfId="0" applyNumberFormat="1" applyBorder="1" applyAlignment="1">
      <alignment horizontal="center"/>
    </xf>
    <xf numFmtId="166" fontId="0" fillId="0" borderId="1" xfId="0" applyNumberFormat="1" applyBorder="1"/>
    <xf numFmtId="1" fontId="0" fillId="0" borderId="33" xfId="0" applyNumberFormat="1" applyBorder="1" applyAlignment="1">
      <alignment horizontal="center"/>
    </xf>
    <xf numFmtId="3" fontId="15" fillId="9" borderId="0" xfId="0" applyNumberFormat="1" applyFont="1" applyFill="1"/>
    <xf numFmtId="0" fontId="0" fillId="0" borderId="52" xfId="0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3" fillId="0" borderId="0" xfId="0" applyFont="1" applyAlignment="1">
      <alignment horizontal="left"/>
    </xf>
    <xf numFmtId="0" fontId="18" fillId="0" borderId="0" xfId="0" applyFont="1"/>
    <xf numFmtId="0" fontId="25" fillId="0" borderId="0" xfId="8"/>
    <xf numFmtId="0" fontId="18" fillId="0" borderId="1" xfId="0" applyFont="1" applyBorder="1"/>
    <xf numFmtId="3" fontId="18" fillId="0" borderId="1" xfId="0" applyNumberFormat="1" applyFont="1" applyBorder="1"/>
    <xf numFmtId="4" fontId="0" fillId="0" borderId="0" xfId="0" applyNumberFormat="1" applyAlignment="1">
      <alignment horizontal="center"/>
    </xf>
    <xf numFmtId="0" fontId="15" fillId="9" borderId="19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/>
    </xf>
    <xf numFmtId="0" fontId="1" fillId="6" borderId="58" xfId="0" applyFont="1" applyFill="1" applyBorder="1" applyAlignment="1">
      <alignment horizontal="center" vertical="center"/>
    </xf>
    <xf numFmtId="0" fontId="1" fillId="6" borderId="59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8" borderId="57" xfId="0" applyFont="1" applyFill="1" applyBorder="1" applyAlignment="1">
      <alignment horizontal="center" vertical="center"/>
    </xf>
    <xf numFmtId="0" fontId="1" fillId="8" borderId="58" xfId="0" applyFont="1" applyFill="1" applyBorder="1" applyAlignment="1">
      <alignment horizontal="center" vertical="center" wrapText="1"/>
    </xf>
    <xf numFmtId="0" fontId="1" fillId="8" borderId="59" xfId="0" applyFont="1" applyFill="1" applyBorder="1" applyAlignment="1">
      <alignment horizontal="center" vertical="center" wrapText="1"/>
    </xf>
    <xf numFmtId="3" fontId="0" fillId="0" borderId="51" xfId="0" applyNumberFormat="1" applyBorder="1" applyAlignment="1">
      <alignment horizontal="right"/>
    </xf>
    <xf numFmtId="0" fontId="0" fillId="0" borderId="51" xfId="0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26" fillId="13" borderId="1" xfId="0" applyFont="1" applyFill="1" applyBorder="1" applyAlignment="1">
      <alignment horizontal="left"/>
    </xf>
    <xf numFmtId="0" fontId="26" fillId="14" borderId="1" xfId="0" applyFont="1" applyFill="1" applyBorder="1" applyAlignment="1">
      <alignment horizontal="left"/>
    </xf>
    <xf numFmtId="14" fontId="26" fillId="13" borderId="1" xfId="0" applyNumberFormat="1" applyFont="1" applyFill="1" applyBorder="1" applyAlignment="1">
      <alignment horizontal="left"/>
    </xf>
    <xf numFmtId="14" fontId="27" fillId="0" borderId="1" xfId="0" applyNumberFormat="1" applyFont="1" applyBorder="1" applyAlignment="1">
      <alignment horizontal="left"/>
    </xf>
    <xf numFmtId="14" fontId="26" fillId="14" borderId="1" xfId="0" applyNumberFormat="1" applyFont="1" applyFill="1" applyBorder="1" applyAlignment="1">
      <alignment horizontal="left"/>
    </xf>
    <xf numFmtId="0" fontId="18" fillId="0" borderId="41" xfId="0" applyFont="1" applyBorder="1" applyAlignment="1">
      <alignment horizontal="left" vertical="center"/>
    </xf>
    <xf numFmtId="0" fontId="0" fillId="0" borderId="33" xfId="9" applyFont="1" applyBorder="1" applyAlignment="1">
      <alignment horizontal="left" vertical="top"/>
    </xf>
    <xf numFmtId="0" fontId="0" fillId="0" borderId="1" xfId="9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/>
    </xf>
    <xf numFmtId="0" fontId="0" fillId="0" borderId="61" xfId="0" applyBorder="1"/>
    <xf numFmtId="0" fontId="4" fillId="4" borderId="5" xfId="0" applyFont="1" applyFill="1" applyBorder="1"/>
    <xf numFmtId="0" fontId="0" fillId="0" borderId="41" xfId="0" applyBorder="1"/>
    <xf numFmtId="0" fontId="0" fillId="2" borderId="11" xfId="0" applyFill="1" applyBorder="1"/>
    <xf numFmtId="0" fontId="19" fillId="0" borderId="41" xfId="0" applyFont="1" applyBorder="1" applyAlignment="1">
      <alignment horizontal="left" vertical="center"/>
    </xf>
    <xf numFmtId="0" fontId="4" fillId="4" borderId="6" xfId="0" applyFont="1" applyFill="1" applyBorder="1"/>
    <xf numFmtId="0" fontId="0" fillId="0" borderId="41" xfId="9" applyFont="1" applyBorder="1" applyAlignment="1">
      <alignment horizontal="left" vertical="top"/>
    </xf>
    <xf numFmtId="0" fontId="0" fillId="0" borderId="2" xfId="9" applyFont="1" applyBorder="1" applyAlignment="1">
      <alignment horizontal="left" vertical="top"/>
    </xf>
    <xf numFmtId="0" fontId="18" fillId="0" borderId="2" xfId="0" applyFont="1" applyBorder="1" applyAlignment="1">
      <alignment horizontal="left" vertical="center"/>
    </xf>
    <xf numFmtId="0" fontId="0" fillId="0" borderId="63" xfId="0" applyBorder="1"/>
    <xf numFmtId="0" fontId="0" fillId="0" borderId="57" xfId="0" applyBorder="1"/>
    <xf numFmtId="0" fontId="0" fillId="0" borderId="58" xfId="0" applyBorder="1"/>
    <xf numFmtId="0" fontId="0" fillId="0" borderId="64" xfId="0" applyBorder="1"/>
    <xf numFmtId="0" fontId="14" fillId="0" borderId="65" xfId="0" applyFont="1" applyBorder="1" applyAlignment="1">
      <alignment horizontal="center" vertical="center" wrapText="1"/>
    </xf>
    <xf numFmtId="0" fontId="0" fillId="0" borderId="66" xfId="0" applyBorder="1" applyAlignment="1">
      <alignment wrapText="1"/>
    </xf>
    <xf numFmtId="0" fontId="0" fillId="0" borderId="67" xfId="0" applyBorder="1" applyAlignment="1">
      <alignment wrapText="1"/>
    </xf>
    <xf numFmtId="14" fontId="0" fillId="0" borderId="67" xfId="0" applyNumberFormat="1" applyBorder="1" applyAlignment="1">
      <alignment wrapText="1"/>
    </xf>
    <xf numFmtId="0" fontId="0" fillId="0" borderId="68" xfId="0" applyBorder="1" applyAlignment="1">
      <alignment wrapText="1"/>
    </xf>
    <xf numFmtId="14" fontId="0" fillId="0" borderId="1" xfId="0" applyNumberFormat="1" applyBorder="1"/>
    <xf numFmtId="0" fontId="0" fillId="0" borderId="65" xfId="0" applyBorder="1" applyAlignment="1">
      <alignment wrapText="1"/>
    </xf>
    <xf numFmtId="0" fontId="0" fillId="0" borderId="69" xfId="0" applyBorder="1"/>
    <xf numFmtId="0" fontId="0" fillId="0" borderId="55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70" xfId="0" applyBorder="1"/>
    <xf numFmtId="0" fontId="0" fillId="0" borderId="59" xfId="0" applyBorder="1"/>
    <xf numFmtId="0" fontId="0" fillId="0" borderId="71" xfId="0" applyBorder="1"/>
    <xf numFmtId="0" fontId="0" fillId="0" borderId="72" xfId="0" applyBorder="1" applyAlignment="1">
      <alignment wrapText="1"/>
    </xf>
    <xf numFmtId="0" fontId="0" fillId="0" borderId="73" xfId="0" applyBorder="1" applyAlignment="1">
      <alignment wrapText="1"/>
    </xf>
    <xf numFmtId="14" fontId="0" fillId="0" borderId="3" xfId="0" applyNumberFormat="1" applyBorder="1"/>
    <xf numFmtId="0" fontId="0" fillId="10" borderId="70" xfId="0" applyFill="1" applyBorder="1"/>
    <xf numFmtId="0" fontId="0" fillId="10" borderId="2" xfId="0" applyFill="1" applyBorder="1"/>
    <xf numFmtId="14" fontId="0" fillId="0" borderId="43" xfId="0" applyNumberFormat="1" applyBorder="1" applyAlignment="1">
      <alignment wrapText="1"/>
    </xf>
    <xf numFmtId="0" fontId="0" fillId="0" borderId="62" xfId="0" applyBorder="1"/>
    <xf numFmtId="0" fontId="0" fillId="2" borderId="0" xfId="0" applyFill="1"/>
    <xf numFmtId="14" fontId="14" fillId="0" borderId="65" xfId="0" applyNumberFormat="1" applyFont="1" applyBorder="1" applyAlignment="1">
      <alignment horizontal="center" vertical="center" wrapText="1"/>
    </xf>
    <xf numFmtId="14" fontId="4" fillId="4" borderId="0" xfId="0" applyNumberFormat="1" applyFont="1" applyFill="1"/>
    <xf numFmtId="14" fontId="18" fillId="0" borderId="0" xfId="0" applyNumberFormat="1" applyFont="1" applyAlignment="1">
      <alignment horizontal="left" vertical="center"/>
    </xf>
    <xf numFmtId="14" fontId="0" fillId="2" borderId="7" xfId="0" applyNumberFormat="1" applyFill="1" applyBorder="1"/>
    <xf numFmtId="14" fontId="4" fillId="4" borderId="10" xfId="0" applyNumberFormat="1" applyFont="1" applyFill="1" applyBorder="1"/>
    <xf numFmtId="14" fontId="19" fillId="0" borderId="0" xfId="0" applyNumberFormat="1" applyFont="1" applyAlignment="1">
      <alignment horizontal="left" vertical="center"/>
    </xf>
    <xf numFmtId="14" fontId="0" fillId="0" borderId="0" xfId="9" applyNumberFormat="1" applyFont="1" applyAlignment="1">
      <alignment horizontal="left" vertical="top"/>
    </xf>
    <xf numFmtId="14" fontId="0" fillId="0" borderId="3" xfId="9" applyNumberFormat="1" applyFont="1" applyBorder="1" applyAlignment="1">
      <alignment horizontal="left" vertical="top"/>
    </xf>
    <xf numFmtId="14" fontId="18" fillId="0" borderId="3" xfId="0" applyNumberFormat="1" applyFont="1" applyBorder="1" applyAlignment="1">
      <alignment horizontal="left" vertical="center"/>
    </xf>
    <xf numFmtId="1" fontId="0" fillId="0" borderId="2" xfId="0" applyNumberFormat="1" applyBorder="1"/>
    <xf numFmtId="0" fontId="0" fillId="0" borderId="77" xfId="0" applyBorder="1"/>
    <xf numFmtId="0" fontId="0" fillId="0" borderId="24" xfId="0" applyBorder="1"/>
    <xf numFmtId="0" fontId="0" fillId="0" borderId="62" xfId="0" applyBorder="1" applyAlignment="1">
      <alignment wrapText="1"/>
    </xf>
    <xf numFmtId="0" fontId="0" fillId="0" borderId="55" xfId="0" applyBorder="1"/>
    <xf numFmtId="0" fontId="0" fillId="0" borderId="43" xfId="0" applyBorder="1"/>
    <xf numFmtId="0" fontId="0" fillId="0" borderId="56" xfId="0" applyBorder="1"/>
    <xf numFmtId="9" fontId="0" fillId="0" borderId="58" xfId="1" applyFont="1" applyBorder="1"/>
    <xf numFmtId="0" fontId="0" fillId="0" borderId="1" xfId="0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0" fontId="0" fillId="0" borderId="14" xfId="0" applyBorder="1" applyAlignment="1">
      <alignment wrapText="1"/>
    </xf>
    <xf numFmtId="0" fontId="0" fillId="0" borderId="78" xfId="0" applyBorder="1" applyAlignment="1">
      <alignment horizontal="center"/>
    </xf>
    <xf numFmtId="0" fontId="4" fillId="4" borderId="0" xfId="0" applyFont="1" applyFill="1"/>
    <xf numFmtId="3" fontId="1" fillId="0" borderId="1" xfId="0" applyNumberFormat="1" applyFont="1" applyBorder="1" applyAlignment="1">
      <alignment horizontal="center" vertical="center" wrapText="1"/>
    </xf>
    <xf numFmtId="14" fontId="14" fillId="0" borderId="65" xfId="0" applyNumberFormat="1" applyFont="1" applyBorder="1" applyAlignment="1">
      <alignment horizontal="right" vertical="center" wrapText="1"/>
    </xf>
    <xf numFmtId="14" fontId="4" fillId="4" borderId="0" xfId="0" applyNumberFormat="1" applyFont="1" applyFill="1" applyAlignment="1">
      <alignment horizontal="right"/>
    </xf>
    <xf numFmtId="14" fontId="0" fillId="0" borderId="0" xfId="0" applyNumberFormat="1" applyAlignment="1">
      <alignment horizontal="right"/>
    </xf>
    <xf numFmtId="14" fontId="0" fillId="2" borderId="7" xfId="0" applyNumberFormat="1" applyFill="1" applyBorder="1" applyAlignment="1">
      <alignment horizontal="right"/>
    </xf>
    <xf numFmtId="14" fontId="4" fillId="4" borderId="10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18" fillId="0" borderId="33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2" borderId="31" xfId="0" applyFill="1" applyBorder="1" applyAlignment="1">
      <alignment horizontal="left"/>
    </xf>
    <xf numFmtId="0" fontId="4" fillId="4" borderId="28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7" xfId="0" applyBorder="1" applyAlignment="1">
      <alignment horizontal="center"/>
    </xf>
    <xf numFmtId="168" fontId="0" fillId="0" borderId="33" xfId="0" applyNumberForma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3" xfId="0" applyFont="1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3" fontId="4" fillId="4" borderId="8" xfId="0" applyNumberFormat="1" applyFont="1" applyFill="1" applyBorder="1" applyAlignment="1">
      <alignment horizontal="center"/>
    </xf>
    <xf numFmtId="3" fontId="0" fillId="0" borderId="47" xfId="0" applyNumberFormat="1" applyBorder="1"/>
    <xf numFmtId="0" fontId="0" fillId="0" borderId="21" xfId="0" applyBorder="1"/>
    <xf numFmtId="0" fontId="0" fillId="10" borderId="71" xfId="0" applyFill="1" applyBorder="1"/>
    <xf numFmtId="14" fontId="4" fillId="4" borderId="22" xfId="0" applyNumberFormat="1" applyFont="1" applyFill="1" applyBorder="1"/>
    <xf numFmtId="0" fontId="0" fillId="0" borderId="16" xfId="0" applyBorder="1"/>
    <xf numFmtId="0" fontId="0" fillId="0" borderId="79" xfId="0" applyBorder="1" applyAlignment="1">
      <alignment wrapText="1"/>
    </xf>
    <xf numFmtId="14" fontId="4" fillId="4" borderId="16" xfId="0" applyNumberFormat="1" applyFont="1" applyFill="1" applyBorder="1"/>
    <xf numFmtId="0" fontId="0" fillId="0" borderId="22" xfId="0" applyBorder="1"/>
    <xf numFmtId="0" fontId="0" fillId="15" borderId="44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0" fillId="15" borderId="41" xfId="0" applyFill="1" applyBorder="1" applyAlignment="1">
      <alignment horizontal="center"/>
    </xf>
    <xf numFmtId="3" fontId="0" fillId="15" borderId="33" xfId="0" applyNumberFormat="1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1" fillId="16" borderId="1" xfId="0" applyFont="1" applyFill="1" applyBorder="1"/>
    <xf numFmtId="0" fontId="0" fillId="16" borderId="1" xfId="0" applyFill="1" applyBorder="1"/>
    <xf numFmtId="43" fontId="0" fillId="16" borderId="1" xfId="0" applyNumberFormat="1" applyFill="1" applyBorder="1"/>
    <xf numFmtId="0" fontId="0" fillId="16" borderId="0" xfId="0" applyFill="1"/>
    <xf numFmtId="169" fontId="0" fillId="0" borderId="0" xfId="1" applyNumberFormat="1" applyFont="1" applyFill="1" applyAlignment="1">
      <alignment horizontal="right"/>
    </xf>
    <xf numFmtId="14" fontId="0" fillId="17" borderId="33" xfId="0" applyNumberFormat="1" applyFill="1" applyBorder="1" applyAlignment="1">
      <alignment horizontal="center"/>
    </xf>
    <xf numFmtId="0" fontId="0" fillId="17" borderId="33" xfId="0" applyFill="1" applyBorder="1"/>
    <xf numFmtId="0" fontId="0" fillId="17" borderId="33" xfId="0" applyFill="1" applyBorder="1" applyAlignment="1">
      <alignment horizontal="center"/>
    </xf>
    <xf numFmtId="3" fontId="0" fillId="10" borderId="33" xfId="0" applyNumberFormat="1" applyFill="1" applyBorder="1" applyAlignment="1">
      <alignment horizontal="center"/>
    </xf>
    <xf numFmtId="14" fontId="18" fillId="0" borderId="33" xfId="0" applyNumberFormat="1" applyFont="1" applyBorder="1" applyAlignment="1">
      <alignment horizontal="center"/>
    </xf>
    <xf numFmtId="14" fontId="18" fillId="0" borderId="0" xfId="0" applyNumberFormat="1" applyFont="1" applyAlignment="1">
      <alignment horizontal="center"/>
    </xf>
    <xf numFmtId="14" fontId="30" fillId="0" borderId="0" xfId="0" applyNumberFormat="1" applyFont="1" applyAlignment="1">
      <alignment horizontal="center"/>
    </xf>
    <xf numFmtId="14" fontId="18" fillId="0" borderId="60" xfId="0" applyNumberFormat="1" applyFont="1" applyBorder="1" applyAlignment="1">
      <alignment horizontal="center"/>
    </xf>
    <xf numFmtId="170" fontId="0" fillId="0" borderId="22" xfId="0" applyNumberFormat="1" applyBorder="1" applyAlignment="1">
      <alignment horizontal="center"/>
    </xf>
    <xf numFmtId="170" fontId="0" fillId="0" borderId="23" xfId="0" applyNumberFormat="1" applyBorder="1" applyAlignment="1">
      <alignment horizontal="center"/>
    </xf>
    <xf numFmtId="170" fontId="0" fillId="0" borderId="24" xfId="0" applyNumberForma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4" fillId="4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4" fillId="4" borderId="10" xfId="0" applyNumberFormat="1" applyFont="1" applyFill="1" applyBorder="1" applyAlignment="1">
      <alignment horizontal="center"/>
    </xf>
    <xf numFmtId="14" fontId="18" fillId="0" borderId="0" xfId="0" applyNumberFormat="1" applyFont="1" applyAlignment="1">
      <alignment horizontal="center" vertical="center"/>
    </xf>
    <xf numFmtId="14" fontId="0" fillId="2" borderId="0" xfId="0" applyNumberFormat="1" applyFill="1" applyAlignment="1">
      <alignment horizontal="center"/>
    </xf>
    <xf numFmtId="14" fontId="0" fillId="0" borderId="47" xfId="0" applyNumberForma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left"/>
    </xf>
    <xf numFmtId="14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right"/>
    </xf>
    <xf numFmtId="0" fontId="18" fillId="0" borderId="41" xfId="0" applyFont="1" applyBorder="1" applyAlignment="1">
      <alignment horizontal="center" vertical="center"/>
    </xf>
    <xf numFmtId="14" fontId="18" fillId="0" borderId="33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14" fontId="1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16" fillId="0" borderId="55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56" xfId="0" applyFont="1" applyBorder="1" applyAlignment="1">
      <alignment horizont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3" xfId="0" applyBorder="1" applyAlignment="1">
      <alignment horizontal="center"/>
    </xf>
    <xf numFmtId="14" fontId="0" fillId="0" borderId="65" xfId="0" applyNumberFormat="1" applyBorder="1" applyAlignment="1">
      <alignment horizontal="center"/>
    </xf>
    <xf numFmtId="14" fontId="0" fillId="0" borderId="73" xfId="0" applyNumberFormat="1" applyBorder="1" applyAlignment="1">
      <alignment horizontal="center"/>
    </xf>
    <xf numFmtId="14" fontId="0" fillId="0" borderId="72" xfId="0" applyNumberFormat="1" applyBorder="1" applyAlignment="1">
      <alignment horizontal="center"/>
    </xf>
    <xf numFmtId="14" fontId="0" fillId="0" borderId="74" xfId="0" applyNumberFormat="1" applyBorder="1" applyAlignment="1">
      <alignment horizontal="center"/>
    </xf>
    <xf numFmtId="14" fontId="0" fillId="0" borderId="75" xfId="0" applyNumberFormat="1" applyBorder="1" applyAlignment="1">
      <alignment horizontal="center"/>
    </xf>
    <xf numFmtId="14" fontId="0" fillId="0" borderId="76" xfId="0" applyNumberFormat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1" borderId="0" xfId="0" applyFont="1" applyFill="1" applyAlignment="1">
      <alignment horizontal="left" wrapText="1"/>
    </xf>
    <xf numFmtId="0" fontId="21" fillId="0" borderId="33" xfId="0" applyFont="1" applyBorder="1" applyAlignment="1">
      <alignment horizontal="center"/>
    </xf>
    <xf numFmtId="0" fontId="18" fillId="0" borderId="0" xfId="0" applyFont="1"/>
    <xf numFmtId="0" fontId="24" fillId="0" borderId="0" xfId="0" applyFont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</cellXfs>
  <cellStyles count="10">
    <cellStyle name="Comma 2" xfId="7" xr:uid="{0DEFC31F-52FE-499F-BCD4-A90173390A8A}"/>
    <cellStyle name="Comma 3" xfId="6" xr:uid="{4C89DF54-A21F-4288-9CE8-2C17943DDFDC}"/>
    <cellStyle name="Comma 4" xfId="5" xr:uid="{64CCC533-EFAC-4CE1-BE1B-E5359E7BA21D}"/>
    <cellStyle name="Hyperlink" xfId="8" builtinId="8"/>
    <cellStyle name="Normal" xfId="0" builtinId="0"/>
    <cellStyle name="Normal 2" xfId="3" xr:uid="{6B3947B1-2286-4F18-A3A3-EE0A4E7989B4}"/>
    <cellStyle name="Normal 2 2" xfId="4" xr:uid="{6BCF9F99-0C3D-4DDF-93DB-EF6A87A37833}"/>
    <cellStyle name="Normal 5" xfId="2" xr:uid="{46503CA5-8AD1-47EA-8E3A-7DE99F9D7E0B}"/>
    <cellStyle name="Normal 5 4 2 2" xfId="9" xr:uid="{B835620D-C129-4C64-90DD-43B3A9A633A3}"/>
    <cellStyle name="Percent" xfId="1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26BDE2"/>
      <color rgb="FFFF3A16"/>
      <color rgb="FF4C9F38"/>
      <color rgb="FF3F7E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o2balance.sharepoint.com/Shared%20Documents/Projects/Active/UP/Malawi_P1&amp;P2_SW/4_Reviews/3_Verification/MP8_MP7_MP6_(P1_P1_P2)_comb_2022/1_Verification/Draft%20Findings/P2%20specific/Copy_Just_Incase/Malawi%20Phase%202_ER%20Calcs_v3.1.xlsx" TargetMode="External"/><Relationship Id="rId2" Type="http://schemas.microsoft.com/office/2019/04/relationships/externalLinkLongPath" Target="Copy_Just_Incase/Malawi%20Phase%202_ER%20Calcs_v3.1.xlsx?02BE71D8" TargetMode="External"/><Relationship Id="rId1" Type="http://schemas.openxmlformats.org/officeDocument/2006/relationships/externalLinkPath" Target="file:///\\02BE71D8\Malawi%20Phase%202_ER%20Calcs_v3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ummary"/>
      <sheetName val="Total PTDs"/>
      <sheetName val="WQT Analysis "/>
      <sheetName val="NFDs"/>
      <sheetName val="ER Calcs - All VPAs"/>
      <sheetName val="SDGs Calcs"/>
      <sheetName val="Water Supply Calculations"/>
    </sheetNames>
    <sheetDataSet>
      <sheetData sheetId="0"/>
      <sheetData sheetId="1"/>
      <sheetData sheetId="2"/>
      <sheetData sheetId="3">
        <row r="50">
          <cell r="AA50">
            <v>0</v>
          </cell>
          <cell r="AB50">
            <v>0</v>
          </cell>
        </row>
        <row r="51">
          <cell r="AA51">
            <v>0</v>
          </cell>
          <cell r="AB51">
            <v>0</v>
          </cell>
        </row>
        <row r="52">
          <cell r="AA52">
            <v>0</v>
          </cell>
          <cell r="AB52">
            <v>0</v>
          </cell>
        </row>
        <row r="53">
          <cell r="AA53">
            <v>0</v>
          </cell>
          <cell r="AB53">
            <v>0</v>
          </cell>
        </row>
        <row r="54">
          <cell r="AA54">
            <v>0</v>
          </cell>
          <cell r="AB54">
            <v>0</v>
          </cell>
        </row>
        <row r="55">
          <cell r="AA55">
            <v>0</v>
          </cell>
          <cell r="AB55">
            <v>0</v>
          </cell>
        </row>
      </sheetData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or Tennant" id="{5A2F6379-87CD-4729-A981-399DE8892892}" userId="Tor Tennant" providerId="None"/>
  <person displayName="Oscar Lozada" id="{DB6812CE-0012-496F-BF3D-9987D485212F}" userId="Oscar Lozada" providerId="None"/>
  <person displayName="cloud 12" id="{25D98B6F-B677-4CF5-BD03-C4834E2F6088}" userId="S::amie.nevin@co2balance.com::339d507e-6bf8-45ee-82d8-ada63cabf366" providerId="AD"/>
  <person displayName="Chiara Martin" id="{CEAD609F-BCCE-4BD4-A4FB-249801DA106B}" userId="S::chiara.martin@co2balance.com::4a5257e1-c63a-4c08-8ee0-c59621912ec1" providerId="AD"/>
  <person displayName="Rebecca Barton" id="{C6C34D5E-0522-440F-9C9A-AEC8D96A4471}" userId="S::rebecca.barton@co2balance.com::de31dc60-8ec8-40ff-9661-209d33def58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61" dT="2023-07-20T14:35:25.95" personId="{25D98B6F-B677-4CF5-BD03-C4834E2F6088}" id="{CE84C945-4C83-4F5C-9A98-4CC49596C4C8}">
    <text>Due to maintenance problems, it has been removed from the project from 31/01/2023.</text>
  </threadedComment>
  <threadedComment ref="L71" dT="2023-07-20T14:36:00.59" personId="{25D98B6F-B677-4CF5-BD03-C4834E2F6088}" id="{25FD9602-EDFA-4C42-B213-60A44D0E2638}">
    <text>Due to maintenance problems, it has been removed from the project from 31/01/2023.</text>
  </threadedComment>
  <threadedComment ref="L103" dT="2023-07-20T14:36:21.43" personId="{25D98B6F-B677-4CF5-BD03-C4834E2F6088}" id="{0F93DCC1-B2C0-4473-ADEF-E25838041133}">
    <text>Due to maintenance problems, it has been removed from the project from 31/01/2023.</text>
  </threadedComment>
  <threadedComment ref="L120" dT="2023-07-20T14:36:48.68" personId="{25D98B6F-B677-4CF5-BD03-C4834E2F6088}" id="{3E63BABB-CC63-42C1-9D0F-C7A70B6AED25}">
    <text xml:space="preserve">Due to maintenance problems, it has been removed from the project from 31/01/2023.
</text>
  </threadedComment>
  <threadedComment ref="L122" dT="2023-07-20T14:36:51.70" personId="{25D98B6F-B677-4CF5-BD03-C4834E2F6088}" id="{02085A54-9A42-4580-A90C-B66E46284D83}">
    <text xml:space="preserve">Due to maintenance problems, it has been removed from the project from 31/01/2023.
</text>
  </threadedComment>
  <threadedComment ref="L255" dT="2023-07-20T14:37:20.44" personId="{25D98B6F-B677-4CF5-BD03-C4834E2F6088}" id="{7E4C670C-8EE8-4BF3-A1D9-78C78BBE44C4}">
    <text xml:space="preserve">Due to maintenance problems, it has been removed from the project from 31/01/2023.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L131" dT="2024-01-19T10:24:09.21" personId="{CEAD609F-BCCE-4BD4-A4FB-249801DA106B}" id="{99BE184D-46CD-425E-8571-D777DA17D8F5}">
    <text>Retested on 20/09/2022 - Pass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M64" dT="2024-01-18T17:11:16.97" personId="{C6C34D5E-0522-440F-9C9A-AEC8D96A4471}" id="{1742DFE5-5895-4613-B8B6-D6AEDD5C3C54}">
    <text>Included in other NFD's</text>
  </threadedComment>
  <threadedComment ref="H78" dT="2024-01-22T10:59:13.59" personId="{C6C34D5E-0522-440F-9C9A-AEC8D96A4471}" id="{D71A0F7B-DC84-4B41-B3F2-1819FEBBB419}">
    <text>Based on fully functional at following visit</text>
  </threadedComment>
  <threadedComment ref="L78" dT="2024-01-22T10:54:10.85" personId="{C6C34D5E-0522-440F-9C9A-AEC8D96A4471}" id="{41F2EE2F-C7F8-4EE2-A877-9D6E2EB24B36}">
    <text>Fully functional at this visit.</text>
  </threadedComment>
  <threadedComment ref="M78" dT="2024-01-18T16:54:00.06" personId="{C6C34D5E-0522-440F-9C9A-AEC8D96A4471}" id="{C2F3D781-7348-4818-9C75-4006014109F4}">
    <text>Included in other downdays</text>
  </threadedComment>
  <threadedComment ref="H133" dT="2024-01-19T16:24:54.06" personId="{C6C34D5E-0522-440F-9C9A-AEC8D96A4471}" id="{B272FF72-B2C7-467B-9EDB-152BD1DA57AB}">
    <text>Included in WQT fail days</text>
  </threadedComment>
  <threadedComment ref="H173" dT="2024-01-25T11:26:25.83" personId="{C6C34D5E-0522-440F-9C9A-AEC8D96A4471}" id="{F2DFB056-A1C1-4A08-A85E-75D4C2315F1D}">
    <text>Based on fully functional at visit on 21/12/2022</text>
  </threadedComment>
  <threadedComment ref="M173" dT="2024-01-25T11:27:09.89" personId="{C6C34D5E-0522-440F-9C9A-AEC8D96A4471}" id="{16BE2550-5948-44C0-B8BE-F07614A68D9E}">
    <text>Included in other downdays</text>
  </threadedComment>
  <threadedComment ref="R173" dT="2024-01-25T11:27:23.56" personId="{C6C34D5E-0522-440F-9C9A-AEC8D96A4471}" id="{CFE6C5FD-B2F5-4B96-BBFB-AEC99F4A77D7}">
    <text>Included in other downdays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23" dT="2023-07-20T08:24:41.94" personId="{25D98B6F-B677-4CF5-BD03-C4834E2F6088}" id="{BFBC5894-A02D-4B4C-9DF8-9FF3A3EBCCD2}">
    <text>AR5 figure used from 01/01/2021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1" dT="2021-01-11T16:54:31.18" personId="{5A2F6379-87CD-4729-A981-399DE8892892}" id="{6F599096-5FC7-407A-9AB1-30A1B0121EC2}">
    <text>Calculated from question 15/16 and 32/33 in the baseline survey</text>
  </threadedComment>
  <threadedComment ref="D12" dT="2022-01-05T12:07:53.91" personId="{DB6812CE-0012-496F-BF3D-9987D485212F}" id="{406ADBE9-8601-4817-987A-34A8C107009F}">
    <text>Calcualted from Project Survey paramters box (Report tab)</text>
  </threadedComment>
  <threadedComment ref="D34" dT="2021-01-11T16:54:31.18" personId="{5A2F6379-87CD-4729-A981-399DE8892892}" id="{3F4E8287-85F8-4861-96D4-301F34B4A498}">
    <text>Calculated from question 15/16 and 32/33 in the baseline survey</text>
  </threadedComment>
  <threadedComment ref="D35" dT="2022-01-05T12:08:36.46" personId="{DB6812CE-0012-496F-BF3D-9987D485212F}" id="{41B401B6-5506-49E9-858C-7C4BC1695F7C}">
    <text>Calcualted from Project Survey paramters box (Report tab)</text>
  </threadedComment>
  <threadedComment ref="D57" dT="2021-01-11T16:54:31.18" personId="{5A2F6379-87CD-4729-A981-399DE8892892}" id="{930D6C7D-B939-4B5A-BF5C-BFF962701CCB}">
    <text>Calculated from question 15/16 and 32/33 in the baseline survey</text>
  </threadedComment>
  <threadedComment ref="D58" dT="2022-01-05T12:08:36.46" personId="{DB6812CE-0012-496F-BF3D-9987D485212F}" id="{02DB3730-3A74-4D54-B72A-F9A37D20ECA8}">
    <text>Calcualted from Project Survey paramters box (Report tab)</text>
  </threadedComment>
  <threadedComment ref="D80" dT="2021-01-11T16:54:31.18" personId="{5A2F6379-87CD-4729-A981-399DE8892892}" id="{C2763F9B-0EE8-450E-B955-A0A3F3B2D164}">
    <text>Calculated from question 15/16 and 32/33 in the baseline survey</text>
  </threadedComment>
  <threadedComment ref="D81" dT="2022-01-05T12:08:36.46" personId="{DB6812CE-0012-496F-BF3D-9987D485212F}" id="{FCB73C54-31A1-4A1D-96F2-9F4352D52DB1}">
    <text>Calcualted from Project Survey paramters box (Report tab)</text>
  </threadedComment>
  <threadedComment ref="D103" dT="2021-01-11T16:54:31.18" personId="{5A2F6379-87CD-4729-A981-399DE8892892}" id="{5834D1CE-027B-4B48-B121-B2DE69D83AC4}">
    <text>Calculated from question 15/16 and 32/33 in the baseline survey</text>
  </threadedComment>
  <threadedComment ref="D104" dT="2022-01-05T12:08:36.46" personId="{DB6812CE-0012-496F-BF3D-9987D485212F}" id="{70D63217-30FE-41D8-8316-DC7D6411200B}">
    <text>Calcualted from Project Survey paramters box (Report tab)</text>
  </threadedComment>
  <threadedComment ref="D126" dT="2021-01-11T16:54:31.18" personId="{5A2F6379-87CD-4729-A981-399DE8892892}" id="{D65868DC-D579-481D-A748-B71C229E65C2}">
    <text>Calculated from question 15/16 and 32/33 in the baseline survey</text>
  </threadedComment>
  <threadedComment ref="D127" dT="2022-01-05T12:08:36.46" personId="{DB6812CE-0012-496F-BF3D-9987D485212F}" id="{85EA4351-94AC-4C48-A085-9D648D3804D2}">
    <text>Calcualted from Project Survey paramters box (Report tab)</text>
  </threadedComment>
  <threadedComment ref="D149" dT="2021-01-11T16:54:31.18" personId="{5A2F6379-87CD-4729-A981-399DE8892892}" id="{D43076EE-4DDA-449B-95E7-4607DAEB3A5F}">
    <text>Calculated from question 15/16 and 32/33 in the baseline survey</text>
  </threadedComment>
  <threadedComment ref="D150" dT="2022-01-05T12:08:36.46" personId="{DB6812CE-0012-496F-BF3D-9987D485212F}" id="{8917C540-7A5C-4F38-935E-A84C1EDE6DD5}">
    <text>Calcualted from Project Survey paramters box (Report tab)</text>
  </threadedComment>
  <threadedComment ref="D172" dT="2021-01-11T16:54:31.18" personId="{5A2F6379-87CD-4729-A981-399DE8892892}" id="{9CDF3966-1EAA-4F79-B4C8-0B61120F7B39}">
    <text>Calculated from question 15/16 and 32/33 in the baseline survey</text>
  </threadedComment>
  <threadedComment ref="D173" dT="2022-01-05T12:08:36.46" personId="{DB6812CE-0012-496F-BF3D-9987D485212F}" id="{34AF27AA-D2F8-43DE-A2E1-96FD6381B1B5}">
    <text>Calcualted from Project Survey paramters box (Report tab)</text>
  </threadedComment>
  <threadedComment ref="D195" dT="2021-01-11T16:54:31.18" personId="{5A2F6379-87CD-4729-A981-399DE8892892}" id="{182C1BE1-DB59-46A2-AB5F-7E833527D0CF}">
    <text>Calculated from question 15/16 and 32/33 in the baseline survey</text>
  </threadedComment>
  <threadedComment ref="D196" dT="2022-01-05T12:08:36.46" personId="{DB6812CE-0012-496F-BF3D-9987D485212F}" id="{916412B6-C29B-417E-8CC8-D10520011265}">
    <text>Calcualted from Project Survey paramters box (Report tab)</text>
  </threadedComment>
  <threadedComment ref="D218" dT="2021-01-11T16:54:31.18" personId="{5A2F6379-87CD-4729-A981-399DE8892892}" id="{927D9BE2-253B-4A82-8112-95D36CA3ADAD}">
    <text>Calculated from question 15/16 and 32/33 in the baseline survey</text>
  </threadedComment>
  <threadedComment ref="D219" dT="2022-01-05T12:08:36.46" personId="{DB6812CE-0012-496F-BF3D-9987D485212F}" id="{976AA3A4-A734-46D6-9836-7BE3668A3332}">
    <text>Calcualted from Project Survey paramters box (Report tab)</text>
  </threadedComment>
  <threadedComment ref="D241" dT="2021-01-11T16:54:31.18" personId="{5A2F6379-87CD-4729-A981-399DE8892892}" id="{BBC4E642-AF5D-4B77-B29B-FE293FBBD33C}">
    <text>Calculated from question 15/16 and 32/33 in the baseline survey</text>
  </threadedComment>
  <threadedComment ref="D242" dT="2022-01-05T12:08:36.46" personId="{DB6812CE-0012-496F-BF3D-9987D485212F}" id="{DB6261A7-2FA0-4A03-84B1-CAAF47B12AE9}">
    <text>Calcualted from Project Survey paramters box (Report tab)</text>
  </threadedComment>
  <threadedComment ref="D264" dT="2021-01-11T16:54:31.18" personId="{5A2F6379-87CD-4729-A981-399DE8892892}" id="{8E1E312C-D5A0-4F0E-9CEE-5BEDBCE6A944}">
    <text>Calculated from question 15/16 and 32/33 in the baseline survey</text>
  </threadedComment>
  <threadedComment ref="D265" dT="2022-01-05T12:08:36.46" personId="{DB6812CE-0012-496F-BF3D-9987D485212F}" id="{D1698AC3-F3FB-4365-9018-F8BB81B7835B}">
    <text>Calcualted from Project Survey paramters box (Report tab)</text>
  </threadedComment>
  <threadedComment ref="D287" dT="2021-01-11T16:54:31.18" personId="{5A2F6379-87CD-4729-A981-399DE8892892}" id="{427DB9D6-5C1D-4CEF-AF5F-3513FBDC4F9F}">
    <text>Calculated from question 15/16 and 32/33 in the baseline survey</text>
  </threadedComment>
  <threadedComment ref="D288" dT="2022-01-05T12:08:36.46" personId="{DB6812CE-0012-496F-BF3D-9987D485212F}" id="{6170E5EC-2500-4797-9C04-9224792EFECE}">
    <text>Calcualted from Project Survey paramters box (Report tab)</text>
  </threadedComment>
  <threadedComment ref="D310" dT="2021-01-11T16:54:31.18" personId="{5A2F6379-87CD-4729-A981-399DE8892892}" id="{C2956510-D7D1-4234-9861-09E070B2FFA3}">
    <text>Calculated from question 15/16 and 32/33 in the baseline survey</text>
  </threadedComment>
  <threadedComment ref="D311" dT="2022-01-05T12:08:36.46" personId="{DB6812CE-0012-496F-BF3D-9987D485212F}" id="{503742BB-4681-4A9E-8FCC-9F052C1351A9}">
    <text>Calcualted from Project Survey paramters box (Report tab)</text>
  </threadedComment>
  <threadedComment ref="D333" dT="2021-01-11T16:54:31.18" personId="{5A2F6379-87CD-4729-A981-399DE8892892}" id="{F66B9E7B-0573-4C34-95D2-87D704063A62}">
    <text>Calculated from question 15/16 and 32/33 in the baseline survey</text>
  </threadedComment>
  <threadedComment ref="D334" dT="2022-01-05T12:08:36.46" personId="{DB6812CE-0012-496F-BF3D-9987D485212F}" id="{8CC8A2D2-E36D-4C78-AD2D-E406459783E0}">
    <text>Calcualted from Project Survey paramters box (Report tab)</text>
  </threadedComment>
  <threadedComment ref="D356" dT="2021-01-11T16:54:31.18" personId="{5A2F6379-87CD-4729-A981-399DE8892892}" id="{3E2A8CC1-53BD-48DF-B959-6E51300D1102}">
    <text>Calculated from question 15/16 and 32/33 in the baseline survey</text>
  </threadedComment>
  <threadedComment ref="D357" dT="2022-01-05T12:08:36.46" personId="{DB6812CE-0012-496F-BF3D-9987D485212F}" id="{1EB2756F-DB7F-456A-8326-5DC00425E60C}">
    <text>Calcualted from Project Survey paramters box (Report tab)</text>
  </threadedComment>
  <threadedComment ref="D379" dT="2021-01-11T16:54:31.18" personId="{5A2F6379-87CD-4729-A981-399DE8892892}" id="{DED1E80A-386A-4369-87E6-C01FDCBC83AD}">
    <text>Calculated from question 15/16 and 32/33 in the baseline survey</text>
  </threadedComment>
  <threadedComment ref="D380" dT="2022-01-05T12:08:36.46" personId="{DB6812CE-0012-496F-BF3D-9987D485212F}" id="{4F2D89E8-9D59-47CA-A461-8284FCBE2F03}">
    <text>Calcualted from Project Survey paramters box (Report tab)</text>
  </threadedComment>
  <threadedComment ref="D402" dT="2021-01-11T16:54:31.18" personId="{5A2F6379-87CD-4729-A981-399DE8892892}" id="{5C5EE4BB-708C-4469-B4B1-4384B7C13927}">
    <text>Calculated from question 15/16 and 32/33 in the baseline survey</text>
  </threadedComment>
  <threadedComment ref="D403" dT="2022-01-05T12:08:36.46" personId="{DB6812CE-0012-496F-BF3D-9987D485212F}" id="{9D85B115-9B7B-4A93-8554-8130CE241B78}">
    <text>Calcualted from Project Survey paramters box (Report tab)</text>
  </threadedComment>
  <threadedComment ref="D425" dT="2021-01-11T16:54:31.18" personId="{5A2F6379-87CD-4729-A981-399DE8892892}" id="{33C2EA10-6C90-4B69-AC75-C269EB80771C}">
    <text>Calculated from question 15/16 and 32/33 in the baseline survey</text>
  </threadedComment>
  <threadedComment ref="D426" dT="2022-01-05T12:08:36.46" personId="{DB6812CE-0012-496F-BF3D-9987D485212F}" id="{B21D8D58-6773-4C84-9860-AEEB64B01E28}">
    <text>Calcualted from Project Survey paramters box (Report tab)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ural-water-supply.net/en/implementation/public-domain-handpumps/india-mark-ii" TargetMode="External"/><Relationship Id="rId1" Type="http://schemas.openxmlformats.org/officeDocument/2006/relationships/hyperlink" Target="https://www.rural-water-supply.net/en/implementation/proprietary-handpumps/kardia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7BBF-4793-4B7A-BCA1-879FAA2E94EC}">
  <dimension ref="B2:X25"/>
  <sheetViews>
    <sheetView topLeftCell="A3" zoomScale="110" zoomScaleNormal="110" workbookViewId="0">
      <pane xSplit="3" ySplit="3" topLeftCell="J6" activePane="bottomRight" state="frozen"/>
      <selection pane="topRight" activeCell="D3" sqref="D3"/>
      <selection pane="bottomLeft" activeCell="A6" sqref="A6"/>
      <selection pane="bottomRight" activeCell="O1" sqref="O1"/>
    </sheetView>
  </sheetViews>
  <sheetFormatPr defaultColWidth="8.7109375" defaultRowHeight="15"/>
  <cols>
    <col min="1" max="1" width="6.28515625" style="21" customWidth="1"/>
    <col min="2" max="3" width="8.7109375" style="21"/>
    <col min="4" max="5" width="8.7109375" style="21" customWidth="1"/>
    <col min="6" max="6" width="10.5703125" style="21" customWidth="1"/>
    <col min="7" max="10" width="12.85546875" style="21" customWidth="1"/>
    <col min="11" max="11" width="21.7109375" style="21" customWidth="1"/>
    <col min="12" max="12" width="5.7109375" style="21" customWidth="1"/>
    <col min="13" max="13" width="13.28515625" style="21" customWidth="1"/>
    <col min="14" max="14" width="5.140625" style="21" customWidth="1"/>
    <col min="15" max="17" width="11.42578125" style="21" customWidth="1"/>
    <col min="18" max="18" width="4.7109375" style="21" customWidth="1"/>
    <col min="19" max="19" width="8.7109375" style="21" customWidth="1"/>
    <col min="20" max="20" width="5.5703125" style="21" customWidth="1"/>
    <col min="21" max="21" width="12.42578125" style="21" customWidth="1"/>
    <col min="22" max="23" width="8.7109375" style="21"/>
    <col min="24" max="24" width="12.42578125" style="21" customWidth="1"/>
    <col min="25" max="16384" width="8.7109375" style="21"/>
  </cols>
  <sheetData>
    <row r="2" spans="2:24" ht="26.25">
      <c r="C2" s="164" t="s">
        <v>0</v>
      </c>
    </row>
    <row r="3" spans="2:24" ht="15.75" thickBot="1"/>
    <row r="4" spans="2:24" ht="18.75">
      <c r="C4" s="328" t="s">
        <v>1</v>
      </c>
      <c r="D4" s="329"/>
      <c r="E4" s="329"/>
      <c r="F4" s="329"/>
      <c r="G4" s="329"/>
      <c r="H4" s="329"/>
      <c r="I4" s="329"/>
      <c r="J4" s="329"/>
      <c r="K4" s="330"/>
      <c r="M4" s="334" t="s">
        <v>2</v>
      </c>
      <c r="O4" s="331" t="s">
        <v>3</v>
      </c>
      <c r="P4" s="332"/>
      <c r="Q4" s="333"/>
      <c r="R4" s="57"/>
      <c r="S4" s="58" t="s">
        <v>4</v>
      </c>
      <c r="T4" s="57"/>
      <c r="U4" s="331" t="s">
        <v>5</v>
      </c>
      <c r="V4" s="332"/>
      <c r="W4" s="333"/>
    </row>
    <row r="5" spans="2:24" ht="60.75" thickBot="1">
      <c r="C5" s="170" t="s">
        <v>6</v>
      </c>
      <c r="D5" s="171" t="s">
        <v>7</v>
      </c>
      <c r="E5" s="171" t="s">
        <v>8</v>
      </c>
      <c r="F5" s="171" t="s">
        <v>9</v>
      </c>
      <c r="G5" s="171" t="s">
        <v>10</v>
      </c>
      <c r="H5" s="171" t="s">
        <v>11</v>
      </c>
      <c r="I5" s="171" t="s">
        <v>12</v>
      </c>
      <c r="J5" s="171" t="s">
        <v>13</v>
      </c>
      <c r="K5" s="172" t="s">
        <v>14</v>
      </c>
      <c r="L5" s="37"/>
      <c r="M5" s="335"/>
      <c r="N5" s="37"/>
      <c r="O5" s="173" t="s">
        <v>15</v>
      </c>
      <c r="P5" s="174" t="s">
        <v>16</v>
      </c>
      <c r="Q5" s="175" t="s">
        <v>17</v>
      </c>
      <c r="R5" s="56"/>
      <c r="S5" s="176" t="s">
        <v>18</v>
      </c>
      <c r="T5" s="56"/>
      <c r="U5" s="177" t="s">
        <v>19</v>
      </c>
      <c r="V5" s="178" t="s">
        <v>20</v>
      </c>
      <c r="W5" s="179" t="s">
        <v>21</v>
      </c>
    </row>
    <row r="6" spans="2:24">
      <c r="B6" s="327" t="s">
        <v>22</v>
      </c>
      <c r="C6" s="21" t="s">
        <v>23</v>
      </c>
      <c r="D6" s="16">
        <f>'ER Calcs - All VPAs'!E27</f>
        <v>5049.6432583545002</v>
      </c>
      <c r="E6" s="16">
        <f>'ER Calcs - All VPAs'!E28</f>
        <v>0</v>
      </c>
      <c r="F6" s="16">
        <f>'Total PTDs'!Q20</f>
        <v>1055111.7</v>
      </c>
      <c r="G6" s="16">
        <f>'Total PTDs'!U20</f>
        <v>1055111.7</v>
      </c>
      <c r="H6" s="169">
        <f>'Total PTDs'!Y20</f>
        <v>0</v>
      </c>
      <c r="I6" s="16">
        <f>'ER Calcs - All VPAs'!AB37</f>
        <v>4374</v>
      </c>
      <c r="J6" s="169">
        <f>'ER Calcs - All VPAs'!AY37</f>
        <v>0</v>
      </c>
      <c r="K6" s="315">
        <f>'ER Calcs - All VPAs'!E37</f>
        <v>4374</v>
      </c>
      <c r="L6"/>
      <c r="M6" s="59">
        <f>'SDGs Calcs'!D5</f>
        <v>3838</v>
      </c>
      <c r="O6" s="304">
        <f>'SDGs Calcs'!D8</f>
        <v>339</v>
      </c>
      <c r="P6" s="59">
        <f>'SDGs Calcs'!F8</f>
        <v>339.48820596600018</v>
      </c>
      <c r="Q6" s="59">
        <f>'SDGs Calcs'!H8</f>
        <v>0</v>
      </c>
      <c r="S6" s="61">
        <f>'SDGs Calcs'!H13</f>
        <v>-1.7903941495710614</v>
      </c>
      <c r="U6" s="63">
        <f>'SDGs Calcs'!D19</f>
        <v>3143.4832147355924</v>
      </c>
      <c r="V6" s="63">
        <f>'SDGs Calcs'!F19</f>
        <v>3143.4832147355924</v>
      </c>
      <c r="W6" s="59">
        <f>'SDGs Calcs'!H19</f>
        <v>0</v>
      </c>
      <c r="X6" s="16"/>
    </row>
    <row r="7" spans="2:24">
      <c r="B7" s="327"/>
      <c r="C7" s="21" t="s">
        <v>24</v>
      </c>
      <c r="D7" s="16">
        <f>'ER Calcs - All VPAs'!F27</f>
        <v>5201.0964178875001</v>
      </c>
      <c r="E7" s="16">
        <f>'ER Calcs - All VPAs'!F28</f>
        <v>0</v>
      </c>
      <c r="F7" s="16">
        <f>'Total PTDs'!Q36</f>
        <v>1086757.5</v>
      </c>
      <c r="G7" s="16">
        <f>'Total PTDs'!U36</f>
        <v>1050239.5</v>
      </c>
      <c r="H7" s="16">
        <f>'Total PTDs'!Y36</f>
        <v>36518</v>
      </c>
      <c r="I7" s="16">
        <f>'ER Calcs - All VPAs'!AC37</f>
        <v>4354</v>
      </c>
      <c r="J7" s="16">
        <f>'ER Calcs - All VPAs'!AZ37</f>
        <v>151</v>
      </c>
      <c r="K7" s="315">
        <f>'ER Calcs - All VPAs'!F37</f>
        <v>4505</v>
      </c>
      <c r="L7"/>
      <c r="M7" s="59">
        <f>'Total PTDs'!$N$36</f>
        <v>3844</v>
      </c>
      <c r="N7" s="16"/>
      <c r="O7" s="304">
        <f>'SDGs Calcs'!D31</f>
        <v>340</v>
      </c>
      <c r="P7" s="59">
        <f>'SDGs Calcs'!F31</f>
        <v>340.01893270800019</v>
      </c>
      <c r="Q7" s="59">
        <f>'SDGs Calcs'!H31</f>
        <v>340.01893270800019</v>
      </c>
      <c r="S7" s="61">
        <f>'SDGs Calcs'!D36</f>
        <v>-1.7903941495710614</v>
      </c>
      <c r="U7" s="63">
        <f>'SDGs Calcs'!D42</f>
        <v>3148.3974667648822</v>
      </c>
      <c r="V7" s="63">
        <f>'SDGs Calcs'!F42</f>
        <v>3148.3974667648822</v>
      </c>
      <c r="W7" s="59">
        <f>'SDGs Calcs'!H42</f>
        <v>3148.3974667648822</v>
      </c>
      <c r="X7" s="16"/>
    </row>
    <row r="8" spans="2:24">
      <c r="B8" s="327"/>
      <c r="C8" s="21" t="s">
        <v>25</v>
      </c>
      <c r="D8" s="16">
        <f>'ER Calcs - All VPAs'!G27</f>
        <v>6011.2419375060008</v>
      </c>
      <c r="E8" s="16">
        <f>'ER Calcs - All VPAs'!G28</f>
        <v>0</v>
      </c>
      <c r="F8" s="16">
        <f>'Total PTDs'!Q54</f>
        <v>1256035.6000000001</v>
      </c>
      <c r="G8" s="16">
        <f>'Total PTDs'!U54</f>
        <v>1181154.3</v>
      </c>
      <c r="H8" s="16">
        <f>'Total PTDs'!Y54</f>
        <v>74881.299999999988</v>
      </c>
      <c r="I8" s="16">
        <f>'ER Calcs - All VPAs'!AD37</f>
        <v>4896</v>
      </c>
      <c r="J8" s="16">
        <f>'ER Calcs - All VPAs'!BA37</f>
        <v>310</v>
      </c>
      <c r="K8" s="315">
        <f>'ER Calcs - All VPAs'!G37</f>
        <v>5206</v>
      </c>
      <c r="L8"/>
      <c r="M8" s="59">
        <f>'Total PTDs'!$N$54</f>
        <v>4466</v>
      </c>
      <c r="O8" s="304">
        <f>'SDGs Calcs'!D54</f>
        <v>395</v>
      </c>
      <c r="P8" s="59">
        <f>'SDGs Calcs'!F54</f>
        <v>395.03760496200022</v>
      </c>
      <c r="Q8" s="59">
        <f>'SDGs Calcs'!H54</f>
        <v>395.03760496200022</v>
      </c>
      <c r="S8" s="61">
        <f>'SDGs Calcs'!D59</f>
        <v>-1.7903941495710614</v>
      </c>
      <c r="U8" s="63">
        <f>'SDGs Calcs'!D65</f>
        <v>3657.841593801239</v>
      </c>
      <c r="V8" s="63">
        <f>'SDGs Calcs'!F65</f>
        <v>3657.841593801239</v>
      </c>
      <c r="W8" s="59">
        <f>'SDGs Calcs'!H65</f>
        <v>3657.841593801239</v>
      </c>
      <c r="X8" s="16"/>
    </row>
    <row r="9" spans="2:24">
      <c r="B9" s="327"/>
      <c r="C9" s="21" t="s">
        <v>26</v>
      </c>
      <c r="D9" s="16">
        <f>'ER Calcs - All VPAs'!H27</f>
        <v>4395.2268472222504</v>
      </c>
      <c r="E9" s="16">
        <f>'ER Calcs - All VPAs'!H28</f>
        <v>0</v>
      </c>
      <c r="F9" s="16">
        <f>'Total PTDs'!Q69</f>
        <v>918372.85000000009</v>
      </c>
      <c r="G9" s="16">
        <f>'Total PTDs'!U69</f>
        <v>815451.75</v>
      </c>
      <c r="H9" s="16">
        <f>'Total PTDs'!Y69</f>
        <v>102921.1</v>
      </c>
      <c r="I9" s="16">
        <f>'ER Calcs - All VPAs'!AE37</f>
        <v>3380</v>
      </c>
      <c r="J9" s="16">
        <f>'ER Calcs - All VPAs'!BB37</f>
        <v>426</v>
      </c>
      <c r="K9" s="315">
        <f>'ER Calcs - All VPAs'!H37</f>
        <v>3806</v>
      </c>
      <c r="L9"/>
      <c r="M9" s="59">
        <f>'Total PTDs'!$N$69</f>
        <v>3451</v>
      </c>
      <c r="O9" s="304">
        <f>'SDGs Calcs'!D77</f>
        <v>305</v>
      </c>
      <c r="P9" s="59">
        <f>'SDGs Calcs'!F77</f>
        <v>305.25633110700016</v>
      </c>
      <c r="Q9" s="59">
        <f>'SDGs Calcs'!H77</f>
        <v>305.25633110700016</v>
      </c>
      <c r="S9" s="61">
        <f>'SDGs Calcs'!D82</f>
        <v>-1.7903941495710614</v>
      </c>
      <c r="U9" s="63">
        <f>'SDGs Calcs'!D88</f>
        <v>2826.5139588464122</v>
      </c>
      <c r="V9" s="63">
        <f>'SDGs Calcs'!F88</f>
        <v>2826.5139588464122</v>
      </c>
      <c r="W9" s="59">
        <f>'SDGs Calcs'!H88</f>
        <v>2826.5139588464122</v>
      </c>
      <c r="X9" s="16"/>
    </row>
    <row r="10" spans="2:24">
      <c r="B10" s="327"/>
      <c r="C10" s="21" t="s">
        <v>27</v>
      </c>
      <c r="D10" s="16">
        <f>'ER Calcs - All VPAs'!I27</f>
        <v>4085.6535510570002</v>
      </c>
      <c r="E10" s="16">
        <f>'ER Calcs - All VPAs'!I28</f>
        <v>0</v>
      </c>
      <c r="F10" s="16">
        <f>'Total PTDs'!Q86</f>
        <v>853688.20000000007</v>
      </c>
      <c r="G10" s="16">
        <f>'Total PTDs'!U86</f>
        <v>714807.7</v>
      </c>
      <c r="H10" s="16">
        <f>'Total PTDs'!Y86</f>
        <v>138880.5</v>
      </c>
      <c r="I10" s="16">
        <f>'ER Calcs - All VPAs'!AF37</f>
        <v>2963</v>
      </c>
      <c r="J10" s="16">
        <f>'ER Calcs - All VPAs'!BC37</f>
        <v>575</v>
      </c>
      <c r="K10" s="315">
        <f>'ER Calcs - All VPAs'!I37</f>
        <v>3538</v>
      </c>
      <c r="L10"/>
      <c r="M10" s="59">
        <f>'Total PTDs'!$N$86</f>
        <v>3553</v>
      </c>
      <c r="O10" s="304">
        <f>'SDGs Calcs'!D100</f>
        <v>314</v>
      </c>
      <c r="P10" s="59">
        <f>'SDGs Calcs'!F100</f>
        <v>314.27868572100016</v>
      </c>
      <c r="Q10" s="59">
        <f>'SDGs Calcs'!H100</f>
        <v>314.27868572100016</v>
      </c>
      <c r="S10" s="61">
        <f>'SDGs Calcs'!D105</f>
        <v>-1.7903941495710614</v>
      </c>
      <c r="U10" s="63">
        <f>'SDGs Calcs'!D111</f>
        <v>2910.0562433443356</v>
      </c>
      <c r="V10" s="63">
        <f>'SDGs Calcs'!F111</f>
        <v>2910.0562433443356</v>
      </c>
      <c r="W10" s="59">
        <f>'SDGs Calcs'!F111</f>
        <v>2910.0562433443356</v>
      </c>
      <c r="X10" s="16"/>
    </row>
    <row r="11" spans="2:24">
      <c r="B11" s="327"/>
      <c r="C11" s="21" t="s">
        <v>28</v>
      </c>
      <c r="D11" s="16">
        <f>'ER Calcs - All VPAs'!J27</f>
        <v>4771.691979444</v>
      </c>
      <c r="E11" s="16">
        <f>'ER Calcs - All VPAs'!J28</f>
        <v>0</v>
      </c>
      <c r="F11" s="16">
        <f>'Total PTDs'!Q101</f>
        <v>997034.4</v>
      </c>
      <c r="G11" s="16">
        <f>'Total PTDs'!U101</f>
        <v>652569.15</v>
      </c>
      <c r="H11" s="16">
        <f>'Total PTDs'!Y101</f>
        <v>344465.25</v>
      </c>
      <c r="I11" s="16">
        <f>'ER Calcs - All VPAs'!AG37</f>
        <v>2705</v>
      </c>
      <c r="J11" s="16">
        <f>'ER Calcs - All VPAs'!BD37</f>
        <v>1428</v>
      </c>
      <c r="K11" s="315">
        <f>'ER Calcs - All VPAs'!J37</f>
        <v>4133</v>
      </c>
      <c r="L11"/>
      <c r="M11" s="59">
        <f>'Total PTDs'!$N$101</f>
        <v>3453</v>
      </c>
      <c r="O11" s="304">
        <f>'SDGs Calcs'!D123</f>
        <v>305</v>
      </c>
      <c r="P11" s="59">
        <f>'SDGs Calcs'!F123</f>
        <v>305.43324002100013</v>
      </c>
      <c r="Q11" s="59">
        <f>'SDGs Calcs'!H123</f>
        <v>305.43324002100013</v>
      </c>
      <c r="S11" s="61">
        <f>'SDGs Calcs'!D128</f>
        <v>-1.7903941495710614</v>
      </c>
      <c r="U11" s="63">
        <f>'SDGs Calcs'!D134</f>
        <v>2828.1520428561753</v>
      </c>
      <c r="V11" s="63">
        <f>'SDGs Calcs'!F134</f>
        <v>2828.1520428561753</v>
      </c>
      <c r="W11" s="59">
        <f>'SDGs Calcs'!H134</f>
        <v>2828.1520428561753</v>
      </c>
      <c r="X11" s="16"/>
    </row>
    <row r="12" spans="2:24">
      <c r="B12" s="327"/>
      <c r="C12" s="21" t="s">
        <v>29</v>
      </c>
      <c r="D12" s="16">
        <f>'ER Calcs - All VPAs'!K27</f>
        <v>6449.9254890817492</v>
      </c>
      <c r="E12" s="16">
        <f>'ER Calcs - All VPAs'!K28</f>
        <v>0</v>
      </c>
      <c r="F12" s="16">
        <f>'Total PTDs'!Q118</f>
        <v>1347697.5499999998</v>
      </c>
      <c r="G12" s="16">
        <f>'Total PTDs'!U118</f>
        <v>984664.55</v>
      </c>
      <c r="H12" s="16">
        <f>'Total PTDs'!Y118</f>
        <v>363032.99999999994</v>
      </c>
      <c r="I12" s="16">
        <f>'ER Calcs - All VPAs'!AH37</f>
        <v>4082</v>
      </c>
      <c r="J12" s="16">
        <f>'ER Calcs - All VPAs'!BE37</f>
        <v>1505</v>
      </c>
      <c r="K12" s="315">
        <f>'ER Calcs - All VPAs'!K37</f>
        <v>5587</v>
      </c>
      <c r="L12"/>
      <c r="M12" s="59">
        <f>'Total PTDs'!$N$118</f>
        <v>3755</v>
      </c>
      <c r="O12" s="304">
        <f>'SDGs Calcs'!D146</f>
        <v>332</v>
      </c>
      <c r="P12" s="59">
        <f>'SDGs Calcs'!F146</f>
        <v>332.14648603500018</v>
      </c>
      <c r="Q12" s="59">
        <f>'SDGs Calcs'!H146</f>
        <v>332.14648603500018</v>
      </c>
      <c r="S12" s="61">
        <f>'SDGs Calcs'!D151</f>
        <v>-1.7903941495710614</v>
      </c>
      <c r="U12" s="63">
        <f>'SDGs Calcs'!D157</f>
        <v>3075.5027283304194</v>
      </c>
      <c r="V12" s="63">
        <f>'SDGs Calcs'!F157</f>
        <v>3075.5027283304194</v>
      </c>
      <c r="W12" s="59">
        <f>'SDGs Calcs'!F157</f>
        <v>3075.5027283304194</v>
      </c>
      <c r="X12" s="16"/>
    </row>
    <row r="13" spans="2:24">
      <c r="B13" s="327"/>
      <c r="C13" s="21" t="s">
        <v>30</v>
      </c>
      <c r="D13" s="16">
        <f>'ER Calcs - All VPAs'!L27</f>
        <v>6633.4687254225009</v>
      </c>
      <c r="E13" s="16">
        <f>'ER Calcs - All VPAs'!L28</f>
        <v>0</v>
      </c>
      <c r="F13" s="16">
        <f>'Total PTDs'!Q137</f>
        <v>1386048.5</v>
      </c>
      <c r="G13" s="16">
        <f>'Total PTDs'!U137</f>
        <v>991770</v>
      </c>
      <c r="H13" s="16">
        <f>'Total PTDs'!Y137</f>
        <v>394278.5</v>
      </c>
      <c r="I13" s="16">
        <f>'ER Calcs - All VPAs'!AI37</f>
        <v>4111</v>
      </c>
      <c r="J13" s="16">
        <f>'ER Calcs - All VPAs'!BF37</f>
        <v>1634</v>
      </c>
      <c r="K13" s="315">
        <f>'ER Calcs - All VPAs'!L37</f>
        <v>5745</v>
      </c>
      <c r="L13"/>
      <c r="M13" s="59">
        <f>'Total PTDs'!$N$137</f>
        <v>4246</v>
      </c>
      <c r="O13" s="304">
        <f>'SDGs Calcs'!D169</f>
        <v>375</v>
      </c>
      <c r="P13" s="59">
        <f>'SDGs Calcs'!F169</f>
        <v>375.57762442200016</v>
      </c>
      <c r="Q13" s="59">
        <f>'SDGs Calcs'!H169</f>
        <v>375.57762442200016</v>
      </c>
      <c r="S13" s="61">
        <f>'SDGs Calcs'!D174</f>
        <v>-1.7903941495710614</v>
      </c>
      <c r="U13" s="63">
        <f>'SDGs Calcs'!D180</f>
        <v>3477.6523527272866</v>
      </c>
      <c r="V13" s="63">
        <f>'SDGs Calcs'!F180</f>
        <v>3477.6523527272866</v>
      </c>
      <c r="W13" s="59">
        <f>'SDGs Calcs'!H180</f>
        <v>3477.6523527272866</v>
      </c>
      <c r="X13" s="16"/>
    </row>
    <row r="14" spans="2:24">
      <c r="B14" s="327"/>
      <c r="C14" s="21" t="s">
        <v>31</v>
      </c>
      <c r="D14" s="16">
        <f>'ER Calcs - All VPAs'!M27</f>
        <v>6472.5124733392513</v>
      </c>
      <c r="E14" s="16">
        <f>'ER Calcs - All VPAs'!M28</f>
        <v>0</v>
      </c>
      <c r="F14" s="16">
        <f>'Total PTDs'!Q156</f>
        <v>1352417.05</v>
      </c>
      <c r="G14" s="16">
        <f>'Total PTDs'!U156</f>
        <v>1198327.05</v>
      </c>
      <c r="H14" s="16">
        <f>'Total PTDs'!Y156</f>
        <v>154090</v>
      </c>
      <c r="I14" s="16">
        <f>'ER Calcs - All VPAs'!AJ37</f>
        <v>4968</v>
      </c>
      <c r="J14" s="16">
        <f>'ER Calcs - All VPAs'!BG37</f>
        <v>638</v>
      </c>
      <c r="K14" s="315">
        <f>'ER Calcs - All VPAs'!M37</f>
        <v>5606</v>
      </c>
      <c r="L14"/>
      <c r="M14" s="59">
        <f>'Total PTDs'!$N$156</f>
        <v>4055</v>
      </c>
      <c r="O14" s="304">
        <f>'SDGs Calcs'!D192</f>
        <v>358</v>
      </c>
      <c r="P14" s="59">
        <f>'SDGs Calcs'!F192</f>
        <v>358.68282313500021</v>
      </c>
      <c r="Q14" s="59">
        <f>'SDGs Calcs'!H192</f>
        <v>358.68282313500021</v>
      </c>
      <c r="S14" s="61">
        <f>'SDGs Calcs'!D197</f>
        <v>-1.7903941495710614</v>
      </c>
      <c r="U14" s="63">
        <f>'SDGs Calcs'!D203</f>
        <v>3321.2153297949003</v>
      </c>
      <c r="V14" s="63">
        <f>'SDGs Calcs'!F203</f>
        <v>3321.2153297949003</v>
      </c>
      <c r="W14" s="59">
        <f>'SDGs Calcs'!H203</f>
        <v>3321.2153297949003</v>
      </c>
      <c r="X14" s="16"/>
    </row>
    <row r="15" spans="2:24">
      <c r="B15" s="327"/>
      <c r="C15" s="21" t="s">
        <v>32</v>
      </c>
      <c r="D15" s="16">
        <f>'ER Calcs - All VPAs'!N27</f>
        <v>5874.1294430812504</v>
      </c>
      <c r="E15" s="16">
        <f>'ER Calcs - All VPAs'!N28</f>
        <v>0</v>
      </c>
      <c r="F15" s="16">
        <f>'Total PTDs'!Q176</f>
        <v>1227386.25</v>
      </c>
      <c r="G15" s="16">
        <f>'Total PTDs'!U176</f>
        <v>1060069.3999999999</v>
      </c>
      <c r="H15" s="16">
        <f>'Total PTDs'!Y176</f>
        <v>167316.85</v>
      </c>
      <c r="I15" s="16">
        <f>'ER Calcs - All VPAs'!AK37</f>
        <v>4394</v>
      </c>
      <c r="J15" s="16">
        <f>'ER Calcs - All VPAs'!BH37</f>
        <v>693</v>
      </c>
      <c r="K15" s="315">
        <f>'ER Calcs - All VPAs'!N37</f>
        <v>5087</v>
      </c>
      <c r="L15"/>
      <c r="M15" s="59">
        <f>'Total PTDs'!$N$176</f>
        <v>4303</v>
      </c>
      <c r="O15" s="304">
        <f>'SDGs Calcs'!D215</f>
        <v>380</v>
      </c>
      <c r="P15" s="59">
        <f>'SDGs Calcs'!F215</f>
        <v>380.61952847100019</v>
      </c>
      <c r="Q15" s="59">
        <f>'SDGs Calcs'!H215</f>
        <v>380.61952847100019</v>
      </c>
      <c r="S15" s="61">
        <f>'SDGs Calcs'!D220</f>
        <v>-1.7903941495710614</v>
      </c>
      <c r="U15" s="63">
        <f>'SDGs Calcs'!D226</f>
        <v>3524.3377470055379</v>
      </c>
      <c r="V15" s="63">
        <f>'SDGs Calcs'!F226</f>
        <v>3524.3377470055379</v>
      </c>
      <c r="W15" s="59">
        <f>'SDGs Calcs'!H226</f>
        <v>3524.3377470055379</v>
      </c>
      <c r="X15" s="16"/>
    </row>
    <row r="16" spans="2:24">
      <c r="B16" s="327"/>
      <c r="C16" s="21" t="s">
        <v>33</v>
      </c>
      <c r="D16" s="16">
        <f>'ER Calcs - All VPAs'!O27</f>
        <v>7609.3128305707496</v>
      </c>
      <c r="E16" s="16">
        <f>'ER Calcs - All VPAs'!O28</f>
        <v>0</v>
      </c>
      <c r="F16" s="16">
        <f>'Total PTDs'!Q196</f>
        <v>1589948.95</v>
      </c>
      <c r="G16" s="16">
        <f>'Total PTDs'!U196</f>
        <v>1126073.45</v>
      </c>
      <c r="H16" s="16">
        <f>'Total PTDs'!Y196</f>
        <v>463875.5</v>
      </c>
      <c r="I16" s="16">
        <f>'ER Calcs - All VPAs'!AL37</f>
        <v>4668</v>
      </c>
      <c r="J16" s="16">
        <f>'ER Calcs - All VPAs'!BI37</f>
        <v>1923</v>
      </c>
      <c r="K16" s="315">
        <f>'ER Calcs - All VPAs'!O37</f>
        <v>6591</v>
      </c>
      <c r="L16"/>
      <c r="M16" s="59">
        <f>'Total PTDs'!$N$196</f>
        <v>4246</v>
      </c>
      <c r="O16" s="304">
        <f>'SDGs Calcs'!D238</f>
        <v>375</v>
      </c>
      <c r="P16" s="59">
        <f>'SDGs Calcs'!F238</f>
        <v>375.57762442200016</v>
      </c>
      <c r="Q16" s="59">
        <f>'SDGs Calcs'!H238</f>
        <v>375.57762442200016</v>
      </c>
      <c r="S16" s="61">
        <f>'SDGs Calcs'!D243</f>
        <v>-1.7903941495710614</v>
      </c>
      <c r="U16" s="63">
        <f>'SDGs Calcs'!D249</f>
        <v>3477.6523527272866</v>
      </c>
      <c r="V16" s="63">
        <f>'SDGs Calcs'!F249</f>
        <v>3477.6523527272866</v>
      </c>
      <c r="W16" s="59">
        <f>'SDGs Calcs'!H249</f>
        <v>3477.6523527272866</v>
      </c>
      <c r="X16" s="16"/>
    </row>
    <row r="17" spans="2:24">
      <c r="B17" s="327"/>
      <c r="C17" s="21" t="s">
        <v>34</v>
      </c>
      <c r="D17" s="16">
        <f>'ER Calcs - All VPAs'!P27</f>
        <v>6184.4768561452502</v>
      </c>
      <c r="E17" s="16">
        <f>'ER Calcs - All VPAs'!P28</f>
        <v>0</v>
      </c>
      <c r="F17" s="16">
        <f>'Total PTDs'!Q215</f>
        <v>1292232.6499999999</v>
      </c>
      <c r="G17" s="16">
        <f>'Total PTDs'!U215</f>
        <v>925576.4</v>
      </c>
      <c r="H17" s="16">
        <f>'Total PTDs'!Y215</f>
        <v>366656.25</v>
      </c>
      <c r="I17" s="16">
        <f>'ER Calcs - All VPAs'!AM37</f>
        <v>3837</v>
      </c>
      <c r="J17" s="16">
        <f>'ER Calcs - All VPAs'!BJ37</f>
        <v>1520</v>
      </c>
      <c r="K17" s="315">
        <f>'ER Calcs - All VPAs'!P37</f>
        <v>5357</v>
      </c>
      <c r="L17"/>
      <c r="M17" s="59">
        <f>'Total PTDs'!$N$215</f>
        <v>3703</v>
      </c>
      <c r="O17" s="304">
        <f>'SDGs Calcs'!D261</f>
        <v>327</v>
      </c>
      <c r="P17" s="59">
        <f>'SDGs Calcs'!F261</f>
        <v>327.54685427100014</v>
      </c>
      <c r="Q17" s="59">
        <f>'SDGs Calcs'!H261</f>
        <v>327.54685427100014</v>
      </c>
      <c r="S17" s="61">
        <f>'SDGs Calcs'!D266</f>
        <v>-1.7903941495710614</v>
      </c>
      <c r="U17" s="63">
        <f>'SDGs Calcs'!D272</f>
        <v>3032.9125440765761</v>
      </c>
      <c r="V17" s="63">
        <f>'SDGs Calcs'!F272</f>
        <v>3032.9125440765761</v>
      </c>
      <c r="W17" s="59">
        <f>'SDGs Calcs'!H272</f>
        <v>3032.9125440765761</v>
      </c>
      <c r="X17" s="16"/>
    </row>
    <row r="18" spans="2:24">
      <c r="B18" s="327"/>
      <c r="C18" s="21" t="s">
        <v>35</v>
      </c>
      <c r="D18" s="16">
        <f>'ER Calcs - All VPAs'!Q27</f>
        <v>7006.2891669225</v>
      </c>
      <c r="E18" s="16">
        <f>'ER Calcs - All VPAs'!Q28</f>
        <v>0</v>
      </c>
      <c r="F18" s="16">
        <f>'Total PTDs'!Q235</f>
        <v>1463948.5</v>
      </c>
      <c r="G18" s="16">
        <f>'Total PTDs'!U235</f>
        <v>1011107.25</v>
      </c>
      <c r="H18" s="16">
        <f>'Total PTDs'!Y235</f>
        <v>452841.25</v>
      </c>
      <c r="I18" s="16">
        <f>'ER Calcs - All VPAs'!AN37</f>
        <v>4191</v>
      </c>
      <c r="J18" s="16">
        <f>'ER Calcs - All VPAs'!BK37</f>
        <v>1877</v>
      </c>
      <c r="K18" s="315">
        <f>'ER Calcs - All VPAs'!Q37</f>
        <v>6068</v>
      </c>
      <c r="L18"/>
      <c r="M18" s="59">
        <f>'Total PTDs'!$N$235</f>
        <v>4145</v>
      </c>
      <c r="O18" s="304">
        <f>'SDGs Calcs'!D284</f>
        <v>366</v>
      </c>
      <c r="P18" s="59">
        <f>'SDGs Calcs'!F284</f>
        <v>366.64372426500017</v>
      </c>
      <c r="Q18" s="59">
        <f>'SDGs Calcs'!H284</f>
        <v>366.64372426500017</v>
      </c>
      <c r="S18" s="61">
        <f>'SDGs Calcs'!D289</f>
        <v>-1.7903941495710614</v>
      </c>
      <c r="U18" s="63">
        <f>'SDGs Calcs'!D295</f>
        <v>3394.9291102342445</v>
      </c>
      <c r="V18" s="63">
        <f>'SDGs Calcs'!F295</f>
        <v>3394.9291102342445</v>
      </c>
      <c r="W18" s="59">
        <f>'SDGs Calcs'!H295</f>
        <v>3394.9291102342445</v>
      </c>
      <c r="X18" s="16"/>
    </row>
    <row r="19" spans="2:24">
      <c r="B19" s="327"/>
      <c r="C19" s="21" t="s">
        <v>36</v>
      </c>
      <c r="D19" s="16">
        <f>'ER Calcs - All VPAs'!R27</f>
        <v>7717.4740708649997</v>
      </c>
      <c r="E19" s="16">
        <f>'ER Calcs - All VPAs'!R28</f>
        <v>0</v>
      </c>
      <c r="F19" s="16">
        <f>'Total PTDs'!Q253</f>
        <v>1612549</v>
      </c>
      <c r="G19" s="16">
        <f>'Total PTDs'!U253</f>
        <v>1143320.25</v>
      </c>
      <c r="H19" s="16">
        <f>'Total PTDs'!Y253</f>
        <v>469228.75</v>
      </c>
      <c r="I19" s="16">
        <f>'ER Calcs - All VPAs'!AO37</f>
        <v>4740</v>
      </c>
      <c r="J19" s="16">
        <f>'ER Calcs - All VPAs'!BL37</f>
        <v>1945</v>
      </c>
      <c r="K19" s="315">
        <f>'ER Calcs - All VPAs'!R37</f>
        <v>6685</v>
      </c>
      <c r="L19"/>
      <c r="M19" s="59">
        <f>'Total PTDs'!$N$253</f>
        <v>4295</v>
      </c>
      <c r="O19" s="304">
        <f>'SDGs Calcs'!D307</f>
        <v>379</v>
      </c>
      <c r="P19" s="59">
        <f>'SDGs Calcs'!F307</f>
        <v>379.91189281500021</v>
      </c>
      <c r="Q19" s="59">
        <f>'SDGs Calcs'!H307</f>
        <v>379.91189281500021</v>
      </c>
      <c r="S19" s="61">
        <f>'SDGs Calcs'!D312</f>
        <v>-1.7903941495710614</v>
      </c>
      <c r="U19" s="63">
        <f>'SDGs Calcs'!D318</f>
        <v>3517.4371498625387</v>
      </c>
      <c r="V19" s="63">
        <f>'SDGs Calcs'!F318</f>
        <v>3517.4371498625387</v>
      </c>
      <c r="W19" s="59">
        <f>'SDGs Calcs'!H318</f>
        <v>3517.4371498625387</v>
      </c>
      <c r="X19" s="16"/>
    </row>
    <row r="20" spans="2:24">
      <c r="B20" s="327"/>
      <c r="C20" s="21" t="s">
        <v>37</v>
      </c>
      <c r="D20" s="16">
        <f>'ER Calcs - All VPAs'!S27</f>
        <v>6242.4145406609987</v>
      </c>
      <c r="E20" s="16">
        <f>'ER Calcs - All VPAs'!S28</f>
        <v>0</v>
      </c>
      <c r="F20" s="16">
        <f>'Total PTDs'!Q268</f>
        <v>1304338.5999999999</v>
      </c>
      <c r="G20" s="16">
        <f>'Total PTDs'!U268</f>
        <v>925977.35</v>
      </c>
      <c r="H20" s="16">
        <f>'Total PTDs'!Y268</f>
        <v>378361.25</v>
      </c>
      <c r="I20" s="16">
        <f>'ER Calcs - All VPAs'!AP37</f>
        <v>3838</v>
      </c>
      <c r="J20" s="16">
        <f>'ER Calcs - All VPAs'!BM37</f>
        <v>1568</v>
      </c>
      <c r="K20" s="315">
        <f>'ER Calcs - All VPAs'!S37</f>
        <v>5406</v>
      </c>
      <c r="L20"/>
      <c r="M20" s="59">
        <f>'Total PTDs'!$N$268</f>
        <v>3685</v>
      </c>
      <c r="O20" s="304">
        <f>'SDGs Calcs'!D330</f>
        <v>325</v>
      </c>
      <c r="P20" s="59">
        <f>'SDGs Calcs'!F330</f>
        <v>325.95467404500016</v>
      </c>
      <c r="Q20" s="59">
        <f>'SDGs Calcs'!H330</f>
        <v>325.95467404500016</v>
      </c>
      <c r="S20" s="61">
        <f>'SDGs Calcs'!D335</f>
        <v>-1.7903941495710614</v>
      </c>
      <c r="U20" s="63">
        <f>'SDGs Calcs'!D341</f>
        <v>3018.1697879887074</v>
      </c>
      <c r="V20" s="63">
        <f>'SDGs Calcs'!F341</f>
        <v>3018.1697879887074</v>
      </c>
      <c r="W20" s="59">
        <f>'SDGs Calcs'!H341</f>
        <v>3018.1697879887074</v>
      </c>
      <c r="X20" s="16"/>
    </row>
    <row r="21" spans="2:24">
      <c r="B21" s="327"/>
      <c r="C21" s="21" t="s">
        <v>38</v>
      </c>
      <c r="D21" s="16">
        <f>'ER Calcs - All VPAs'!T27</f>
        <v>6346.1859279389982</v>
      </c>
      <c r="E21" s="16">
        <f>'ER Calcs - All VPAs'!T28</f>
        <v>0</v>
      </c>
      <c r="F21" s="16">
        <f>'Total PTDs'!Q284</f>
        <v>1326021.3999999997</v>
      </c>
      <c r="G21" s="16">
        <f>'Total PTDs'!U284</f>
        <v>970740.39999999991</v>
      </c>
      <c r="H21" s="16">
        <f>'Total PTDs'!Y284</f>
        <v>355281</v>
      </c>
      <c r="I21" s="16">
        <f>'ER Calcs - All VPAs'!AQ37</f>
        <v>4024</v>
      </c>
      <c r="J21" s="16">
        <f>'ER Calcs - All VPAs'!BN37</f>
        <v>1472</v>
      </c>
      <c r="K21" s="315">
        <f>'ER Calcs - All VPAs'!T37</f>
        <v>5496</v>
      </c>
      <c r="L21"/>
      <c r="M21" s="59">
        <f>'Total PTDs'!$N$284</f>
        <v>3252</v>
      </c>
      <c r="O21" s="304">
        <f>'SDGs Calcs'!D353</f>
        <v>287</v>
      </c>
      <c r="P21" s="59">
        <f>'SDGs Calcs'!F353</f>
        <v>287.65389416400012</v>
      </c>
      <c r="Q21" s="59">
        <f>'SDGs Calcs'!H353</f>
        <v>287.65389416400012</v>
      </c>
      <c r="S21" s="61">
        <f>'SDGs Calcs'!D358</f>
        <v>-1.7903941495710614</v>
      </c>
      <c r="U21" s="63">
        <f>'SDGs Calcs'!D364</f>
        <v>2663.5245998749729</v>
      </c>
      <c r="V21" s="63">
        <f>'SDGs Calcs'!F364</f>
        <v>2663.5245998749729</v>
      </c>
      <c r="W21" s="59">
        <f>'SDGs Calcs'!H364</f>
        <v>2663.5245998749729</v>
      </c>
      <c r="X21" s="16"/>
    </row>
    <row r="22" spans="2:24">
      <c r="B22" s="327"/>
      <c r="C22" s="21" t="s">
        <v>39</v>
      </c>
      <c r="D22" s="16">
        <f>'ER Calcs - All VPAs'!U27</f>
        <v>6541.4823406627511</v>
      </c>
      <c r="E22" s="16">
        <f>'ER Calcs - All VPAs'!U28</f>
        <v>0</v>
      </c>
      <c r="F22" s="16">
        <f>'Total PTDs'!Q300</f>
        <v>1366828.1500000001</v>
      </c>
      <c r="G22" s="16">
        <f>'Total PTDs'!U300</f>
        <v>971670.89999999991</v>
      </c>
      <c r="H22" s="16">
        <f>'Total PTDs'!Y300</f>
        <v>395157.25</v>
      </c>
      <c r="I22" s="16">
        <f>'ER Calcs - All VPAs'!AR37</f>
        <v>4028</v>
      </c>
      <c r="J22" s="16">
        <f>'ER Calcs - All VPAs'!BO37</f>
        <v>1638</v>
      </c>
      <c r="K22" s="315">
        <f>'ER Calcs - All VPAs'!U37</f>
        <v>5666</v>
      </c>
      <c r="L22"/>
      <c r="M22" s="59">
        <f>'Total PTDs'!$N$300</f>
        <v>3617</v>
      </c>
      <c r="O22" s="304">
        <f>'SDGs Calcs'!D376</f>
        <v>319</v>
      </c>
      <c r="P22" s="59">
        <f>'SDGs Calcs'!F376</f>
        <v>319.93977096900016</v>
      </c>
      <c r="Q22" s="59">
        <f>'SDGs Calcs'!H376</f>
        <v>319.93977096900016</v>
      </c>
      <c r="S22" s="61">
        <f>'SDGs Calcs'!D381</f>
        <v>-1.7903941495710614</v>
      </c>
      <c r="U22" s="63">
        <f>'SDGs Calcs'!D387</f>
        <v>2962.4749316567581</v>
      </c>
      <c r="V22" s="63">
        <f>'SDGs Calcs'!F387</f>
        <v>2962.4749316567581</v>
      </c>
      <c r="W22" s="59">
        <f>'SDGs Calcs'!H387</f>
        <v>2962.4749316567581</v>
      </c>
      <c r="X22" s="16"/>
    </row>
    <row r="23" spans="2:24">
      <c r="B23" s="327"/>
      <c r="C23" s="21" t="s">
        <v>40</v>
      </c>
      <c r="D23" s="16">
        <f>'ER Calcs - All VPAs'!V27</f>
        <v>6009.6745601685006</v>
      </c>
      <c r="E23" s="16">
        <f>'ER Calcs - All VPAs'!V28</f>
        <v>0</v>
      </c>
      <c r="F23" s="16">
        <f>'Total PTDs'!Q315</f>
        <v>1255708.1000000001</v>
      </c>
      <c r="G23" s="16">
        <f>'Total PTDs'!U315</f>
        <v>904032.35</v>
      </c>
      <c r="H23" s="16">
        <f>'Total PTDs'!Y315</f>
        <v>351675.75</v>
      </c>
      <c r="I23" s="16">
        <f>'ER Calcs - All VPAs'!AS37</f>
        <v>3747</v>
      </c>
      <c r="J23" s="16">
        <f>'ER Calcs - All VPAs'!BP37</f>
        <v>1457</v>
      </c>
      <c r="K23" s="315">
        <f>'ER Calcs - All VPAs'!V37</f>
        <v>5204</v>
      </c>
      <c r="L23"/>
      <c r="M23" s="59">
        <f>'Total PTDs'!$N$315</f>
        <v>3519</v>
      </c>
      <c r="O23" s="304">
        <f>'SDGs Calcs'!D399</f>
        <v>311</v>
      </c>
      <c r="P23" s="59">
        <f>'SDGs Calcs'!F399</f>
        <v>311.27123418300016</v>
      </c>
      <c r="Q23" s="59">
        <f>'SDGs Calcs'!H399</f>
        <v>311.27123418300016</v>
      </c>
      <c r="S23" s="61">
        <f>'SDGs Calcs'!D404</f>
        <v>-1.7903941495710614</v>
      </c>
      <c r="U23" s="63">
        <f>'SDGs Calcs'!D410</f>
        <v>2882.208815178361</v>
      </c>
      <c r="V23" s="63">
        <f>'SDGs Calcs'!F410</f>
        <v>2882.208815178361</v>
      </c>
      <c r="W23" s="59">
        <f>'SDGs Calcs'!H410</f>
        <v>2882.208815178361</v>
      </c>
      <c r="X23" s="16"/>
    </row>
    <row r="24" spans="2:24" ht="15.75" thickBot="1">
      <c r="B24" s="327"/>
      <c r="C24" s="163" t="s">
        <v>41</v>
      </c>
      <c r="D24" s="36">
        <f>'ER Calcs - All VPAs'!W27</f>
        <v>5768.6482983870001</v>
      </c>
      <c r="E24" s="36">
        <f>'ER Calcs - All VPAs'!W28</f>
        <v>0</v>
      </c>
      <c r="F24" s="36">
        <f>'Total PTDs'!Q332</f>
        <v>1205346.2</v>
      </c>
      <c r="G24" s="36">
        <f>'Total PTDs'!U332</f>
        <v>802104.45</v>
      </c>
      <c r="H24" s="36">
        <f>'Total PTDs'!Y332</f>
        <v>403241.75</v>
      </c>
      <c r="I24" s="36">
        <f>'ER Calcs - All VPAs'!AT37</f>
        <v>3325</v>
      </c>
      <c r="J24" s="36">
        <f>'ER Calcs - All VPAs'!BQ37</f>
        <v>1671</v>
      </c>
      <c r="K24" s="316">
        <f>'ER Calcs - All VPAs'!W37</f>
        <v>4996</v>
      </c>
      <c r="L24"/>
      <c r="M24" s="60">
        <f>'Total PTDs'!$N$332</f>
        <v>3991</v>
      </c>
      <c r="O24" s="305">
        <f>'SDGs Calcs'!D422</f>
        <v>353</v>
      </c>
      <c r="P24" s="60">
        <f>'SDGs Calcs'!F422</f>
        <v>353.02173788700014</v>
      </c>
      <c r="Q24" s="60">
        <f>'SDGs Calcs'!H422</f>
        <v>353.02173788700014</v>
      </c>
      <c r="S24" s="62">
        <f>'SDGs Calcs'!D427</f>
        <v>-1.7903941495710614</v>
      </c>
      <c r="U24" s="64">
        <f>'SDGs Calcs'!D433</f>
        <v>3268.7966414824773</v>
      </c>
      <c r="V24" s="64">
        <f>'SDGs Calcs'!F433</f>
        <v>3268.7966414824773</v>
      </c>
      <c r="W24" s="60">
        <f>'SDGs Calcs'!H433</f>
        <v>3268.7966414824773</v>
      </c>
      <c r="X24" s="16"/>
    </row>
    <row r="25" spans="2:24" ht="16.5" thickTop="1" thickBot="1">
      <c r="C25" s="53">
        <f>COUNTA(C6:C24)</f>
        <v>19</v>
      </c>
      <c r="D25" s="54">
        <f t="shared" ref="D25:E25" si="0">SUM(D6:D24)</f>
        <v>114370.54871471776</v>
      </c>
      <c r="E25" s="54">
        <f t="shared" si="0"/>
        <v>0</v>
      </c>
      <c r="F25" s="54">
        <f t="shared" ref="F25:K25" si="1">SUM(F6:F24)</f>
        <v>23897471.150000002</v>
      </c>
      <c r="G25" s="54">
        <f t="shared" si="1"/>
        <v>18484767.900000002</v>
      </c>
      <c r="H25" s="54">
        <f t="shared" si="1"/>
        <v>5412703.25</v>
      </c>
      <c r="I25" s="54">
        <f t="shared" si="1"/>
        <v>76625</v>
      </c>
      <c r="J25" s="54">
        <f t="shared" si="1"/>
        <v>22431</v>
      </c>
      <c r="K25" s="162">
        <f t="shared" si="1"/>
        <v>99056</v>
      </c>
      <c r="M25" s="161">
        <f>SUM(M6:M24)</f>
        <v>73417</v>
      </c>
      <c r="O25" s="306">
        <f>SUM(O6:O24)</f>
        <v>6485</v>
      </c>
      <c r="P25" s="55">
        <f>SUM(P6:P24)</f>
        <v>6494.0608695690034</v>
      </c>
      <c r="Q25" s="55">
        <f>SUM(Q6:Q24)</f>
        <v>6154.5726636030031</v>
      </c>
      <c r="S25" s="68">
        <f>AVERAGE(S6:S24)</f>
        <v>-1.7903941495710611</v>
      </c>
      <c r="U25" s="65">
        <f>SUM(U6:U24)</f>
        <v>60131.258611288715</v>
      </c>
      <c r="V25" s="65">
        <f>SUM(V6:V24)</f>
        <v>60131.258611288715</v>
      </c>
      <c r="W25" s="55">
        <f>SUM(W6:W24)</f>
        <v>56987.775396553123</v>
      </c>
    </row>
  </sheetData>
  <mergeCells count="5">
    <mergeCell ref="B6:B24"/>
    <mergeCell ref="C4:K4"/>
    <mergeCell ref="O4:Q4"/>
    <mergeCell ref="U4:W4"/>
    <mergeCell ref="M4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AD6B-6EEE-4159-9A35-76A3915BA506}">
  <dimension ref="B2:AE33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9" sqref="N9"/>
    </sheetView>
  </sheetViews>
  <sheetFormatPr defaultRowHeight="15" customHeight="1"/>
  <cols>
    <col min="1" max="1" width="2.140625" customWidth="1"/>
    <col min="2" max="2" width="18.42578125" customWidth="1"/>
    <col min="3" max="3" width="16.5703125" customWidth="1"/>
    <col min="4" max="4" width="8.140625" style="21" hidden="1" customWidth="1"/>
    <col min="5" max="5" width="14.85546875" style="21" hidden="1" customWidth="1"/>
    <col min="6" max="6" width="11.85546875" style="21" hidden="1" customWidth="1"/>
    <col min="7" max="7" width="11.5703125" style="21" hidden="1" customWidth="1"/>
    <col min="8" max="8" width="11.28515625" style="21" hidden="1" customWidth="1"/>
    <col min="9" max="9" width="14.28515625" style="21" customWidth="1"/>
    <col min="10" max="10" width="17.42578125" style="21" customWidth="1"/>
    <col min="11" max="11" width="12.5703125" customWidth="1"/>
    <col min="12" max="12" width="12.5703125" style="21" customWidth="1"/>
    <col min="13" max="13" width="13.28515625" style="16" customWidth="1"/>
    <col min="14" max="14" width="18.5703125" style="16" customWidth="1"/>
    <col min="15" max="16" width="14.42578125" style="16" customWidth="1"/>
    <col min="17" max="18" width="18.5703125" style="16" customWidth="1"/>
    <col min="19" max="20" width="16" style="21" customWidth="1"/>
    <col min="21" max="21" width="12.85546875" style="24" customWidth="1"/>
    <col min="22" max="22" width="15.140625" style="24" customWidth="1"/>
    <col min="23" max="25" width="14.85546875" style="24" customWidth="1"/>
    <col min="26" max="26" width="3.5703125" customWidth="1"/>
    <col min="27" max="27" width="11" customWidth="1"/>
    <col min="29" max="29" width="20.5703125" customWidth="1"/>
    <col min="30" max="30" width="21.5703125" customWidth="1"/>
    <col min="31" max="31" width="29.5703125" customWidth="1"/>
  </cols>
  <sheetData>
    <row r="2" spans="2:30">
      <c r="B2" s="336" t="s">
        <v>42</v>
      </c>
      <c r="C2" s="337"/>
      <c r="D2" s="337"/>
      <c r="E2" s="337"/>
      <c r="F2" s="337"/>
      <c r="G2" s="337"/>
      <c r="H2" s="337"/>
      <c r="I2" s="337"/>
      <c r="J2" s="338"/>
      <c r="K2" s="336" t="s">
        <v>43</v>
      </c>
      <c r="L2" s="338"/>
      <c r="M2" s="339" t="s">
        <v>44</v>
      </c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1"/>
    </row>
    <row r="3" spans="2:30" ht="42.6" customHeight="1">
      <c r="B3" s="22" t="s">
        <v>45</v>
      </c>
      <c r="C3" s="18" t="s">
        <v>46</v>
      </c>
      <c r="D3" s="18" t="s">
        <v>47</v>
      </c>
      <c r="E3" s="19" t="s">
        <v>48</v>
      </c>
      <c r="F3" s="17" t="s">
        <v>49</v>
      </c>
      <c r="G3" s="18" t="s">
        <v>50</v>
      </c>
      <c r="H3" s="18" t="s">
        <v>51</v>
      </c>
      <c r="I3" s="18" t="s">
        <v>52</v>
      </c>
      <c r="J3" s="18" t="s">
        <v>53</v>
      </c>
      <c r="K3" s="20" t="s">
        <v>54</v>
      </c>
      <c r="L3" s="23" t="s">
        <v>55</v>
      </c>
      <c r="M3" s="51" t="s">
        <v>56</v>
      </c>
      <c r="N3" s="51" t="s">
        <v>57</v>
      </c>
      <c r="O3" s="251" t="s">
        <v>58</v>
      </c>
      <c r="P3" s="25" t="s">
        <v>59</v>
      </c>
      <c r="Q3" s="25" t="s">
        <v>60</v>
      </c>
      <c r="R3" s="20" t="s">
        <v>61</v>
      </c>
      <c r="S3" s="25" t="s">
        <v>62</v>
      </c>
      <c r="T3" s="25" t="s">
        <v>63</v>
      </c>
      <c r="U3" s="20" t="s">
        <v>64</v>
      </c>
      <c r="V3" s="20" t="s">
        <v>65</v>
      </c>
      <c r="W3" s="25" t="s">
        <v>66</v>
      </c>
      <c r="X3" s="25" t="s">
        <v>67</v>
      </c>
      <c r="Y3" s="20" t="s">
        <v>68</v>
      </c>
    </row>
    <row r="4" spans="2:30" ht="15.75" thickBot="1">
      <c r="B4" s="89" t="s">
        <v>69</v>
      </c>
      <c r="C4" s="90"/>
      <c r="D4" s="91"/>
      <c r="E4" s="91"/>
      <c r="F4" s="91"/>
      <c r="G4" s="91"/>
      <c r="H4" s="91"/>
      <c r="I4" s="91"/>
      <c r="J4" s="91"/>
      <c r="K4" s="92"/>
      <c r="L4" s="93"/>
      <c r="M4" s="94"/>
      <c r="N4" s="94"/>
      <c r="O4" s="71"/>
      <c r="P4" s="95"/>
      <c r="Q4" s="96"/>
      <c r="R4" s="93"/>
      <c r="S4" s="93"/>
      <c r="T4" s="93"/>
      <c r="U4" s="93"/>
      <c r="V4" s="93"/>
      <c r="W4" s="95"/>
      <c r="X4" s="95"/>
      <c r="Y4" s="93"/>
      <c r="AC4" t="s">
        <v>70</v>
      </c>
      <c r="AD4" s="155">
        <f>K5</f>
        <v>44562</v>
      </c>
    </row>
    <row r="5" spans="2:30">
      <c r="B5" s="75" t="s">
        <v>71</v>
      </c>
      <c r="C5" s="75" t="s">
        <v>72</v>
      </c>
      <c r="D5" s="76" t="s">
        <v>73</v>
      </c>
      <c r="E5" s="76">
        <v>-13.53436506434649</v>
      </c>
      <c r="F5" s="76">
        <v>33.473893391701459</v>
      </c>
      <c r="G5" s="76" t="s">
        <v>74</v>
      </c>
      <c r="H5" s="76" t="s">
        <v>75</v>
      </c>
      <c r="I5" s="77">
        <v>42357</v>
      </c>
      <c r="J5" s="77">
        <f>I5+1</f>
        <v>42358</v>
      </c>
      <c r="K5" s="77">
        <v>44562</v>
      </c>
      <c r="L5" s="77">
        <f t="shared" ref="L5:L13" si="0">$AE$18</f>
        <v>44914</v>
      </c>
      <c r="M5" s="285">
        <v>348</v>
      </c>
      <c r="N5" s="104">
        <v>300</v>
      </c>
      <c r="O5" s="76">
        <f t="shared" ref="O5:O19" si="1">R5</f>
        <v>2</v>
      </c>
      <c r="P5" s="78">
        <f>T5</f>
        <v>335.34999999999997</v>
      </c>
      <c r="Q5" s="78">
        <f>U5</f>
        <v>100604.99999999999</v>
      </c>
      <c r="R5" s="76" cm="1">
        <f t="array" ref="R5:R19">NFDs!AA7:AA21</f>
        <v>2</v>
      </c>
      <c r="S5" s="154">
        <f>IF((K5-J5)&gt;0,(L5-K5+1),L5-J5)</f>
        <v>353</v>
      </c>
      <c r="T5" s="70">
        <f>IF(((S5-R5)&gt;(S5*$AD$9)),(S5*$AD$9),(S5-R5))</f>
        <v>335.34999999999997</v>
      </c>
      <c r="U5" s="277">
        <f>N5*T5</f>
        <v>100604.99999999999</v>
      </c>
      <c r="V5" s="180" t="s">
        <v>76</v>
      </c>
      <c r="W5" s="180" t="s">
        <v>76</v>
      </c>
      <c r="X5" s="180" t="s">
        <v>76</v>
      </c>
      <c r="Y5" s="181" t="s">
        <v>76</v>
      </c>
      <c r="AC5" t="s">
        <v>77</v>
      </c>
      <c r="AD5" s="155">
        <v>44926</v>
      </c>
    </row>
    <row r="6" spans="2:30">
      <c r="B6" s="75" t="s">
        <v>78</v>
      </c>
      <c r="C6" s="75" t="s">
        <v>79</v>
      </c>
      <c r="D6" s="76" t="s">
        <v>73</v>
      </c>
      <c r="E6" s="76">
        <v>-13.477744658553071</v>
      </c>
      <c r="F6" s="76">
        <v>33.644050270980323</v>
      </c>
      <c r="G6" s="76" t="s">
        <v>74</v>
      </c>
      <c r="H6" s="76" t="s">
        <v>75</v>
      </c>
      <c r="I6" s="77">
        <v>42371</v>
      </c>
      <c r="J6" s="77">
        <f t="shared" ref="J6:J19" si="2">I6+1</f>
        <v>42372</v>
      </c>
      <c r="K6" s="77">
        <v>44562</v>
      </c>
      <c r="L6" s="77">
        <f t="shared" si="0"/>
        <v>44914</v>
      </c>
      <c r="M6" s="286">
        <v>334</v>
      </c>
      <c r="N6" s="70">
        <v>300</v>
      </c>
      <c r="O6" s="76">
        <f t="shared" si="1"/>
        <v>1</v>
      </c>
      <c r="P6" s="78">
        <f t="shared" ref="P6:P19" si="3">T6</f>
        <v>335.34999999999997</v>
      </c>
      <c r="Q6" s="78">
        <f t="shared" ref="Q6:Q19" si="4">U6</f>
        <v>100604.99999999999</v>
      </c>
      <c r="R6" s="76">
        <v>1</v>
      </c>
      <c r="S6" s="154">
        <f t="shared" ref="S6:S19" si="5">IF((K6-J6)&gt;0,(L6-K6+1),L6-J6)</f>
        <v>353</v>
      </c>
      <c r="T6" s="70">
        <f t="shared" ref="T6:T19" si="6">IF(((S6-R6)&gt;(S6*$AD$9)),(S6*$AD$9),(S6-R6))</f>
        <v>335.34999999999997</v>
      </c>
      <c r="U6" s="277">
        <f>N6*T6</f>
        <v>100604.99999999999</v>
      </c>
      <c r="V6" s="180" t="s">
        <v>76</v>
      </c>
      <c r="W6" s="180" t="s">
        <v>76</v>
      </c>
      <c r="X6" s="180" t="s">
        <v>76</v>
      </c>
      <c r="Y6" s="181" t="s">
        <v>76</v>
      </c>
      <c r="AC6" t="s">
        <v>80</v>
      </c>
      <c r="AD6" s="155">
        <v>44927</v>
      </c>
    </row>
    <row r="7" spans="2:30">
      <c r="B7" s="75" t="s">
        <v>81</v>
      </c>
      <c r="C7" s="75" t="s">
        <v>82</v>
      </c>
      <c r="D7" s="76" t="s">
        <v>73</v>
      </c>
      <c r="E7" s="76">
        <v>-13.551755351702935</v>
      </c>
      <c r="F7" s="76">
        <v>33.477375135663443</v>
      </c>
      <c r="G7" s="76" t="s">
        <v>74</v>
      </c>
      <c r="H7" s="76" t="s">
        <v>75</v>
      </c>
      <c r="I7" s="77">
        <v>42371</v>
      </c>
      <c r="J7" s="77">
        <f t="shared" si="2"/>
        <v>42372</v>
      </c>
      <c r="K7" s="77">
        <v>44562</v>
      </c>
      <c r="L7" s="77">
        <f t="shared" si="0"/>
        <v>44914</v>
      </c>
      <c r="M7" s="286">
        <v>184</v>
      </c>
      <c r="N7" s="70">
        <v>184</v>
      </c>
      <c r="O7" s="76">
        <f t="shared" si="1"/>
        <v>0</v>
      </c>
      <c r="P7" s="78">
        <f t="shared" si="3"/>
        <v>335.34999999999997</v>
      </c>
      <c r="Q7" s="78">
        <f t="shared" si="4"/>
        <v>61704.399999999994</v>
      </c>
      <c r="R7" s="76">
        <v>0</v>
      </c>
      <c r="S7" s="154">
        <f t="shared" si="5"/>
        <v>353</v>
      </c>
      <c r="T7" s="70">
        <f t="shared" si="6"/>
        <v>335.34999999999997</v>
      </c>
      <c r="U7" s="277">
        <f>N7*T7</f>
        <v>61704.399999999994</v>
      </c>
      <c r="V7" s="180" t="s">
        <v>76</v>
      </c>
      <c r="W7" s="180" t="s">
        <v>76</v>
      </c>
      <c r="X7" s="180" t="s">
        <v>76</v>
      </c>
      <c r="Y7" s="181" t="s">
        <v>76</v>
      </c>
      <c r="AC7" t="s">
        <v>83</v>
      </c>
      <c r="AD7" s="155">
        <v>45042</v>
      </c>
    </row>
    <row r="8" spans="2:30">
      <c r="B8" s="75" t="s">
        <v>84</v>
      </c>
      <c r="C8" s="75" t="s">
        <v>85</v>
      </c>
      <c r="D8" s="76" t="s">
        <v>73</v>
      </c>
      <c r="E8" s="76">
        <v>-13.540630220684022</v>
      </c>
      <c r="F8" s="76">
        <v>33.524235940503289</v>
      </c>
      <c r="G8" s="76" t="s">
        <v>74</v>
      </c>
      <c r="H8" s="76" t="s">
        <v>75</v>
      </c>
      <c r="I8" s="77">
        <v>42373</v>
      </c>
      <c r="J8" s="77">
        <f t="shared" si="2"/>
        <v>42374</v>
      </c>
      <c r="K8" s="77">
        <v>44562</v>
      </c>
      <c r="L8" s="77">
        <f t="shared" si="0"/>
        <v>44914</v>
      </c>
      <c r="M8" s="286">
        <v>308</v>
      </c>
      <c r="N8" s="70">
        <v>300</v>
      </c>
      <c r="O8" s="76">
        <f t="shared" si="1"/>
        <v>0</v>
      </c>
      <c r="P8" s="78">
        <f t="shared" si="3"/>
        <v>335.34999999999997</v>
      </c>
      <c r="Q8" s="78">
        <f t="shared" si="4"/>
        <v>100604.99999999999</v>
      </c>
      <c r="R8" s="76">
        <v>0</v>
      </c>
      <c r="S8" s="154">
        <f t="shared" si="5"/>
        <v>353</v>
      </c>
      <c r="T8" s="70">
        <f t="shared" si="6"/>
        <v>335.34999999999997</v>
      </c>
      <c r="U8" s="277">
        <f t="shared" ref="U8:U19" si="7">N8*T8</f>
        <v>100604.99999999999</v>
      </c>
      <c r="V8" s="180" t="s">
        <v>76</v>
      </c>
      <c r="W8" s="180" t="s">
        <v>76</v>
      </c>
      <c r="X8" s="180" t="s">
        <v>76</v>
      </c>
      <c r="Y8" s="181" t="s">
        <v>76</v>
      </c>
    </row>
    <row r="9" spans="2:30">
      <c r="B9" s="75" t="s">
        <v>86</v>
      </c>
      <c r="C9" s="75" t="s">
        <v>87</v>
      </c>
      <c r="D9" s="76" t="s">
        <v>73</v>
      </c>
      <c r="E9" s="76">
        <v>-13.659087557909077</v>
      </c>
      <c r="F9" s="76">
        <v>33.690908116232748</v>
      </c>
      <c r="G9" s="76" t="s">
        <v>74</v>
      </c>
      <c r="H9" s="76" t="s">
        <v>75</v>
      </c>
      <c r="I9" s="77">
        <v>42376</v>
      </c>
      <c r="J9" s="77">
        <f t="shared" si="2"/>
        <v>42377</v>
      </c>
      <c r="K9" s="77">
        <v>44562</v>
      </c>
      <c r="L9" s="77">
        <f t="shared" si="0"/>
        <v>44914</v>
      </c>
      <c r="M9" s="286">
        <v>272</v>
      </c>
      <c r="N9" s="70">
        <v>272</v>
      </c>
      <c r="O9" s="76">
        <f t="shared" si="1"/>
        <v>71</v>
      </c>
      <c r="P9" s="78">
        <f t="shared" si="3"/>
        <v>282</v>
      </c>
      <c r="Q9" s="78">
        <f t="shared" si="4"/>
        <v>76704</v>
      </c>
      <c r="R9" s="76">
        <v>71</v>
      </c>
      <c r="S9" s="154">
        <f t="shared" si="5"/>
        <v>353</v>
      </c>
      <c r="T9" s="70">
        <f t="shared" si="6"/>
        <v>282</v>
      </c>
      <c r="U9" s="277">
        <f t="shared" si="7"/>
        <v>76704</v>
      </c>
      <c r="V9" s="180" t="s">
        <v>76</v>
      </c>
      <c r="W9" s="180" t="s">
        <v>76</v>
      </c>
      <c r="X9" s="180" t="s">
        <v>76</v>
      </c>
      <c r="Y9" s="181" t="s">
        <v>76</v>
      </c>
      <c r="AC9" t="s">
        <v>88</v>
      </c>
      <c r="AD9" s="135">
        <v>0.95</v>
      </c>
    </row>
    <row r="10" spans="2:30">
      <c r="B10" s="75" t="s">
        <v>89</v>
      </c>
      <c r="C10" s="75" t="s">
        <v>90</v>
      </c>
      <c r="D10" s="76" t="s">
        <v>73</v>
      </c>
      <c r="E10" s="76">
        <v>-13.804046425237678</v>
      </c>
      <c r="F10" s="76">
        <v>33.494407758806091</v>
      </c>
      <c r="G10" s="76" t="s">
        <v>74</v>
      </c>
      <c r="H10" s="76" t="s">
        <v>75</v>
      </c>
      <c r="I10" s="77">
        <v>42378</v>
      </c>
      <c r="J10" s="77">
        <f t="shared" si="2"/>
        <v>42379</v>
      </c>
      <c r="K10" s="77">
        <v>44562</v>
      </c>
      <c r="L10" s="77">
        <f t="shared" si="0"/>
        <v>44914</v>
      </c>
      <c r="M10" s="287">
        <v>174</v>
      </c>
      <c r="N10" s="105">
        <v>174</v>
      </c>
      <c r="O10" s="76">
        <f t="shared" si="1"/>
        <v>0</v>
      </c>
      <c r="P10" s="78">
        <f t="shared" si="3"/>
        <v>335.34999999999997</v>
      </c>
      <c r="Q10" s="78">
        <f t="shared" si="4"/>
        <v>58350.899999999994</v>
      </c>
      <c r="R10" s="76">
        <v>0</v>
      </c>
      <c r="S10" s="154">
        <f t="shared" si="5"/>
        <v>353</v>
      </c>
      <c r="T10" s="70">
        <f t="shared" si="6"/>
        <v>335.34999999999997</v>
      </c>
      <c r="U10" s="277">
        <f t="shared" si="7"/>
        <v>58350.899999999994</v>
      </c>
      <c r="V10" s="180" t="s">
        <v>76</v>
      </c>
      <c r="W10" s="180" t="s">
        <v>76</v>
      </c>
      <c r="X10" s="180" t="s">
        <v>76</v>
      </c>
      <c r="Y10" s="181" t="s">
        <v>76</v>
      </c>
    </row>
    <row r="11" spans="2:30">
      <c r="B11" s="75" t="s">
        <v>91</v>
      </c>
      <c r="C11" s="75" t="s">
        <v>92</v>
      </c>
      <c r="D11" s="76" t="s">
        <v>73</v>
      </c>
      <c r="E11" s="76">
        <v>-13.688589590243671</v>
      </c>
      <c r="F11" s="76">
        <v>33.668162913115573</v>
      </c>
      <c r="G11" s="76" t="s">
        <v>74</v>
      </c>
      <c r="H11" s="76" t="s">
        <v>75</v>
      </c>
      <c r="I11" s="77">
        <v>42379</v>
      </c>
      <c r="J11" s="77">
        <f t="shared" si="2"/>
        <v>42380</v>
      </c>
      <c r="K11" s="77">
        <v>44562</v>
      </c>
      <c r="L11" s="77">
        <f t="shared" si="0"/>
        <v>44914</v>
      </c>
      <c r="M11" s="288">
        <v>470</v>
      </c>
      <c r="N11" s="106">
        <v>300</v>
      </c>
      <c r="O11" s="76">
        <f t="shared" si="1"/>
        <v>0</v>
      </c>
      <c r="P11" s="78">
        <f t="shared" si="3"/>
        <v>335.34999999999997</v>
      </c>
      <c r="Q11" s="78">
        <f t="shared" si="4"/>
        <v>100604.99999999999</v>
      </c>
      <c r="R11" s="76">
        <v>0</v>
      </c>
      <c r="S11" s="154">
        <f t="shared" si="5"/>
        <v>353</v>
      </c>
      <c r="T11" s="70">
        <f t="shared" si="6"/>
        <v>335.34999999999997</v>
      </c>
      <c r="U11" s="277">
        <f t="shared" si="7"/>
        <v>100604.99999999999</v>
      </c>
      <c r="V11" s="180" t="s">
        <v>76</v>
      </c>
      <c r="W11" s="180" t="s">
        <v>76</v>
      </c>
      <c r="X11" s="180" t="s">
        <v>76</v>
      </c>
      <c r="Y11" s="181" t="s">
        <v>76</v>
      </c>
    </row>
    <row r="12" spans="2:30">
      <c r="B12" s="75" t="s">
        <v>93</v>
      </c>
      <c r="C12" s="75" t="s">
        <v>94</v>
      </c>
      <c r="D12" s="76" t="s">
        <v>73</v>
      </c>
      <c r="E12" s="76">
        <v>-13.244235445622616</v>
      </c>
      <c r="F12" s="76">
        <v>33.629908860168335</v>
      </c>
      <c r="G12" s="76" t="s">
        <v>74</v>
      </c>
      <c r="H12" s="76" t="s">
        <v>75</v>
      </c>
      <c r="I12" s="77">
        <v>42382</v>
      </c>
      <c r="J12" s="77">
        <f t="shared" si="2"/>
        <v>42383</v>
      </c>
      <c r="K12" s="77">
        <v>44562</v>
      </c>
      <c r="L12" s="77">
        <f t="shared" si="0"/>
        <v>44914</v>
      </c>
      <c r="M12" s="288">
        <v>515</v>
      </c>
      <c r="N12" s="106">
        <v>300</v>
      </c>
      <c r="O12" s="76">
        <f t="shared" si="1"/>
        <v>0</v>
      </c>
      <c r="P12" s="78">
        <f t="shared" si="3"/>
        <v>335.34999999999997</v>
      </c>
      <c r="Q12" s="78">
        <f t="shared" si="4"/>
        <v>100604.99999999999</v>
      </c>
      <c r="R12" s="76">
        <v>0</v>
      </c>
      <c r="S12" s="154">
        <f t="shared" si="5"/>
        <v>353</v>
      </c>
      <c r="T12" s="70">
        <f t="shared" si="6"/>
        <v>335.34999999999997</v>
      </c>
      <c r="U12" s="277">
        <f t="shared" si="7"/>
        <v>100604.99999999999</v>
      </c>
      <c r="V12" s="180" t="s">
        <v>76</v>
      </c>
      <c r="W12" s="180" t="s">
        <v>76</v>
      </c>
      <c r="X12" s="180" t="s">
        <v>76</v>
      </c>
      <c r="Y12" s="181" t="s">
        <v>76</v>
      </c>
    </row>
    <row r="13" spans="2:30">
      <c r="B13" s="297" t="s">
        <v>95</v>
      </c>
      <c r="C13" s="297" t="s">
        <v>96</v>
      </c>
      <c r="D13" s="298" t="s">
        <v>73</v>
      </c>
      <c r="E13" s="298">
        <v>-13.376753608874306</v>
      </c>
      <c r="F13" s="298">
        <v>33.692727249528495</v>
      </c>
      <c r="G13" s="298" t="s">
        <v>74</v>
      </c>
      <c r="H13" s="298" t="s">
        <v>75</v>
      </c>
      <c r="I13" s="296">
        <v>42388</v>
      </c>
      <c r="J13" s="296">
        <f t="shared" si="2"/>
        <v>42389</v>
      </c>
      <c r="K13" s="296">
        <v>44562</v>
      </c>
      <c r="L13" s="296">
        <f t="shared" si="0"/>
        <v>44914</v>
      </c>
      <c r="M13" s="288">
        <v>394</v>
      </c>
      <c r="N13" s="106">
        <v>300</v>
      </c>
      <c r="O13" s="76">
        <f t="shared" si="1"/>
        <v>174</v>
      </c>
      <c r="P13" s="78">
        <f t="shared" si="3"/>
        <v>179</v>
      </c>
      <c r="Q13" s="78">
        <f t="shared" si="4"/>
        <v>53700</v>
      </c>
      <c r="R13" s="76">
        <v>174</v>
      </c>
      <c r="S13" s="154">
        <f t="shared" si="5"/>
        <v>353</v>
      </c>
      <c r="T13" s="70">
        <f t="shared" si="6"/>
        <v>179</v>
      </c>
      <c r="U13" s="277">
        <f t="shared" si="7"/>
        <v>53700</v>
      </c>
      <c r="V13" s="180" t="s">
        <v>76</v>
      </c>
      <c r="W13" s="180" t="s">
        <v>76</v>
      </c>
      <c r="X13" s="180" t="s">
        <v>76</v>
      </c>
      <c r="Y13" s="181" t="s">
        <v>76</v>
      </c>
    </row>
    <row r="14" spans="2:30">
      <c r="B14" s="188" t="s">
        <v>97</v>
      </c>
      <c r="C14" s="88" t="s">
        <v>98</v>
      </c>
      <c r="D14" s="76" t="s">
        <v>73</v>
      </c>
      <c r="E14" s="165">
        <v>-13.5470433</v>
      </c>
      <c r="F14" s="165">
        <v>33.709321699999997</v>
      </c>
      <c r="G14" s="76" t="s">
        <v>74</v>
      </c>
      <c r="H14" s="76" t="s">
        <v>75</v>
      </c>
      <c r="I14" s="300">
        <v>44671</v>
      </c>
      <c r="J14" s="77">
        <f t="shared" si="2"/>
        <v>44672</v>
      </c>
      <c r="K14" s="77">
        <f>J14</f>
        <v>44672</v>
      </c>
      <c r="L14" s="77">
        <f t="shared" ref="L14:L19" si="8">$AE$18</f>
        <v>44914</v>
      </c>
      <c r="M14" s="288">
        <v>242</v>
      </c>
      <c r="N14" s="106">
        <v>242</v>
      </c>
      <c r="O14" s="76">
        <f t="shared" si="1"/>
        <v>0</v>
      </c>
      <c r="P14" s="78">
        <f t="shared" si="3"/>
        <v>229.89999999999998</v>
      </c>
      <c r="Q14" s="78">
        <f t="shared" si="4"/>
        <v>55635.799999999996</v>
      </c>
      <c r="R14" s="76">
        <v>0</v>
      </c>
      <c r="S14" s="154">
        <f t="shared" si="5"/>
        <v>242</v>
      </c>
      <c r="T14" s="70">
        <f t="shared" si="6"/>
        <v>229.89999999999998</v>
      </c>
      <c r="U14" s="277">
        <f t="shared" si="7"/>
        <v>55635.799999999996</v>
      </c>
      <c r="V14" s="180" t="s">
        <v>76</v>
      </c>
      <c r="W14" s="180" t="s">
        <v>76</v>
      </c>
      <c r="X14" s="180" t="s">
        <v>76</v>
      </c>
      <c r="Y14" s="181" t="s">
        <v>76</v>
      </c>
      <c r="AC14" t="s">
        <v>99</v>
      </c>
    </row>
    <row r="15" spans="2:30">
      <c r="B15" s="188" t="s">
        <v>100</v>
      </c>
      <c r="C15" s="191" t="s">
        <v>101</v>
      </c>
      <c r="D15" s="76" t="s">
        <v>73</v>
      </c>
      <c r="E15" s="244">
        <v>-13.6233871</v>
      </c>
      <c r="F15" s="244">
        <v>33.663119600000002</v>
      </c>
      <c r="G15" s="76" t="s">
        <v>74</v>
      </c>
      <c r="H15" s="76" t="s">
        <v>75</v>
      </c>
      <c r="I15" s="300">
        <v>44649</v>
      </c>
      <c r="J15" s="77">
        <f t="shared" si="2"/>
        <v>44650</v>
      </c>
      <c r="K15" s="77">
        <f t="shared" ref="K15:K19" si="9">J15</f>
        <v>44650</v>
      </c>
      <c r="L15" s="77">
        <f t="shared" si="8"/>
        <v>44914</v>
      </c>
      <c r="M15" s="288">
        <v>270</v>
      </c>
      <c r="N15" s="106">
        <v>270</v>
      </c>
      <c r="O15" s="76">
        <f t="shared" si="1"/>
        <v>81</v>
      </c>
      <c r="P15" s="78">
        <f t="shared" si="3"/>
        <v>183</v>
      </c>
      <c r="Q15" s="78">
        <f t="shared" si="4"/>
        <v>49410</v>
      </c>
      <c r="R15" s="76">
        <v>81</v>
      </c>
      <c r="S15" s="154">
        <f t="shared" si="5"/>
        <v>264</v>
      </c>
      <c r="T15" s="70">
        <f t="shared" si="6"/>
        <v>183</v>
      </c>
      <c r="U15" s="277">
        <f t="shared" si="7"/>
        <v>49410</v>
      </c>
      <c r="V15" s="180" t="s">
        <v>76</v>
      </c>
      <c r="W15" s="180" t="s">
        <v>76</v>
      </c>
      <c r="X15" s="180" t="s">
        <v>76</v>
      </c>
      <c r="Y15" s="181" t="s">
        <v>76</v>
      </c>
      <c r="AC15" t="s">
        <v>102</v>
      </c>
    </row>
    <row r="16" spans="2:30">
      <c r="B16" s="75" t="s">
        <v>103</v>
      </c>
      <c r="C16" s="75" t="s">
        <v>104</v>
      </c>
      <c r="D16" s="88" t="s">
        <v>73</v>
      </c>
      <c r="E16" s="76">
        <v>-13.7246788</v>
      </c>
      <c r="F16" s="76">
        <v>33.823350499999997</v>
      </c>
      <c r="G16" s="76" t="s">
        <v>74</v>
      </c>
      <c r="H16" s="76" t="s">
        <v>75</v>
      </c>
      <c r="I16" s="300">
        <v>44733</v>
      </c>
      <c r="J16" s="77">
        <f t="shared" si="2"/>
        <v>44734</v>
      </c>
      <c r="K16" s="77">
        <f t="shared" si="9"/>
        <v>44734</v>
      </c>
      <c r="L16" s="77">
        <f t="shared" si="8"/>
        <v>44914</v>
      </c>
      <c r="M16" s="288">
        <v>95</v>
      </c>
      <c r="N16" s="106">
        <v>95</v>
      </c>
      <c r="O16" s="76">
        <f t="shared" si="1"/>
        <v>0</v>
      </c>
      <c r="P16" s="78">
        <f t="shared" si="3"/>
        <v>171</v>
      </c>
      <c r="Q16" s="78">
        <f t="shared" si="4"/>
        <v>16245</v>
      </c>
      <c r="R16" s="76">
        <v>0</v>
      </c>
      <c r="S16" s="154">
        <f t="shared" si="5"/>
        <v>180</v>
      </c>
      <c r="T16" s="70">
        <f t="shared" si="6"/>
        <v>171</v>
      </c>
      <c r="U16" s="277">
        <f t="shared" si="7"/>
        <v>16245</v>
      </c>
      <c r="V16" s="180" t="s">
        <v>76</v>
      </c>
      <c r="W16" s="180" t="s">
        <v>76</v>
      </c>
      <c r="X16" s="180" t="s">
        <v>76</v>
      </c>
      <c r="Y16" s="181" t="s">
        <v>76</v>
      </c>
    </row>
    <row r="17" spans="2:31">
      <c r="B17" s="188" t="s">
        <v>105</v>
      </c>
      <c r="C17" s="191" t="s">
        <v>106</v>
      </c>
      <c r="D17" s="191" t="s">
        <v>73</v>
      </c>
      <c r="E17" s="244">
        <v>-13.6302223</v>
      </c>
      <c r="F17" s="244">
        <v>33.624116299999997</v>
      </c>
      <c r="G17" s="70" t="s">
        <v>74</v>
      </c>
      <c r="H17" s="70" t="s">
        <v>75</v>
      </c>
      <c r="I17" s="300">
        <v>44649</v>
      </c>
      <c r="J17" s="77">
        <f t="shared" si="2"/>
        <v>44650</v>
      </c>
      <c r="K17" s="77">
        <f t="shared" si="9"/>
        <v>44650</v>
      </c>
      <c r="L17" s="77">
        <f t="shared" si="8"/>
        <v>44914</v>
      </c>
      <c r="M17" s="288">
        <v>517</v>
      </c>
      <c r="N17" s="106">
        <v>300</v>
      </c>
      <c r="O17" s="76">
        <f t="shared" si="1"/>
        <v>0</v>
      </c>
      <c r="P17" s="78">
        <f t="shared" si="3"/>
        <v>250.79999999999998</v>
      </c>
      <c r="Q17" s="78">
        <f t="shared" si="4"/>
        <v>75240</v>
      </c>
      <c r="R17" s="76">
        <v>0</v>
      </c>
      <c r="S17" s="154">
        <f t="shared" si="5"/>
        <v>264</v>
      </c>
      <c r="T17" s="70">
        <f t="shared" si="6"/>
        <v>250.79999999999998</v>
      </c>
      <c r="U17" s="277">
        <f t="shared" si="7"/>
        <v>75240</v>
      </c>
      <c r="V17" s="180" t="s">
        <v>76</v>
      </c>
      <c r="W17" s="180" t="s">
        <v>76</v>
      </c>
      <c r="X17" s="180" t="s">
        <v>76</v>
      </c>
      <c r="Y17" s="181" t="s">
        <v>76</v>
      </c>
      <c r="AC17" s="14" t="s">
        <v>107</v>
      </c>
      <c r="AD17" s="14" t="s">
        <v>108</v>
      </c>
      <c r="AE17" s="14" t="s">
        <v>109</v>
      </c>
    </row>
    <row r="18" spans="2:31">
      <c r="B18" s="188" t="s">
        <v>110</v>
      </c>
      <c r="C18" s="191" t="s">
        <v>111</v>
      </c>
      <c r="D18" s="191" t="s">
        <v>73</v>
      </c>
      <c r="E18" s="244">
        <v>-13.6418111</v>
      </c>
      <c r="F18" s="244">
        <v>33.674143700000002</v>
      </c>
      <c r="G18" s="70" t="s">
        <v>74</v>
      </c>
      <c r="H18" s="70" t="s">
        <v>75</v>
      </c>
      <c r="I18" s="300">
        <v>44630</v>
      </c>
      <c r="J18" s="77">
        <f t="shared" si="2"/>
        <v>44631</v>
      </c>
      <c r="K18" s="77">
        <f t="shared" si="9"/>
        <v>44631</v>
      </c>
      <c r="L18" s="77">
        <f t="shared" si="8"/>
        <v>44914</v>
      </c>
      <c r="M18" s="288">
        <v>461</v>
      </c>
      <c r="N18" s="106">
        <v>300</v>
      </c>
      <c r="O18" s="76">
        <f t="shared" si="1"/>
        <v>0</v>
      </c>
      <c r="P18" s="78">
        <f t="shared" si="3"/>
        <v>268.84999999999997</v>
      </c>
      <c r="Q18" s="78">
        <f t="shared" si="4"/>
        <v>80654.999999999985</v>
      </c>
      <c r="R18" s="76">
        <v>0</v>
      </c>
      <c r="S18" s="154">
        <f t="shared" si="5"/>
        <v>283</v>
      </c>
      <c r="T18" s="70">
        <f t="shared" si="6"/>
        <v>268.84999999999997</v>
      </c>
      <c r="U18" s="277">
        <f t="shared" si="7"/>
        <v>80654.999999999985</v>
      </c>
      <c r="V18" s="180" t="s">
        <v>76</v>
      </c>
      <c r="W18" s="180" t="s">
        <v>76</v>
      </c>
      <c r="X18" s="180" t="s">
        <v>76</v>
      </c>
      <c r="Y18" s="181" t="s">
        <v>76</v>
      </c>
      <c r="AC18" s="183">
        <v>5329</v>
      </c>
      <c r="AD18" s="185">
        <v>44914</v>
      </c>
      <c r="AE18" s="186">
        <f t="shared" ref="AE18:AE24" si="10">AD18</f>
        <v>44914</v>
      </c>
    </row>
    <row r="19" spans="2:31">
      <c r="B19" s="88" t="s">
        <v>112</v>
      </c>
      <c r="C19" s="245" t="s">
        <v>113</v>
      </c>
      <c r="D19" s="191" t="s">
        <v>73</v>
      </c>
      <c r="E19" s="244">
        <v>-13.5267971</v>
      </c>
      <c r="F19" s="244">
        <v>33.866973299999998</v>
      </c>
      <c r="G19" s="70" t="s">
        <v>74</v>
      </c>
      <c r="H19" s="70" t="s">
        <v>75</v>
      </c>
      <c r="I19" s="303">
        <v>44785</v>
      </c>
      <c r="J19" s="77">
        <f t="shared" si="2"/>
        <v>44786</v>
      </c>
      <c r="K19" s="77">
        <f t="shared" si="9"/>
        <v>44786</v>
      </c>
      <c r="L19" s="77">
        <f t="shared" si="8"/>
        <v>44914</v>
      </c>
      <c r="M19" s="288">
        <v>201</v>
      </c>
      <c r="N19" s="160">
        <v>201</v>
      </c>
      <c r="O19" s="76">
        <f t="shared" si="1"/>
        <v>0</v>
      </c>
      <c r="P19" s="78">
        <f t="shared" si="3"/>
        <v>121.6</v>
      </c>
      <c r="Q19" s="78">
        <f t="shared" si="4"/>
        <v>24441.599999999999</v>
      </c>
      <c r="R19" s="76">
        <v>0</v>
      </c>
      <c r="S19" s="154">
        <f t="shared" si="5"/>
        <v>128</v>
      </c>
      <c r="T19" s="70">
        <f t="shared" si="6"/>
        <v>121.6</v>
      </c>
      <c r="U19" s="277">
        <f t="shared" si="7"/>
        <v>24441.599999999999</v>
      </c>
      <c r="V19" s="180" t="s">
        <v>76</v>
      </c>
      <c r="W19" s="180" t="s">
        <v>76</v>
      </c>
      <c r="X19" s="180" t="s">
        <v>76</v>
      </c>
      <c r="Y19" s="181" t="s">
        <v>76</v>
      </c>
      <c r="AC19" s="183">
        <v>5330</v>
      </c>
      <c r="AD19" s="185">
        <v>44937</v>
      </c>
      <c r="AE19" s="186">
        <f t="shared" si="10"/>
        <v>44937</v>
      </c>
    </row>
    <row r="20" spans="2:31">
      <c r="B20" s="79">
        <f>COUNTA(B5:B19)</f>
        <v>15</v>
      </c>
      <c r="C20" s="80"/>
      <c r="D20" s="81"/>
      <c r="E20" s="81"/>
      <c r="F20" s="81"/>
      <c r="G20" s="81"/>
      <c r="H20" s="81"/>
      <c r="I20" s="82"/>
      <c r="J20" s="82"/>
      <c r="K20" s="83"/>
      <c r="L20" s="84"/>
      <c r="M20" s="85">
        <f>SUM(M5:M19)</f>
        <v>4785</v>
      </c>
      <c r="N20" s="85">
        <f>SUM(N5:N19)</f>
        <v>3838</v>
      </c>
      <c r="O20" s="85">
        <f>SUM(O5:O19)</f>
        <v>329</v>
      </c>
      <c r="P20" s="85">
        <f t="shared" ref="P20:U20" si="11">SUM(P5:P19)</f>
        <v>4033.6</v>
      </c>
      <c r="Q20" s="85">
        <f t="shared" si="11"/>
        <v>1055111.7</v>
      </c>
      <c r="R20" s="85">
        <f t="shared" si="11"/>
        <v>329</v>
      </c>
      <c r="S20" s="85">
        <f>SUM(S5:S19)</f>
        <v>4538</v>
      </c>
      <c r="T20" s="85">
        <f>SUM(T5:T19)</f>
        <v>4033.6</v>
      </c>
      <c r="U20" s="85">
        <f t="shared" si="11"/>
        <v>1055111.7</v>
      </c>
      <c r="V20" s="86">
        <v>0</v>
      </c>
      <c r="W20" s="86">
        <v>0</v>
      </c>
      <c r="X20" s="86">
        <v>0</v>
      </c>
      <c r="Y20" s="182">
        <v>0</v>
      </c>
      <c r="AC20" s="183">
        <v>5331</v>
      </c>
      <c r="AD20" s="185">
        <v>44946</v>
      </c>
      <c r="AE20" s="186">
        <f t="shared" si="10"/>
        <v>44946</v>
      </c>
    </row>
    <row r="21" spans="2:31">
      <c r="B21" s="89" t="s">
        <v>114</v>
      </c>
      <c r="C21" s="90"/>
      <c r="D21" s="91"/>
      <c r="E21" s="91"/>
      <c r="F21" s="91"/>
      <c r="G21" s="91"/>
      <c r="H21" s="91"/>
      <c r="I21" s="91"/>
      <c r="J21" s="91"/>
      <c r="K21" s="92"/>
      <c r="L21" s="93"/>
      <c r="M21" s="94"/>
      <c r="N21" s="94"/>
      <c r="O21" s="94"/>
      <c r="P21" s="94"/>
      <c r="Q21" s="94"/>
      <c r="R21" s="94"/>
      <c r="S21" s="93"/>
      <c r="T21" s="275"/>
      <c r="U21" s="95"/>
      <c r="V21" s="95"/>
      <c r="W21" s="96"/>
      <c r="X21" s="276"/>
      <c r="Y21" s="72"/>
      <c r="AC21" s="183">
        <v>5332</v>
      </c>
      <c r="AD21" s="185">
        <v>44965</v>
      </c>
      <c r="AE21" s="186">
        <f t="shared" si="10"/>
        <v>44965</v>
      </c>
    </row>
    <row r="22" spans="2:31">
      <c r="B22" s="75" t="s">
        <v>115</v>
      </c>
      <c r="C22" s="75" t="s">
        <v>116</v>
      </c>
      <c r="D22" s="76" t="s">
        <v>73</v>
      </c>
      <c r="E22" s="76">
        <v>-13.694229480000001</v>
      </c>
      <c r="F22" s="76">
        <v>33.620341879999998</v>
      </c>
      <c r="G22" s="76" t="s">
        <v>74</v>
      </c>
      <c r="H22" s="76" t="s">
        <v>75</v>
      </c>
      <c r="I22" s="77">
        <v>42380</v>
      </c>
      <c r="J22" s="77">
        <f>I22+1</f>
        <v>42381</v>
      </c>
      <c r="K22" s="77">
        <v>44562</v>
      </c>
      <c r="L22" s="77">
        <f t="shared" ref="L22:L29" si="12">$AE$19</f>
        <v>44937</v>
      </c>
      <c r="M22" s="289">
        <v>266</v>
      </c>
      <c r="N22" s="78">
        <v>266</v>
      </c>
      <c r="O22" s="103">
        <f t="shared" ref="O22:O35" si="13">R22+V22</f>
        <v>0</v>
      </c>
      <c r="P22" s="78">
        <f>T22+X22</f>
        <v>356.25</v>
      </c>
      <c r="Q22" s="156">
        <f>U22+Y22</f>
        <v>94762.5</v>
      </c>
      <c r="R22" s="103">
        <f>NFDs!AA24</f>
        <v>0</v>
      </c>
      <c r="S22" s="70">
        <f>IF((K22-J22)&gt;0,($AD$5-K22+1),$AD$5-J22)</f>
        <v>365</v>
      </c>
      <c r="T22" s="21">
        <f t="shared" ref="T22:T35" si="14">IF(((S22-R22)&gt;(S22*$AD$9)),(S22*$AD$9),(S22-R22))</f>
        <v>346.75</v>
      </c>
      <c r="U22" s="78">
        <f t="shared" ref="U22:U35" si="15">N22*T22</f>
        <v>92235.5</v>
      </c>
      <c r="V22" s="103">
        <f>NFDs!AB24</f>
        <v>0</v>
      </c>
      <c r="W22" s="78">
        <f>(L22-$AD$6)</f>
        <v>10</v>
      </c>
      <c r="X22" s="78">
        <f t="shared" ref="X22" si="16">IF(((W22-V22)&gt;(W22*$AD$9)),(W22*$AD$9),(W22-V22))</f>
        <v>9.5</v>
      </c>
      <c r="Y22" s="76">
        <f>N22*X22</f>
        <v>2527</v>
      </c>
      <c r="AA22" s="24"/>
      <c r="AC22" s="183">
        <v>5335</v>
      </c>
      <c r="AD22" s="185">
        <v>44978</v>
      </c>
      <c r="AE22" s="186">
        <f t="shared" si="10"/>
        <v>44978</v>
      </c>
    </row>
    <row r="23" spans="2:31">
      <c r="B23" s="75" t="s">
        <v>117</v>
      </c>
      <c r="C23" s="75" t="s">
        <v>118</v>
      </c>
      <c r="D23" s="76" t="s">
        <v>73</v>
      </c>
      <c r="E23" s="76">
        <v>-13.25098346</v>
      </c>
      <c r="F23" s="76">
        <v>33.691732870000003</v>
      </c>
      <c r="G23" s="76" t="s">
        <v>74</v>
      </c>
      <c r="H23" s="76" t="s">
        <v>75</v>
      </c>
      <c r="I23" s="77">
        <v>42382</v>
      </c>
      <c r="J23" s="77">
        <f t="shared" ref="J23:J35" si="17">I23+1</f>
        <v>42383</v>
      </c>
      <c r="K23" s="77">
        <v>44562</v>
      </c>
      <c r="L23" s="77">
        <f t="shared" si="12"/>
        <v>44937</v>
      </c>
      <c r="M23" s="289">
        <v>540</v>
      </c>
      <c r="N23" s="78">
        <v>300</v>
      </c>
      <c r="O23" s="103">
        <f t="shared" si="13"/>
        <v>3</v>
      </c>
      <c r="P23" s="78">
        <f t="shared" ref="P23:P35" si="18">T23+X23</f>
        <v>356.25</v>
      </c>
      <c r="Q23" s="156">
        <f t="shared" ref="Q23:Q35" si="19">U23+Y23</f>
        <v>106875</v>
      </c>
      <c r="R23" s="103">
        <f>NFDs!AA25</f>
        <v>3</v>
      </c>
      <c r="S23" s="70">
        <f t="shared" ref="S23:S35" si="20">IF((K23-J23)&gt;0,($AD$5-K23+1),$AD$5-J23)</f>
        <v>365</v>
      </c>
      <c r="T23" s="21">
        <f t="shared" si="14"/>
        <v>346.75</v>
      </c>
      <c r="U23" s="78">
        <f t="shared" si="15"/>
        <v>104025</v>
      </c>
      <c r="V23" s="103">
        <f>NFDs!AB25</f>
        <v>0</v>
      </c>
      <c r="W23" s="78">
        <f t="shared" ref="W23:W35" si="21">(L23-$AD$6)</f>
        <v>10</v>
      </c>
      <c r="X23" s="78">
        <f t="shared" ref="X23:X35" si="22">IF(((W23-V23)&gt;(W23*$AD$9)),(W23*$AD$9),(W23-V23))</f>
        <v>9.5</v>
      </c>
      <c r="Y23" s="76">
        <f t="shared" ref="Y23:Y35" si="23">N23*X23</f>
        <v>2850</v>
      </c>
      <c r="AC23" s="183">
        <v>5336</v>
      </c>
      <c r="AD23" s="185">
        <v>45042</v>
      </c>
      <c r="AE23" s="186">
        <f t="shared" si="10"/>
        <v>45042</v>
      </c>
    </row>
    <row r="24" spans="2:31">
      <c r="B24" s="75" t="s">
        <v>119</v>
      </c>
      <c r="C24" s="75" t="s">
        <v>120</v>
      </c>
      <c r="D24" s="76" t="s">
        <v>73</v>
      </c>
      <c r="E24" s="76">
        <v>-13.562229110000001</v>
      </c>
      <c r="F24" s="76">
        <v>33.63796473</v>
      </c>
      <c r="G24" s="76" t="s">
        <v>74</v>
      </c>
      <c r="H24" s="76" t="s">
        <v>75</v>
      </c>
      <c r="I24" s="77">
        <v>42386</v>
      </c>
      <c r="J24" s="77">
        <f t="shared" si="17"/>
        <v>42387</v>
      </c>
      <c r="K24" s="77">
        <v>44562</v>
      </c>
      <c r="L24" s="77">
        <f t="shared" si="12"/>
        <v>44937</v>
      </c>
      <c r="M24" s="289">
        <v>525</v>
      </c>
      <c r="N24" s="78">
        <v>300</v>
      </c>
      <c r="O24" s="103">
        <f t="shared" si="13"/>
        <v>0</v>
      </c>
      <c r="P24" s="78">
        <f t="shared" si="18"/>
        <v>356.25</v>
      </c>
      <c r="Q24" s="156">
        <f t="shared" si="19"/>
        <v>106875</v>
      </c>
      <c r="R24" s="103">
        <f>NFDs!AA26</f>
        <v>0</v>
      </c>
      <c r="S24" s="70">
        <f t="shared" si="20"/>
        <v>365</v>
      </c>
      <c r="T24" s="21">
        <f t="shared" si="14"/>
        <v>346.75</v>
      </c>
      <c r="U24" s="78">
        <f t="shared" si="15"/>
        <v>104025</v>
      </c>
      <c r="V24" s="103">
        <f>NFDs!AB26</f>
        <v>0</v>
      </c>
      <c r="W24" s="78">
        <f t="shared" si="21"/>
        <v>10</v>
      </c>
      <c r="X24" s="78">
        <f t="shared" si="22"/>
        <v>9.5</v>
      </c>
      <c r="Y24" s="76">
        <f t="shared" si="23"/>
        <v>2850</v>
      </c>
      <c r="AC24" s="183">
        <v>5337</v>
      </c>
      <c r="AD24" s="185">
        <v>45035</v>
      </c>
      <c r="AE24" s="186">
        <f t="shared" si="10"/>
        <v>45035</v>
      </c>
    </row>
    <row r="25" spans="2:31">
      <c r="B25" s="75" t="s">
        <v>121</v>
      </c>
      <c r="C25" s="75" t="s">
        <v>122</v>
      </c>
      <c r="D25" s="76" t="s">
        <v>73</v>
      </c>
      <c r="E25" s="76">
        <v>-13.55151682</v>
      </c>
      <c r="F25" s="76">
        <v>33.640616299999998</v>
      </c>
      <c r="G25" s="76" t="s">
        <v>74</v>
      </c>
      <c r="H25" s="76" t="s">
        <v>75</v>
      </c>
      <c r="I25" s="77">
        <v>42387</v>
      </c>
      <c r="J25" s="77">
        <f t="shared" si="17"/>
        <v>42388</v>
      </c>
      <c r="K25" s="77">
        <v>44562</v>
      </c>
      <c r="L25" s="77">
        <f t="shared" si="12"/>
        <v>44937</v>
      </c>
      <c r="M25" s="289">
        <v>796</v>
      </c>
      <c r="N25" s="78">
        <v>300</v>
      </c>
      <c r="O25" s="103">
        <f t="shared" si="13"/>
        <v>0</v>
      </c>
      <c r="P25" s="78">
        <f t="shared" si="18"/>
        <v>356.25</v>
      </c>
      <c r="Q25" s="156">
        <f t="shared" si="19"/>
        <v>106875</v>
      </c>
      <c r="R25" s="103">
        <f>NFDs!AA27</f>
        <v>0</v>
      </c>
      <c r="S25" s="70">
        <f t="shared" si="20"/>
        <v>365</v>
      </c>
      <c r="T25" s="21">
        <f t="shared" si="14"/>
        <v>346.75</v>
      </c>
      <c r="U25" s="78">
        <f t="shared" si="15"/>
        <v>104025</v>
      </c>
      <c r="V25" s="103">
        <f>NFDs!AB27</f>
        <v>0</v>
      </c>
      <c r="W25" s="78">
        <f t="shared" si="21"/>
        <v>10</v>
      </c>
      <c r="X25" s="78">
        <f t="shared" si="22"/>
        <v>9.5</v>
      </c>
      <c r="Y25" s="76">
        <f t="shared" si="23"/>
        <v>2850</v>
      </c>
      <c r="AC25" s="184">
        <v>5338</v>
      </c>
      <c r="AD25" s="187">
        <v>45064</v>
      </c>
      <c r="AE25" s="186">
        <v>45042</v>
      </c>
    </row>
    <row r="26" spans="2:31">
      <c r="B26" s="75" t="s">
        <v>123</v>
      </c>
      <c r="C26" s="75" t="s">
        <v>124</v>
      </c>
      <c r="D26" s="76" t="s">
        <v>73</v>
      </c>
      <c r="E26" s="76">
        <v>-13.492873619999999</v>
      </c>
      <c r="F26" s="76">
        <v>33.738528170000002</v>
      </c>
      <c r="G26" s="76" t="s">
        <v>74</v>
      </c>
      <c r="H26" s="76" t="s">
        <v>75</v>
      </c>
      <c r="I26" s="77">
        <v>42390</v>
      </c>
      <c r="J26" s="77">
        <f t="shared" si="17"/>
        <v>42391</v>
      </c>
      <c r="K26" s="77">
        <v>44562</v>
      </c>
      <c r="L26" s="77">
        <f t="shared" si="12"/>
        <v>44937</v>
      </c>
      <c r="M26" s="289">
        <v>277</v>
      </c>
      <c r="N26" s="78">
        <v>277</v>
      </c>
      <c r="O26" s="103">
        <f t="shared" si="13"/>
        <v>1</v>
      </c>
      <c r="P26" s="78">
        <f t="shared" si="18"/>
        <v>356.25</v>
      </c>
      <c r="Q26" s="156">
        <f t="shared" si="19"/>
        <v>98681.25</v>
      </c>
      <c r="R26" s="103">
        <f>NFDs!AA28</f>
        <v>1</v>
      </c>
      <c r="S26" s="70">
        <f t="shared" si="20"/>
        <v>365</v>
      </c>
      <c r="T26" s="21">
        <f t="shared" si="14"/>
        <v>346.75</v>
      </c>
      <c r="U26" s="78">
        <f t="shared" si="15"/>
        <v>96049.75</v>
      </c>
      <c r="V26" s="103">
        <f>NFDs!AB28</f>
        <v>0</v>
      </c>
      <c r="W26" s="78">
        <f t="shared" si="21"/>
        <v>10</v>
      </c>
      <c r="X26" s="78">
        <f t="shared" si="22"/>
        <v>9.5</v>
      </c>
      <c r="Y26" s="76">
        <f t="shared" si="23"/>
        <v>2631.5</v>
      </c>
      <c r="AC26" s="184">
        <v>5339</v>
      </c>
      <c r="AD26" s="187">
        <v>44967</v>
      </c>
      <c r="AE26" s="186">
        <f>AD26</f>
        <v>44967</v>
      </c>
    </row>
    <row r="27" spans="2:31">
      <c r="B27" s="75" t="s">
        <v>125</v>
      </c>
      <c r="C27" s="75" t="s">
        <v>126</v>
      </c>
      <c r="D27" s="76" t="s">
        <v>73</v>
      </c>
      <c r="E27" s="76">
        <v>-13.460152689999999</v>
      </c>
      <c r="F27" s="76">
        <v>33.780119569999997</v>
      </c>
      <c r="G27" s="76" t="s">
        <v>74</v>
      </c>
      <c r="H27" s="76" t="s">
        <v>75</v>
      </c>
      <c r="I27" s="77">
        <v>42390</v>
      </c>
      <c r="J27" s="77">
        <f t="shared" si="17"/>
        <v>42391</v>
      </c>
      <c r="K27" s="77">
        <v>44562</v>
      </c>
      <c r="L27" s="77">
        <f t="shared" si="12"/>
        <v>44937</v>
      </c>
      <c r="M27" s="289">
        <v>408</v>
      </c>
      <c r="N27" s="78">
        <v>300</v>
      </c>
      <c r="O27" s="103">
        <f t="shared" si="13"/>
        <v>124</v>
      </c>
      <c r="P27" s="78">
        <f t="shared" si="18"/>
        <v>250.5</v>
      </c>
      <c r="Q27" s="156">
        <f t="shared" si="19"/>
        <v>75150</v>
      </c>
      <c r="R27" s="103">
        <f>NFDs!AA29</f>
        <v>124</v>
      </c>
      <c r="S27" s="70">
        <f t="shared" si="20"/>
        <v>365</v>
      </c>
      <c r="T27" s="21">
        <f t="shared" si="14"/>
        <v>241</v>
      </c>
      <c r="U27" s="78">
        <f t="shared" si="15"/>
        <v>72300</v>
      </c>
      <c r="V27" s="103">
        <f>NFDs!AB29</f>
        <v>0</v>
      </c>
      <c r="W27" s="78">
        <f t="shared" si="21"/>
        <v>10</v>
      </c>
      <c r="X27" s="78">
        <f t="shared" si="22"/>
        <v>9.5</v>
      </c>
      <c r="Y27" s="76">
        <f t="shared" si="23"/>
        <v>2850</v>
      </c>
      <c r="AC27" s="184">
        <v>5340</v>
      </c>
      <c r="AD27" s="187">
        <v>44968</v>
      </c>
      <c r="AE27" s="186">
        <f>AD27</f>
        <v>44968</v>
      </c>
    </row>
    <row r="28" spans="2:31">
      <c r="B28" s="75" t="s">
        <v>127</v>
      </c>
      <c r="C28" s="75" t="s">
        <v>128</v>
      </c>
      <c r="D28" s="76" t="s">
        <v>73</v>
      </c>
      <c r="E28" s="76">
        <v>-13.550977530000001</v>
      </c>
      <c r="F28" s="76">
        <v>33.513953720000003</v>
      </c>
      <c r="G28" s="76" t="s">
        <v>74</v>
      </c>
      <c r="H28" s="76" t="s">
        <v>75</v>
      </c>
      <c r="I28" s="77">
        <v>42390</v>
      </c>
      <c r="J28" s="77">
        <f t="shared" si="17"/>
        <v>42391</v>
      </c>
      <c r="K28" s="77">
        <v>44562</v>
      </c>
      <c r="L28" s="77">
        <f t="shared" si="12"/>
        <v>44937</v>
      </c>
      <c r="M28" s="289">
        <v>547</v>
      </c>
      <c r="N28" s="78">
        <v>300</v>
      </c>
      <c r="O28" s="103">
        <f t="shared" si="13"/>
        <v>1</v>
      </c>
      <c r="P28" s="78">
        <f t="shared" si="18"/>
        <v>356.25</v>
      </c>
      <c r="Q28" s="156">
        <f t="shared" si="19"/>
        <v>106875</v>
      </c>
      <c r="R28" s="103">
        <f>NFDs!AA30</f>
        <v>1</v>
      </c>
      <c r="S28" s="70">
        <f t="shared" si="20"/>
        <v>365</v>
      </c>
      <c r="T28" s="21">
        <f t="shared" si="14"/>
        <v>346.75</v>
      </c>
      <c r="U28" s="78">
        <f t="shared" si="15"/>
        <v>104025</v>
      </c>
      <c r="V28" s="103">
        <f>NFDs!AB30</f>
        <v>0</v>
      </c>
      <c r="W28" s="78">
        <f t="shared" si="21"/>
        <v>10</v>
      </c>
      <c r="X28" s="78">
        <f t="shared" si="22"/>
        <v>9.5</v>
      </c>
      <c r="Y28" s="76">
        <f t="shared" si="23"/>
        <v>2850</v>
      </c>
      <c r="AC28" s="184">
        <v>5341</v>
      </c>
      <c r="AD28" s="187">
        <v>45116</v>
      </c>
      <c r="AE28" s="186">
        <v>45042</v>
      </c>
    </row>
    <row r="29" spans="2:31">
      <c r="B29" s="75" t="s">
        <v>129</v>
      </c>
      <c r="C29" s="75" t="s">
        <v>130</v>
      </c>
      <c r="D29" s="76" t="s">
        <v>73</v>
      </c>
      <c r="E29" s="76">
        <v>-13.488356469999999</v>
      </c>
      <c r="F29" s="76">
        <v>33.616572779999998</v>
      </c>
      <c r="G29" s="76" t="s">
        <v>74</v>
      </c>
      <c r="H29" s="76" t="s">
        <v>75</v>
      </c>
      <c r="I29" s="77">
        <v>42395</v>
      </c>
      <c r="J29" s="77">
        <f t="shared" si="17"/>
        <v>42396</v>
      </c>
      <c r="K29" s="77">
        <v>44562</v>
      </c>
      <c r="L29" s="77">
        <f t="shared" si="12"/>
        <v>44937</v>
      </c>
      <c r="M29" s="289">
        <v>229</v>
      </c>
      <c r="N29" s="78">
        <v>229</v>
      </c>
      <c r="O29" s="103">
        <f t="shared" si="13"/>
        <v>0</v>
      </c>
      <c r="P29" s="78">
        <f t="shared" si="18"/>
        <v>356.25</v>
      </c>
      <c r="Q29" s="156">
        <f t="shared" si="19"/>
        <v>81581.25</v>
      </c>
      <c r="R29" s="103">
        <f>NFDs!AA31</f>
        <v>0</v>
      </c>
      <c r="S29" s="70">
        <f t="shared" si="20"/>
        <v>365</v>
      </c>
      <c r="T29" s="21">
        <f t="shared" si="14"/>
        <v>346.75</v>
      </c>
      <c r="U29" s="78">
        <f t="shared" si="15"/>
        <v>79405.75</v>
      </c>
      <c r="V29" s="103">
        <f>NFDs!AB31</f>
        <v>0</v>
      </c>
      <c r="W29" s="78">
        <f t="shared" si="21"/>
        <v>10</v>
      </c>
      <c r="X29" s="78">
        <f t="shared" si="22"/>
        <v>9.5</v>
      </c>
      <c r="Y29" s="76">
        <f t="shared" si="23"/>
        <v>2175.5</v>
      </c>
      <c r="AC29" s="184">
        <v>5342</v>
      </c>
      <c r="AD29" s="187">
        <v>45171</v>
      </c>
      <c r="AE29" s="186">
        <v>45042</v>
      </c>
    </row>
    <row r="30" spans="2:31" ht="15.75">
      <c r="B30" s="98" t="s">
        <v>131</v>
      </c>
      <c r="C30" s="246" t="s">
        <v>132</v>
      </c>
      <c r="D30" s="246" t="s">
        <v>73</v>
      </c>
      <c r="E30" s="244">
        <v>-13.5858113</v>
      </c>
      <c r="F30" s="244">
        <v>33.736701099999998</v>
      </c>
      <c r="G30" s="70" t="s">
        <v>74</v>
      </c>
      <c r="H30" s="70" t="s">
        <v>75</v>
      </c>
      <c r="I30" s="300">
        <v>44712</v>
      </c>
      <c r="J30" s="77">
        <f t="shared" si="17"/>
        <v>44713</v>
      </c>
      <c r="K30" s="77">
        <f>J30</f>
        <v>44713</v>
      </c>
      <c r="L30" s="77">
        <f t="shared" ref="L30:L35" si="24">$AE$19</f>
        <v>44937</v>
      </c>
      <c r="M30" s="289">
        <v>335</v>
      </c>
      <c r="N30" s="76">
        <v>300</v>
      </c>
      <c r="O30" s="103">
        <f t="shared" si="13"/>
        <v>0</v>
      </c>
      <c r="P30" s="78">
        <f t="shared" si="18"/>
        <v>211.85</v>
      </c>
      <c r="Q30" s="156">
        <f t="shared" si="19"/>
        <v>63555</v>
      </c>
      <c r="R30" s="103">
        <f>NFDs!AA32</f>
        <v>0</v>
      </c>
      <c r="S30" s="70">
        <f t="shared" si="20"/>
        <v>213</v>
      </c>
      <c r="T30" s="21">
        <f t="shared" si="14"/>
        <v>202.35</v>
      </c>
      <c r="U30" s="78">
        <f t="shared" si="15"/>
        <v>60705</v>
      </c>
      <c r="V30" s="103">
        <f>NFDs!AB32</f>
        <v>0</v>
      </c>
      <c r="W30" s="78">
        <f t="shared" si="21"/>
        <v>10</v>
      </c>
      <c r="X30" s="78">
        <f t="shared" si="22"/>
        <v>9.5</v>
      </c>
      <c r="Y30" s="76">
        <f t="shared" si="23"/>
        <v>2850</v>
      </c>
      <c r="AC30" s="184">
        <v>5343</v>
      </c>
      <c r="AD30" s="187">
        <v>45189</v>
      </c>
      <c r="AE30" s="186">
        <v>45042</v>
      </c>
    </row>
    <row r="31" spans="2:31" ht="15.75">
      <c r="B31" s="98" t="s">
        <v>133</v>
      </c>
      <c r="C31" s="247" t="s">
        <v>134</v>
      </c>
      <c r="D31" s="246" t="s">
        <v>73</v>
      </c>
      <c r="E31" s="244">
        <v>-13.596977900000001</v>
      </c>
      <c r="F31" s="244">
        <v>33.896152100000002</v>
      </c>
      <c r="G31" s="70" t="s">
        <v>74</v>
      </c>
      <c r="H31" s="70" t="s">
        <v>75</v>
      </c>
      <c r="I31" s="302">
        <v>44727</v>
      </c>
      <c r="J31" s="77">
        <f t="shared" si="17"/>
        <v>44728</v>
      </c>
      <c r="K31" s="77">
        <f t="shared" ref="K31:K35" si="25">J31</f>
        <v>44728</v>
      </c>
      <c r="L31" s="77">
        <f t="shared" si="24"/>
        <v>44937</v>
      </c>
      <c r="M31" s="289">
        <v>270</v>
      </c>
      <c r="N31" s="76">
        <v>270</v>
      </c>
      <c r="O31" s="103">
        <f t="shared" si="13"/>
        <v>0</v>
      </c>
      <c r="P31" s="78">
        <f t="shared" si="18"/>
        <v>197.6</v>
      </c>
      <c r="Q31" s="156">
        <f t="shared" si="19"/>
        <v>53352</v>
      </c>
      <c r="R31" s="103">
        <f>NFDs!AA33</f>
        <v>0</v>
      </c>
      <c r="S31" s="70">
        <f t="shared" si="20"/>
        <v>198</v>
      </c>
      <c r="T31" s="21">
        <f t="shared" si="14"/>
        <v>188.1</v>
      </c>
      <c r="U31" s="78">
        <f t="shared" si="15"/>
        <v>50787</v>
      </c>
      <c r="V31" s="103">
        <f>NFDs!AB33</f>
        <v>0</v>
      </c>
      <c r="W31" s="78">
        <f t="shared" si="21"/>
        <v>10</v>
      </c>
      <c r="X31" s="78">
        <f t="shared" si="22"/>
        <v>9.5</v>
      </c>
      <c r="Y31" s="76">
        <f t="shared" si="23"/>
        <v>2565</v>
      </c>
      <c r="AC31" s="184">
        <v>5344</v>
      </c>
      <c r="AD31" s="187">
        <v>45195</v>
      </c>
      <c r="AE31" s="186">
        <f>AD31</f>
        <v>45195</v>
      </c>
    </row>
    <row r="32" spans="2:31" ht="15.75">
      <c r="B32" s="98" t="s">
        <v>135</v>
      </c>
      <c r="C32" s="247" t="s">
        <v>136</v>
      </c>
      <c r="D32" s="246" t="s">
        <v>73</v>
      </c>
      <c r="E32" s="244">
        <v>-13.5759875</v>
      </c>
      <c r="F32" s="244">
        <v>33.909522899999999</v>
      </c>
      <c r="G32" s="70" t="s">
        <v>74</v>
      </c>
      <c r="H32" s="70" t="s">
        <v>75</v>
      </c>
      <c r="I32" s="300">
        <v>44718</v>
      </c>
      <c r="J32" s="77">
        <f t="shared" si="17"/>
        <v>44719</v>
      </c>
      <c r="K32" s="77">
        <f t="shared" si="25"/>
        <v>44719</v>
      </c>
      <c r="L32" s="77">
        <f t="shared" si="24"/>
        <v>44937</v>
      </c>
      <c r="M32" s="289">
        <v>237</v>
      </c>
      <c r="N32" s="76">
        <v>237</v>
      </c>
      <c r="O32" s="103">
        <f t="shared" si="13"/>
        <v>0</v>
      </c>
      <c r="P32" s="78">
        <f t="shared" si="18"/>
        <v>206.14999999999998</v>
      </c>
      <c r="Q32" s="156">
        <f t="shared" si="19"/>
        <v>48857.549999999996</v>
      </c>
      <c r="R32" s="103">
        <f>NFDs!AA34</f>
        <v>0</v>
      </c>
      <c r="S32" s="70">
        <f t="shared" si="20"/>
        <v>207</v>
      </c>
      <c r="T32" s="21">
        <f t="shared" si="14"/>
        <v>196.64999999999998</v>
      </c>
      <c r="U32" s="78">
        <f t="shared" si="15"/>
        <v>46606.049999999996</v>
      </c>
      <c r="V32" s="103">
        <f>NFDs!AB34</f>
        <v>0</v>
      </c>
      <c r="W32" s="78">
        <f t="shared" si="21"/>
        <v>10</v>
      </c>
      <c r="X32" s="78">
        <f t="shared" si="22"/>
        <v>9.5</v>
      </c>
      <c r="Y32" s="76">
        <f t="shared" si="23"/>
        <v>2251.5</v>
      </c>
      <c r="AC32" s="184">
        <v>5437</v>
      </c>
      <c r="AD32" s="187">
        <v>45093</v>
      </c>
      <c r="AE32" s="186">
        <v>45042</v>
      </c>
    </row>
    <row r="33" spans="2:31" ht="15.75">
      <c r="B33" s="98" t="s">
        <v>137</v>
      </c>
      <c r="C33" s="245" t="s">
        <v>138</v>
      </c>
      <c r="D33" s="246" t="s">
        <v>73</v>
      </c>
      <c r="E33" s="244">
        <v>-13.603535900000001</v>
      </c>
      <c r="F33" s="244">
        <v>33.942574999999998</v>
      </c>
      <c r="G33" s="70" t="s">
        <v>74</v>
      </c>
      <c r="H33" s="70" t="s">
        <v>75</v>
      </c>
      <c r="I33" s="300">
        <v>44729</v>
      </c>
      <c r="J33" s="77">
        <f t="shared" si="17"/>
        <v>44730</v>
      </c>
      <c r="K33" s="77">
        <f t="shared" si="25"/>
        <v>44730</v>
      </c>
      <c r="L33" s="77">
        <f t="shared" si="24"/>
        <v>44937</v>
      </c>
      <c r="M33" s="289">
        <v>222</v>
      </c>
      <c r="N33" s="76">
        <v>222</v>
      </c>
      <c r="O33" s="103">
        <f t="shared" si="13"/>
        <v>8</v>
      </c>
      <c r="P33" s="78">
        <f t="shared" si="18"/>
        <v>195.7</v>
      </c>
      <c r="Q33" s="156">
        <f t="shared" si="19"/>
        <v>43445.399999999994</v>
      </c>
      <c r="R33" s="103">
        <f>NFDs!AA35</f>
        <v>8</v>
      </c>
      <c r="S33" s="70">
        <f t="shared" si="20"/>
        <v>196</v>
      </c>
      <c r="T33" s="21">
        <f t="shared" si="14"/>
        <v>186.2</v>
      </c>
      <c r="U33" s="78">
        <f t="shared" si="15"/>
        <v>41336.399999999994</v>
      </c>
      <c r="V33" s="103">
        <f>NFDs!AB35</f>
        <v>0</v>
      </c>
      <c r="W33" s="78">
        <f t="shared" si="21"/>
        <v>10</v>
      </c>
      <c r="X33" s="78">
        <f t="shared" si="22"/>
        <v>9.5</v>
      </c>
      <c r="Y33" s="76">
        <f t="shared" si="23"/>
        <v>2109</v>
      </c>
      <c r="AC33" s="184">
        <v>5438</v>
      </c>
      <c r="AD33" s="187">
        <v>45108</v>
      </c>
      <c r="AE33" s="186">
        <v>45042</v>
      </c>
    </row>
    <row r="34" spans="2:31" ht="15.75">
      <c r="B34" s="98" t="s">
        <v>139</v>
      </c>
      <c r="C34" s="247" t="s">
        <v>140</v>
      </c>
      <c r="D34" s="246" t="s">
        <v>73</v>
      </c>
      <c r="E34" s="244">
        <v>-13.515851</v>
      </c>
      <c r="F34" s="244">
        <v>33.941331699999999</v>
      </c>
      <c r="G34" s="70" t="s">
        <v>74</v>
      </c>
      <c r="H34" s="70" t="s">
        <v>75</v>
      </c>
      <c r="I34" s="300">
        <v>44749</v>
      </c>
      <c r="J34" s="77">
        <f t="shared" si="17"/>
        <v>44750</v>
      </c>
      <c r="K34" s="77">
        <f t="shared" si="25"/>
        <v>44750</v>
      </c>
      <c r="L34" s="77">
        <f t="shared" si="24"/>
        <v>44937</v>
      </c>
      <c r="M34" s="289">
        <v>315</v>
      </c>
      <c r="N34" s="76">
        <v>300</v>
      </c>
      <c r="O34" s="103">
        <f t="shared" si="13"/>
        <v>0</v>
      </c>
      <c r="P34" s="78">
        <f t="shared" si="18"/>
        <v>176.7</v>
      </c>
      <c r="Q34" s="156">
        <f t="shared" si="19"/>
        <v>53010</v>
      </c>
      <c r="R34" s="103">
        <f>NFDs!AA36</f>
        <v>0</v>
      </c>
      <c r="S34" s="70">
        <f t="shared" si="20"/>
        <v>176</v>
      </c>
      <c r="T34" s="21">
        <f t="shared" si="14"/>
        <v>167.2</v>
      </c>
      <c r="U34" s="78">
        <f t="shared" si="15"/>
        <v>50160</v>
      </c>
      <c r="V34" s="103">
        <f>NFDs!AB36</f>
        <v>0</v>
      </c>
      <c r="W34" s="78">
        <f t="shared" si="21"/>
        <v>10</v>
      </c>
      <c r="X34" s="78">
        <f t="shared" si="22"/>
        <v>9.5</v>
      </c>
      <c r="Y34" s="76">
        <f t="shared" si="23"/>
        <v>2850</v>
      </c>
      <c r="AC34" s="184">
        <v>5439</v>
      </c>
      <c r="AD34" s="187">
        <v>45172</v>
      </c>
      <c r="AE34" s="186">
        <v>45042</v>
      </c>
    </row>
    <row r="35" spans="2:31" ht="15.75">
      <c r="B35" s="98" t="s">
        <v>141</v>
      </c>
      <c r="C35" s="245" t="s">
        <v>142</v>
      </c>
      <c r="D35" s="246" t="s">
        <v>73</v>
      </c>
      <c r="E35" s="245">
        <v>-13.5555249</v>
      </c>
      <c r="F35" s="245">
        <v>33.8889578</v>
      </c>
      <c r="G35" s="70" t="s">
        <v>74</v>
      </c>
      <c r="H35" s="70" t="s">
        <v>75</v>
      </c>
      <c r="I35" s="300">
        <v>44732</v>
      </c>
      <c r="J35" s="77">
        <f t="shared" si="17"/>
        <v>44733</v>
      </c>
      <c r="K35" s="77">
        <f t="shared" si="25"/>
        <v>44733</v>
      </c>
      <c r="L35" s="77">
        <f t="shared" si="24"/>
        <v>44937</v>
      </c>
      <c r="M35" s="289">
        <v>243</v>
      </c>
      <c r="N35" s="76">
        <v>243</v>
      </c>
      <c r="O35" s="103">
        <f t="shared" si="13"/>
        <v>0</v>
      </c>
      <c r="P35" s="78">
        <f t="shared" si="18"/>
        <v>192.85</v>
      </c>
      <c r="Q35" s="156">
        <f t="shared" si="19"/>
        <v>46862.549999999996</v>
      </c>
      <c r="R35" s="103">
        <f>NFDs!AA37</f>
        <v>0</v>
      </c>
      <c r="S35" s="70">
        <f t="shared" si="20"/>
        <v>193</v>
      </c>
      <c r="T35" s="21">
        <f t="shared" si="14"/>
        <v>183.35</v>
      </c>
      <c r="U35" s="78">
        <f t="shared" si="15"/>
        <v>44554.049999999996</v>
      </c>
      <c r="V35" s="103">
        <f>NFDs!AB37</f>
        <v>0</v>
      </c>
      <c r="W35" s="78">
        <f t="shared" si="21"/>
        <v>10</v>
      </c>
      <c r="X35" s="78">
        <f t="shared" si="22"/>
        <v>9.5</v>
      </c>
      <c r="Y35" s="76">
        <f t="shared" si="23"/>
        <v>2308.5</v>
      </c>
      <c r="AC35" s="184">
        <v>5440</v>
      </c>
      <c r="AD35" s="187">
        <v>45100</v>
      </c>
      <c r="AE35" s="186">
        <v>45042</v>
      </c>
    </row>
    <row r="36" spans="2:31">
      <c r="B36" s="79">
        <f>COUNTA(B22:B35)</f>
        <v>14</v>
      </c>
      <c r="C36" s="80"/>
      <c r="D36" s="81"/>
      <c r="E36" s="81"/>
      <c r="F36" s="81"/>
      <c r="G36" s="81"/>
      <c r="H36" s="81"/>
      <c r="I36" s="82"/>
      <c r="J36" s="82"/>
      <c r="K36" s="83"/>
      <c r="L36" s="84"/>
      <c r="M36" s="85">
        <f>SUM(M22:M35)</f>
        <v>5210</v>
      </c>
      <c r="N36" s="85">
        <f t="shared" ref="N36" si="26">SUM(N22:N35)</f>
        <v>3844</v>
      </c>
      <c r="O36" s="86">
        <f t="shared" ref="O36:Y36" si="27">SUM(O22:O35)</f>
        <v>137</v>
      </c>
      <c r="P36" s="86">
        <f t="shared" si="27"/>
        <v>3925.0999999999995</v>
      </c>
      <c r="Q36" s="86">
        <f t="shared" si="27"/>
        <v>1086757.5</v>
      </c>
      <c r="R36" s="86">
        <f t="shared" si="27"/>
        <v>137</v>
      </c>
      <c r="S36" s="85">
        <f t="shared" si="27"/>
        <v>4103</v>
      </c>
      <c r="T36" s="85">
        <f t="shared" si="27"/>
        <v>3792.0999999999995</v>
      </c>
      <c r="U36" s="85">
        <f t="shared" si="27"/>
        <v>1050239.5</v>
      </c>
      <c r="V36" s="85">
        <f t="shared" si="27"/>
        <v>0</v>
      </c>
      <c r="W36" s="85">
        <f t="shared" si="27"/>
        <v>140</v>
      </c>
      <c r="X36" s="85">
        <f t="shared" si="27"/>
        <v>133</v>
      </c>
      <c r="Y36" s="85">
        <f t="shared" si="27"/>
        <v>36518</v>
      </c>
      <c r="AC36" s="184">
        <v>5441</v>
      </c>
      <c r="AD36" s="187">
        <v>45202</v>
      </c>
      <c r="AE36" s="186">
        <v>45042</v>
      </c>
    </row>
    <row r="37" spans="2:31">
      <c r="B37" s="99" t="s">
        <v>143</v>
      </c>
      <c r="C37" s="100"/>
      <c r="D37" s="101"/>
      <c r="E37" s="101"/>
      <c r="F37" s="101"/>
      <c r="G37" s="101"/>
      <c r="H37" s="101"/>
      <c r="I37" s="101"/>
      <c r="J37" s="101"/>
      <c r="K37" s="92"/>
      <c r="L37" s="93"/>
      <c r="M37" s="102"/>
      <c r="N37" s="102"/>
      <c r="O37" s="102"/>
      <c r="P37" s="102"/>
      <c r="Q37" s="102"/>
      <c r="R37" s="102"/>
      <c r="S37" s="93"/>
      <c r="T37" s="275"/>
      <c r="U37" s="95"/>
      <c r="V37" s="95"/>
      <c r="W37" s="96"/>
      <c r="X37" s="276"/>
      <c r="Y37" s="72"/>
    </row>
    <row r="38" spans="2:31">
      <c r="B38" s="75" t="s">
        <v>144</v>
      </c>
      <c r="C38" s="75" t="s">
        <v>145</v>
      </c>
      <c r="D38" s="76" t="s">
        <v>73</v>
      </c>
      <c r="E38" s="76">
        <v>-12.902000019999999</v>
      </c>
      <c r="F38" s="76">
        <v>33.535796650000002</v>
      </c>
      <c r="G38" s="76" t="s">
        <v>74</v>
      </c>
      <c r="H38" s="76" t="s">
        <v>75</v>
      </c>
      <c r="I38" s="77">
        <v>42389</v>
      </c>
      <c r="J38" s="77">
        <f>I38+1</f>
        <v>42390</v>
      </c>
      <c r="K38" s="77">
        <v>44562</v>
      </c>
      <c r="L38" s="77">
        <f t="shared" ref="L38:L53" si="28">$AE$20</f>
        <v>44946</v>
      </c>
      <c r="M38" s="289">
        <v>388</v>
      </c>
      <c r="N38" s="78">
        <v>300</v>
      </c>
      <c r="O38" s="103">
        <f t="shared" ref="O38:O53" si="29">R38+V38</f>
        <v>3</v>
      </c>
      <c r="P38" s="78">
        <f t="shared" ref="P38" si="30">T38+X38</f>
        <v>364.75</v>
      </c>
      <c r="Q38" s="78">
        <f t="shared" ref="Q38" si="31">U38+Y38</f>
        <v>109425</v>
      </c>
      <c r="R38" s="87">
        <f>NFDs!AA40</f>
        <v>2</v>
      </c>
      <c r="S38" s="78">
        <f t="shared" ref="S38:S53" si="32">IF((K38-J38)&gt;0,($AD$5-K38+1),$AD$5-J38)</f>
        <v>365</v>
      </c>
      <c r="T38" s="78">
        <f t="shared" ref="T38:T53" si="33">IF(((S38-R38)&gt;(S38*$AD$9)),(S38*$AD$9),(S38-R38))</f>
        <v>346.75</v>
      </c>
      <c r="U38" s="78">
        <f t="shared" ref="U38:U53" si="34">N38*T38</f>
        <v>104025</v>
      </c>
      <c r="V38" s="103">
        <f>NFDs!AB40</f>
        <v>1</v>
      </c>
      <c r="W38" s="78">
        <f>(L38-$AD$6)</f>
        <v>19</v>
      </c>
      <c r="X38" s="78">
        <f t="shared" ref="X38" si="35">IF(((W38-V38)&gt;(W38*$AD$9)),(W38*$AD$9),(W38-V38))</f>
        <v>18</v>
      </c>
      <c r="Y38" s="76">
        <f t="shared" ref="Y38" si="36">N38*X38</f>
        <v>5400</v>
      </c>
    </row>
    <row r="39" spans="2:31">
      <c r="B39" s="75" t="s">
        <v>146</v>
      </c>
      <c r="C39" s="75" t="s">
        <v>147</v>
      </c>
      <c r="D39" s="76" t="s">
        <v>73</v>
      </c>
      <c r="E39" s="76">
        <v>-13.29699407</v>
      </c>
      <c r="F39" s="76">
        <v>33.637827530000003</v>
      </c>
      <c r="G39" s="76" t="s">
        <v>74</v>
      </c>
      <c r="H39" s="76" t="s">
        <v>75</v>
      </c>
      <c r="I39" s="77">
        <v>42390</v>
      </c>
      <c r="J39" s="77">
        <f t="shared" ref="J39:J53" si="37">I39+1</f>
        <v>42391</v>
      </c>
      <c r="K39" s="77">
        <v>44562</v>
      </c>
      <c r="L39" s="77">
        <f t="shared" si="28"/>
        <v>44946</v>
      </c>
      <c r="M39" s="289">
        <v>531</v>
      </c>
      <c r="N39" s="78">
        <v>300</v>
      </c>
      <c r="O39" s="103">
        <f t="shared" si="29"/>
        <v>1</v>
      </c>
      <c r="P39" s="78">
        <f t="shared" ref="P39:P53" si="38">T39+X39</f>
        <v>364.8</v>
      </c>
      <c r="Q39" s="78">
        <f t="shared" ref="Q39:Q53" si="39">U39+Y39</f>
        <v>109440</v>
      </c>
      <c r="R39" s="87">
        <f>NFDs!AA41</f>
        <v>1</v>
      </c>
      <c r="S39" s="78">
        <f t="shared" si="32"/>
        <v>365</v>
      </c>
      <c r="T39" s="78">
        <f t="shared" si="33"/>
        <v>346.75</v>
      </c>
      <c r="U39" s="78">
        <f t="shared" si="34"/>
        <v>104025</v>
      </c>
      <c r="V39" s="103">
        <f>NFDs!AB41</f>
        <v>0</v>
      </c>
      <c r="W39" s="78">
        <f t="shared" ref="W39:W53" si="40">(L39-$AD$6)</f>
        <v>19</v>
      </c>
      <c r="X39" s="78">
        <f t="shared" ref="X39:X53" si="41">IF(((W39-V39)&gt;(W39*$AD$9)),(W39*$AD$9),(W39-V39))</f>
        <v>18.05</v>
      </c>
      <c r="Y39" s="76">
        <f t="shared" ref="Y39:Y53" si="42">N39*X39</f>
        <v>5415</v>
      </c>
    </row>
    <row r="40" spans="2:31">
      <c r="B40" s="75" t="s">
        <v>148</v>
      </c>
      <c r="C40" s="75" t="s">
        <v>149</v>
      </c>
      <c r="D40" s="76" t="s">
        <v>73</v>
      </c>
      <c r="E40" s="76">
        <v>-11.02287405</v>
      </c>
      <c r="F40" s="76">
        <v>33.589634250000003</v>
      </c>
      <c r="G40" s="76" t="s">
        <v>74</v>
      </c>
      <c r="H40" s="76" t="s">
        <v>75</v>
      </c>
      <c r="I40" s="77">
        <v>42392</v>
      </c>
      <c r="J40" s="77">
        <f t="shared" si="37"/>
        <v>42393</v>
      </c>
      <c r="K40" s="77">
        <v>44562</v>
      </c>
      <c r="L40" s="77">
        <f t="shared" si="28"/>
        <v>44946</v>
      </c>
      <c r="M40" s="289">
        <v>256</v>
      </c>
      <c r="N40" s="78">
        <v>256</v>
      </c>
      <c r="O40" s="103">
        <f t="shared" si="29"/>
        <v>0</v>
      </c>
      <c r="P40" s="78">
        <f t="shared" si="38"/>
        <v>364.8</v>
      </c>
      <c r="Q40" s="78">
        <f t="shared" si="39"/>
        <v>93388.800000000003</v>
      </c>
      <c r="R40" s="87">
        <f>NFDs!AA42</f>
        <v>0</v>
      </c>
      <c r="S40" s="78">
        <f t="shared" si="32"/>
        <v>365</v>
      </c>
      <c r="T40" s="78">
        <f t="shared" si="33"/>
        <v>346.75</v>
      </c>
      <c r="U40" s="78">
        <f t="shared" si="34"/>
        <v>88768</v>
      </c>
      <c r="V40" s="103">
        <f>NFDs!AB42</f>
        <v>0</v>
      </c>
      <c r="W40" s="78">
        <f t="shared" si="40"/>
        <v>19</v>
      </c>
      <c r="X40" s="78">
        <f t="shared" si="41"/>
        <v>18.05</v>
      </c>
      <c r="Y40" s="76">
        <f t="shared" si="42"/>
        <v>4620.8</v>
      </c>
    </row>
    <row r="41" spans="2:31">
      <c r="B41" s="75" t="s">
        <v>150</v>
      </c>
      <c r="C41" s="75" t="s">
        <v>151</v>
      </c>
      <c r="D41" s="76" t="s">
        <v>73</v>
      </c>
      <c r="E41" s="76">
        <v>-13.41787998</v>
      </c>
      <c r="F41" s="76">
        <v>33.576073800000003</v>
      </c>
      <c r="G41" s="76" t="s">
        <v>74</v>
      </c>
      <c r="H41" s="76" t="s">
        <v>75</v>
      </c>
      <c r="I41" s="77">
        <v>42392</v>
      </c>
      <c r="J41" s="77">
        <f t="shared" si="37"/>
        <v>42393</v>
      </c>
      <c r="K41" s="77">
        <v>44562</v>
      </c>
      <c r="L41" s="77">
        <f t="shared" si="28"/>
        <v>44946</v>
      </c>
      <c r="M41" s="289">
        <v>612</v>
      </c>
      <c r="N41" s="78">
        <v>300</v>
      </c>
      <c r="O41" s="103">
        <f t="shared" si="29"/>
        <v>0</v>
      </c>
      <c r="P41" s="78">
        <f t="shared" si="38"/>
        <v>364.8</v>
      </c>
      <c r="Q41" s="78">
        <f t="shared" si="39"/>
        <v>109440</v>
      </c>
      <c r="R41" s="87">
        <f>NFDs!AA43</f>
        <v>0</v>
      </c>
      <c r="S41" s="78">
        <f t="shared" si="32"/>
        <v>365</v>
      </c>
      <c r="T41" s="78">
        <f t="shared" si="33"/>
        <v>346.75</v>
      </c>
      <c r="U41" s="78">
        <f t="shared" si="34"/>
        <v>104025</v>
      </c>
      <c r="V41" s="103">
        <f>NFDs!AB43</f>
        <v>0</v>
      </c>
      <c r="W41" s="78">
        <f t="shared" si="40"/>
        <v>19</v>
      </c>
      <c r="X41" s="78">
        <f t="shared" si="41"/>
        <v>18.05</v>
      </c>
      <c r="Y41" s="76">
        <f t="shared" si="42"/>
        <v>5415</v>
      </c>
    </row>
    <row r="42" spans="2:31">
      <c r="B42" s="75" t="s">
        <v>152</v>
      </c>
      <c r="C42" s="75" t="s">
        <v>153</v>
      </c>
      <c r="D42" s="76" t="s">
        <v>73</v>
      </c>
      <c r="E42" s="76">
        <v>-13.47994604</v>
      </c>
      <c r="F42" s="76">
        <v>33.68018103</v>
      </c>
      <c r="G42" s="76" t="s">
        <v>74</v>
      </c>
      <c r="H42" s="76" t="s">
        <v>75</v>
      </c>
      <c r="I42" s="77">
        <v>42394</v>
      </c>
      <c r="J42" s="77">
        <f t="shared" si="37"/>
        <v>42395</v>
      </c>
      <c r="K42" s="77">
        <v>44562</v>
      </c>
      <c r="L42" s="77">
        <f t="shared" si="28"/>
        <v>44946</v>
      </c>
      <c r="M42" s="289">
        <v>397</v>
      </c>
      <c r="N42" s="78">
        <v>300</v>
      </c>
      <c r="O42" s="103">
        <f t="shared" si="29"/>
        <v>111</v>
      </c>
      <c r="P42" s="78">
        <f t="shared" si="38"/>
        <v>273</v>
      </c>
      <c r="Q42" s="78">
        <f t="shared" si="39"/>
        <v>81900</v>
      </c>
      <c r="R42" s="87">
        <f>NFDs!AA44</f>
        <v>91</v>
      </c>
      <c r="S42" s="78">
        <f t="shared" si="32"/>
        <v>365</v>
      </c>
      <c r="T42" s="78">
        <f t="shared" si="33"/>
        <v>274</v>
      </c>
      <c r="U42" s="78">
        <f t="shared" si="34"/>
        <v>82200</v>
      </c>
      <c r="V42" s="103">
        <f>NFDs!AB44</f>
        <v>20</v>
      </c>
      <c r="W42" s="78">
        <f t="shared" si="40"/>
        <v>19</v>
      </c>
      <c r="X42" s="78">
        <f t="shared" si="41"/>
        <v>-1</v>
      </c>
      <c r="Y42" s="76">
        <f t="shared" si="42"/>
        <v>-300</v>
      </c>
    </row>
    <row r="43" spans="2:31">
      <c r="B43" s="75" t="s">
        <v>154</v>
      </c>
      <c r="C43" s="75" t="s">
        <v>155</v>
      </c>
      <c r="D43" s="76" t="s">
        <v>73</v>
      </c>
      <c r="E43" s="76">
        <v>-13.487575189999999</v>
      </c>
      <c r="F43" s="76">
        <v>33.580185659999998</v>
      </c>
      <c r="G43" s="76" t="s">
        <v>74</v>
      </c>
      <c r="H43" s="76" t="s">
        <v>75</v>
      </c>
      <c r="I43" s="77">
        <v>42397</v>
      </c>
      <c r="J43" s="77">
        <f t="shared" si="37"/>
        <v>42398</v>
      </c>
      <c r="K43" s="77">
        <v>44562</v>
      </c>
      <c r="L43" s="77">
        <f t="shared" si="28"/>
        <v>44946</v>
      </c>
      <c r="M43" s="289">
        <v>378</v>
      </c>
      <c r="N43" s="78">
        <v>300</v>
      </c>
      <c r="O43" s="103">
        <f t="shared" si="29"/>
        <v>0</v>
      </c>
      <c r="P43" s="78">
        <f t="shared" si="38"/>
        <v>364.8</v>
      </c>
      <c r="Q43" s="78">
        <f t="shared" si="39"/>
        <v>109440</v>
      </c>
      <c r="R43" s="87">
        <f>NFDs!AA45</f>
        <v>0</v>
      </c>
      <c r="S43" s="78">
        <f t="shared" si="32"/>
        <v>365</v>
      </c>
      <c r="T43" s="78">
        <f t="shared" si="33"/>
        <v>346.75</v>
      </c>
      <c r="U43" s="78">
        <f t="shared" si="34"/>
        <v>104025</v>
      </c>
      <c r="V43" s="103">
        <f>NFDs!AB45</f>
        <v>0</v>
      </c>
      <c r="W43" s="78">
        <f t="shared" si="40"/>
        <v>19</v>
      </c>
      <c r="X43" s="78">
        <f t="shared" si="41"/>
        <v>18.05</v>
      </c>
      <c r="Y43" s="76">
        <f t="shared" si="42"/>
        <v>5415</v>
      </c>
    </row>
    <row r="44" spans="2:31">
      <c r="B44" s="75" t="s">
        <v>156</v>
      </c>
      <c r="C44" s="75" t="s">
        <v>157</v>
      </c>
      <c r="D44" s="76" t="s">
        <v>73</v>
      </c>
      <c r="E44" s="76">
        <v>-13.53175813</v>
      </c>
      <c r="F44" s="76">
        <v>33.608940199999999</v>
      </c>
      <c r="G44" s="76" t="s">
        <v>74</v>
      </c>
      <c r="H44" s="76" t="s">
        <v>75</v>
      </c>
      <c r="I44" s="77">
        <v>42398</v>
      </c>
      <c r="J44" s="77">
        <f t="shared" si="37"/>
        <v>42399</v>
      </c>
      <c r="K44" s="77">
        <v>44562</v>
      </c>
      <c r="L44" s="77">
        <f t="shared" si="28"/>
        <v>44946</v>
      </c>
      <c r="M44" s="289">
        <v>457</v>
      </c>
      <c r="N44" s="78">
        <v>300</v>
      </c>
      <c r="O44" s="103">
        <f t="shared" si="29"/>
        <v>0</v>
      </c>
      <c r="P44" s="78">
        <f t="shared" si="38"/>
        <v>364.8</v>
      </c>
      <c r="Q44" s="78">
        <f t="shared" si="39"/>
        <v>109440</v>
      </c>
      <c r="R44" s="87">
        <f>NFDs!AA46</f>
        <v>0</v>
      </c>
      <c r="S44" s="78">
        <f t="shared" si="32"/>
        <v>365</v>
      </c>
      <c r="T44" s="78">
        <f t="shared" si="33"/>
        <v>346.75</v>
      </c>
      <c r="U44" s="78">
        <f t="shared" si="34"/>
        <v>104025</v>
      </c>
      <c r="V44" s="103">
        <f>NFDs!AB46</f>
        <v>0</v>
      </c>
      <c r="W44" s="78">
        <f t="shared" si="40"/>
        <v>19</v>
      </c>
      <c r="X44" s="78">
        <f t="shared" si="41"/>
        <v>18.05</v>
      </c>
      <c r="Y44" s="76">
        <f t="shared" si="42"/>
        <v>5415</v>
      </c>
    </row>
    <row r="45" spans="2:31">
      <c r="B45" s="75" t="s">
        <v>158</v>
      </c>
      <c r="C45" s="75" t="s">
        <v>159</v>
      </c>
      <c r="D45" s="76" t="s">
        <v>73</v>
      </c>
      <c r="E45" s="76">
        <v>-13.28932927</v>
      </c>
      <c r="F45" s="76">
        <v>33.575981339999998</v>
      </c>
      <c r="G45" s="76" t="s">
        <v>74</v>
      </c>
      <c r="H45" s="76" t="s">
        <v>75</v>
      </c>
      <c r="I45" s="77">
        <v>42403</v>
      </c>
      <c r="J45" s="77">
        <f t="shared" si="37"/>
        <v>42404</v>
      </c>
      <c r="K45" s="77">
        <v>44562</v>
      </c>
      <c r="L45" s="77">
        <f t="shared" si="28"/>
        <v>44946</v>
      </c>
      <c r="M45" s="289">
        <v>251</v>
      </c>
      <c r="N45" s="78">
        <v>251</v>
      </c>
      <c r="O45" s="103">
        <f t="shared" si="29"/>
        <v>13</v>
      </c>
      <c r="P45" s="78">
        <f t="shared" si="38"/>
        <v>364.8</v>
      </c>
      <c r="Q45" s="78">
        <f t="shared" si="39"/>
        <v>91564.800000000003</v>
      </c>
      <c r="R45" s="87">
        <f>NFDs!AA47</f>
        <v>13</v>
      </c>
      <c r="S45" s="78">
        <f t="shared" si="32"/>
        <v>365</v>
      </c>
      <c r="T45" s="78">
        <f t="shared" si="33"/>
        <v>346.75</v>
      </c>
      <c r="U45" s="78">
        <f t="shared" si="34"/>
        <v>87034.25</v>
      </c>
      <c r="V45" s="103">
        <f>NFDs!AB47</f>
        <v>0</v>
      </c>
      <c r="W45" s="78">
        <f t="shared" si="40"/>
        <v>19</v>
      </c>
      <c r="X45" s="78">
        <f t="shared" si="41"/>
        <v>18.05</v>
      </c>
      <c r="Y45" s="76">
        <f t="shared" si="42"/>
        <v>4530.55</v>
      </c>
    </row>
    <row r="46" spans="2:31">
      <c r="B46" s="75" t="s">
        <v>160</v>
      </c>
      <c r="C46" s="75" t="s">
        <v>161</v>
      </c>
      <c r="D46" s="76" t="s">
        <v>73</v>
      </c>
      <c r="E46" s="76">
        <v>-13.48513513</v>
      </c>
      <c r="F46" s="76">
        <v>33.642776560000001</v>
      </c>
      <c r="G46" s="76" t="s">
        <v>74</v>
      </c>
      <c r="H46" s="76" t="s">
        <v>75</v>
      </c>
      <c r="I46" s="77">
        <v>42409</v>
      </c>
      <c r="J46" s="77">
        <f t="shared" si="37"/>
        <v>42410</v>
      </c>
      <c r="K46" s="77">
        <v>44562</v>
      </c>
      <c r="L46" s="77">
        <f t="shared" si="28"/>
        <v>44946</v>
      </c>
      <c r="M46" s="289">
        <v>338</v>
      </c>
      <c r="N46" s="78">
        <v>300</v>
      </c>
      <c r="O46" s="103">
        <f t="shared" si="29"/>
        <v>0</v>
      </c>
      <c r="P46" s="78">
        <f t="shared" si="38"/>
        <v>364.8</v>
      </c>
      <c r="Q46" s="78">
        <f t="shared" si="39"/>
        <v>109440</v>
      </c>
      <c r="R46" s="87">
        <f>NFDs!AA48</f>
        <v>0</v>
      </c>
      <c r="S46" s="78">
        <f t="shared" si="32"/>
        <v>365</v>
      </c>
      <c r="T46" s="78">
        <f t="shared" si="33"/>
        <v>346.75</v>
      </c>
      <c r="U46" s="78">
        <f t="shared" si="34"/>
        <v>104025</v>
      </c>
      <c r="V46" s="103">
        <f>NFDs!AB48</f>
        <v>0</v>
      </c>
      <c r="W46" s="78">
        <f t="shared" si="40"/>
        <v>19</v>
      </c>
      <c r="X46" s="78">
        <f t="shared" si="41"/>
        <v>18.05</v>
      </c>
      <c r="Y46" s="76">
        <f t="shared" si="42"/>
        <v>5415</v>
      </c>
    </row>
    <row r="47" spans="2:31">
      <c r="B47" s="75" t="s">
        <v>162</v>
      </c>
      <c r="C47" s="75" t="s">
        <v>163</v>
      </c>
      <c r="D47" s="76" t="s">
        <v>73</v>
      </c>
      <c r="E47" s="76">
        <v>-13.45013503</v>
      </c>
      <c r="F47" s="76">
        <v>33.59836834</v>
      </c>
      <c r="G47" s="76" t="s">
        <v>74</v>
      </c>
      <c r="H47" s="76" t="s">
        <v>75</v>
      </c>
      <c r="I47" s="77">
        <v>42419</v>
      </c>
      <c r="J47" s="77">
        <f t="shared" si="37"/>
        <v>42420</v>
      </c>
      <c r="K47" s="77">
        <v>44562</v>
      </c>
      <c r="L47" s="77">
        <f t="shared" si="28"/>
        <v>44946</v>
      </c>
      <c r="M47" s="289">
        <v>343</v>
      </c>
      <c r="N47" s="78">
        <v>300</v>
      </c>
      <c r="O47" s="103">
        <f t="shared" si="29"/>
        <v>0</v>
      </c>
      <c r="P47" s="78">
        <f t="shared" si="38"/>
        <v>364.8</v>
      </c>
      <c r="Q47" s="78">
        <f t="shared" si="39"/>
        <v>109440</v>
      </c>
      <c r="R47" s="87">
        <f>NFDs!AA49</f>
        <v>0</v>
      </c>
      <c r="S47" s="78">
        <f t="shared" si="32"/>
        <v>365</v>
      </c>
      <c r="T47" s="78">
        <f t="shared" si="33"/>
        <v>346.75</v>
      </c>
      <c r="U47" s="78">
        <f t="shared" si="34"/>
        <v>104025</v>
      </c>
      <c r="V47" s="103">
        <f>NFDs!AB49</f>
        <v>0</v>
      </c>
      <c r="W47" s="78">
        <f t="shared" si="40"/>
        <v>19</v>
      </c>
      <c r="X47" s="78">
        <f t="shared" si="41"/>
        <v>18.05</v>
      </c>
      <c r="Y47" s="76">
        <f t="shared" si="42"/>
        <v>5415</v>
      </c>
    </row>
    <row r="48" spans="2:31">
      <c r="B48" s="188" t="s">
        <v>164</v>
      </c>
      <c r="C48" s="75" t="s">
        <v>165</v>
      </c>
      <c r="D48" s="76" t="s">
        <v>73</v>
      </c>
      <c r="E48" s="270">
        <v>-13.5199</v>
      </c>
      <c r="F48" s="76">
        <v>33.956899999999997</v>
      </c>
      <c r="G48" s="76" t="s">
        <v>74</v>
      </c>
      <c r="H48" s="76" t="s">
        <v>75</v>
      </c>
      <c r="I48" s="77">
        <v>44726</v>
      </c>
      <c r="J48" s="77">
        <f t="shared" si="37"/>
        <v>44727</v>
      </c>
      <c r="K48" s="77">
        <f>J48</f>
        <v>44727</v>
      </c>
      <c r="L48" s="77">
        <f t="shared" si="28"/>
        <v>44946</v>
      </c>
      <c r="M48" s="289">
        <v>653</v>
      </c>
      <c r="N48" s="78">
        <v>300</v>
      </c>
      <c r="O48" s="103">
        <f t="shared" si="29"/>
        <v>0</v>
      </c>
      <c r="P48" s="78">
        <f t="shared" si="38"/>
        <v>207.1</v>
      </c>
      <c r="Q48" s="78">
        <f t="shared" si="39"/>
        <v>62129.999999999993</v>
      </c>
      <c r="R48" s="87">
        <f>[1]NFDs!AA50</f>
        <v>0</v>
      </c>
      <c r="S48" s="78">
        <f t="shared" si="32"/>
        <v>199</v>
      </c>
      <c r="T48" s="78">
        <f t="shared" si="33"/>
        <v>189.04999999999998</v>
      </c>
      <c r="U48" s="78">
        <f t="shared" si="34"/>
        <v>56714.999999999993</v>
      </c>
      <c r="V48" s="103">
        <f>[1]NFDs!AB50</f>
        <v>0</v>
      </c>
      <c r="W48" s="78">
        <f t="shared" si="40"/>
        <v>19</v>
      </c>
      <c r="X48" s="78">
        <f t="shared" si="41"/>
        <v>18.05</v>
      </c>
      <c r="Y48" s="76">
        <f t="shared" si="42"/>
        <v>5415</v>
      </c>
    </row>
    <row r="49" spans="2:25">
      <c r="B49" s="188" t="s">
        <v>166</v>
      </c>
      <c r="C49" s="88" t="s">
        <v>167</v>
      </c>
      <c r="D49" s="76" t="s">
        <v>73</v>
      </c>
      <c r="E49" s="76">
        <v>-13.703686599999999</v>
      </c>
      <c r="F49" s="76">
        <v>33.866359199999998</v>
      </c>
      <c r="G49" s="76" t="s">
        <v>74</v>
      </c>
      <c r="H49" s="76" t="s">
        <v>75</v>
      </c>
      <c r="I49" s="77">
        <v>44734</v>
      </c>
      <c r="J49" s="77">
        <f t="shared" si="37"/>
        <v>44735</v>
      </c>
      <c r="K49" s="77">
        <f t="shared" ref="K49:K53" si="43">J49</f>
        <v>44735</v>
      </c>
      <c r="L49" s="77">
        <f t="shared" si="28"/>
        <v>44946</v>
      </c>
      <c r="M49" s="289">
        <v>190</v>
      </c>
      <c r="N49" s="78">
        <v>190</v>
      </c>
      <c r="O49" s="103">
        <f t="shared" si="29"/>
        <v>0</v>
      </c>
      <c r="P49" s="78">
        <f t="shared" si="38"/>
        <v>199.5</v>
      </c>
      <c r="Q49" s="78">
        <f t="shared" si="39"/>
        <v>37905</v>
      </c>
      <c r="R49" s="87">
        <f>[1]NFDs!AA51</f>
        <v>0</v>
      </c>
      <c r="S49" s="78">
        <f t="shared" si="32"/>
        <v>191</v>
      </c>
      <c r="T49" s="78">
        <f t="shared" si="33"/>
        <v>181.45</v>
      </c>
      <c r="U49" s="78">
        <f t="shared" si="34"/>
        <v>34475.5</v>
      </c>
      <c r="V49" s="103">
        <f>[1]NFDs!AB51</f>
        <v>0</v>
      </c>
      <c r="W49" s="78">
        <f t="shared" si="40"/>
        <v>19</v>
      </c>
      <c r="X49" s="78">
        <f t="shared" si="41"/>
        <v>18.05</v>
      </c>
      <c r="Y49" s="76">
        <f t="shared" si="42"/>
        <v>3429.5</v>
      </c>
    </row>
    <row r="50" spans="2:25">
      <c r="B50" s="188" t="s">
        <v>168</v>
      </c>
      <c r="C50" s="258" t="s">
        <v>169</v>
      </c>
      <c r="D50" s="76" t="s">
        <v>73</v>
      </c>
      <c r="E50" s="76">
        <v>-13.6973117</v>
      </c>
      <c r="F50" s="76">
        <v>33.857357</v>
      </c>
      <c r="G50" s="76" t="s">
        <v>74</v>
      </c>
      <c r="H50" s="76" t="s">
        <v>75</v>
      </c>
      <c r="I50" s="77">
        <v>44804</v>
      </c>
      <c r="J50" s="77">
        <f t="shared" si="37"/>
        <v>44805</v>
      </c>
      <c r="K50" s="77">
        <f t="shared" si="43"/>
        <v>44805</v>
      </c>
      <c r="L50" s="77">
        <f t="shared" si="28"/>
        <v>44946</v>
      </c>
      <c r="M50" s="289">
        <v>169</v>
      </c>
      <c r="N50" s="78">
        <v>169</v>
      </c>
      <c r="O50" s="103">
        <f t="shared" si="29"/>
        <v>0</v>
      </c>
      <c r="P50" s="78">
        <f t="shared" si="38"/>
        <v>133</v>
      </c>
      <c r="Q50" s="78">
        <f t="shared" si="39"/>
        <v>22477</v>
      </c>
      <c r="R50" s="87">
        <f>[1]NFDs!AA52</f>
        <v>0</v>
      </c>
      <c r="S50" s="78">
        <f t="shared" si="32"/>
        <v>121</v>
      </c>
      <c r="T50" s="78">
        <f t="shared" si="33"/>
        <v>114.94999999999999</v>
      </c>
      <c r="U50" s="78">
        <f t="shared" si="34"/>
        <v>19426.55</v>
      </c>
      <c r="V50" s="103">
        <f>[1]NFDs!AB52</f>
        <v>0</v>
      </c>
      <c r="W50" s="78">
        <f t="shared" si="40"/>
        <v>19</v>
      </c>
      <c r="X50" s="78">
        <f t="shared" si="41"/>
        <v>18.05</v>
      </c>
      <c r="Y50" s="76">
        <f t="shared" si="42"/>
        <v>3050.4500000000003</v>
      </c>
    </row>
    <row r="51" spans="2:25">
      <c r="B51" s="188" t="s">
        <v>170</v>
      </c>
      <c r="C51" s="258" t="s">
        <v>171</v>
      </c>
      <c r="D51" s="76" t="s">
        <v>73</v>
      </c>
      <c r="E51" s="76">
        <v>-13.637102499999999</v>
      </c>
      <c r="F51" s="76">
        <v>33.814224500000002</v>
      </c>
      <c r="G51" s="76" t="s">
        <v>74</v>
      </c>
      <c r="H51" s="76" t="s">
        <v>75</v>
      </c>
      <c r="I51" s="77">
        <v>44840</v>
      </c>
      <c r="J51" s="77">
        <f t="shared" si="37"/>
        <v>44841</v>
      </c>
      <c r="K51" s="77">
        <f t="shared" si="43"/>
        <v>44841</v>
      </c>
      <c r="L51" s="77">
        <f t="shared" si="28"/>
        <v>44946</v>
      </c>
      <c r="M51" s="289">
        <v>608</v>
      </c>
      <c r="N51" s="78">
        <v>300</v>
      </c>
      <c r="O51" s="103">
        <f t="shared" si="29"/>
        <v>0</v>
      </c>
      <c r="P51" s="78">
        <f t="shared" si="38"/>
        <v>98.8</v>
      </c>
      <c r="Q51" s="78">
        <f t="shared" si="39"/>
        <v>29640</v>
      </c>
      <c r="R51" s="87">
        <f>[1]NFDs!AA53</f>
        <v>0</v>
      </c>
      <c r="S51" s="78">
        <f t="shared" si="32"/>
        <v>85</v>
      </c>
      <c r="T51" s="78">
        <f t="shared" si="33"/>
        <v>80.75</v>
      </c>
      <c r="U51" s="78">
        <f t="shared" si="34"/>
        <v>24225</v>
      </c>
      <c r="V51" s="103">
        <f>[1]NFDs!AB53</f>
        <v>0</v>
      </c>
      <c r="W51" s="78">
        <f t="shared" si="40"/>
        <v>19</v>
      </c>
      <c r="X51" s="78">
        <f t="shared" si="41"/>
        <v>18.05</v>
      </c>
      <c r="Y51" s="76">
        <f t="shared" si="42"/>
        <v>5415</v>
      </c>
    </row>
    <row r="52" spans="2:25">
      <c r="B52" s="188" t="s">
        <v>172</v>
      </c>
      <c r="C52" s="88" t="s">
        <v>173</v>
      </c>
      <c r="D52" s="76" t="s">
        <v>73</v>
      </c>
      <c r="E52" s="76">
        <v>-13.578316900000001</v>
      </c>
      <c r="F52" s="76">
        <v>33.768572399999996</v>
      </c>
      <c r="G52" s="76" t="s">
        <v>74</v>
      </c>
      <c r="H52" s="76" t="s">
        <v>75</v>
      </c>
      <c r="I52" s="77">
        <v>44844</v>
      </c>
      <c r="J52" s="77">
        <f t="shared" si="37"/>
        <v>44845</v>
      </c>
      <c r="K52" s="77">
        <f t="shared" si="43"/>
        <v>44845</v>
      </c>
      <c r="L52" s="77">
        <f t="shared" si="28"/>
        <v>44946</v>
      </c>
      <c r="M52" s="289">
        <v>336</v>
      </c>
      <c r="N52" s="78">
        <v>300</v>
      </c>
      <c r="O52" s="103">
        <f t="shared" si="29"/>
        <v>0</v>
      </c>
      <c r="P52" s="78">
        <f t="shared" si="38"/>
        <v>95</v>
      </c>
      <c r="Q52" s="78">
        <f t="shared" si="39"/>
        <v>28500</v>
      </c>
      <c r="R52" s="87">
        <f>[1]NFDs!AA54</f>
        <v>0</v>
      </c>
      <c r="S52" s="78">
        <f t="shared" si="32"/>
        <v>81</v>
      </c>
      <c r="T52" s="78">
        <f t="shared" si="33"/>
        <v>76.95</v>
      </c>
      <c r="U52" s="78">
        <f t="shared" si="34"/>
        <v>23085</v>
      </c>
      <c r="V52" s="103">
        <f>[1]NFDs!AB54</f>
        <v>0</v>
      </c>
      <c r="W52" s="78">
        <f>(L52-$AD$6)</f>
        <v>19</v>
      </c>
      <c r="X52" s="78">
        <f t="shared" si="41"/>
        <v>18.05</v>
      </c>
      <c r="Y52" s="76">
        <f t="shared" si="42"/>
        <v>5415</v>
      </c>
    </row>
    <row r="53" spans="2:25">
      <c r="B53" s="75" t="s">
        <v>174</v>
      </c>
      <c r="C53" s="88" t="s">
        <v>175</v>
      </c>
      <c r="D53" s="76" t="s">
        <v>73</v>
      </c>
      <c r="E53" s="271">
        <v>-13.660142199999999</v>
      </c>
      <c r="F53" s="271">
        <v>34.020120800000001</v>
      </c>
      <c r="G53" s="76" t="s">
        <v>74</v>
      </c>
      <c r="H53" s="76" t="s">
        <v>75</v>
      </c>
      <c r="I53" s="301">
        <v>44795</v>
      </c>
      <c r="J53" s="77">
        <f t="shared" si="37"/>
        <v>44796</v>
      </c>
      <c r="K53" s="77">
        <f t="shared" si="43"/>
        <v>44796</v>
      </c>
      <c r="L53" s="77">
        <f t="shared" si="28"/>
        <v>44946</v>
      </c>
      <c r="M53" s="289">
        <v>305</v>
      </c>
      <c r="N53" s="78">
        <v>300</v>
      </c>
      <c r="O53" s="103">
        <f t="shared" si="29"/>
        <v>0</v>
      </c>
      <c r="P53" s="78">
        <f t="shared" si="38"/>
        <v>141.55000000000001</v>
      </c>
      <c r="Q53" s="78">
        <f t="shared" si="39"/>
        <v>42465</v>
      </c>
      <c r="R53" s="87">
        <f>[1]NFDs!AA55</f>
        <v>0</v>
      </c>
      <c r="S53" s="78">
        <f t="shared" si="32"/>
        <v>130</v>
      </c>
      <c r="T53" s="78">
        <f t="shared" si="33"/>
        <v>123.5</v>
      </c>
      <c r="U53" s="78">
        <f t="shared" si="34"/>
        <v>37050</v>
      </c>
      <c r="V53" s="103">
        <f>[1]NFDs!AB55</f>
        <v>0</v>
      </c>
      <c r="W53" s="78">
        <f t="shared" si="40"/>
        <v>19</v>
      </c>
      <c r="X53" s="78">
        <f t="shared" si="41"/>
        <v>18.05</v>
      </c>
      <c r="Y53" s="76">
        <f t="shared" si="42"/>
        <v>5415</v>
      </c>
    </row>
    <row r="54" spans="2:25">
      <c r="B54" s="79">
        <f>COUNTA(B38:B53)</f>
        <v>16</v>
      </c>
      <c r="C54" s="80"/>
      <c r="D54" s="81"/>
      <c r="E54" s="81"/>
      <c r="F54" s="81"/>
      <c r="G54" s="81"/>
      <c r="H54" s="81"/>
      <c r="I54" s="82"/>
      <c r="J54" s="82"/>
      <c r="K54" s="83"/>
      <c r="L54" s="84"/>
      <c r="M54" s="85">
        <f t="shared" ref="M54:R54" si="44">SUM(M38:M53)</f>
        <v>6212</v>
      </c>
      <c r="N54" s="85">
        <f t="shared" si="44"/>
        <v>4466</v>
      </c>
      <c r="O54" s="85">
        <f t="shared" si="44"/>
        <v>128</v>
      </c>
      <c r="P54" s="85">
        <f t="shared" si="44"/>
        <v>4431.1000000000004</v>
      </c>
      <c r="Q54" s="85">
        <f t="shared" si="44"/>
        <v>1256035.6000000001</v>
      </c>
      <c r="R54" s="85">
        <f t="shared" si="44"/>
        <v>107</v>
      </c>
      <c r="S54" s="85">
        <f t="shared" ref="S54:Y54" si="45">SUM(S38:S53)</f>
        <v>4457</v>
      </c>
      <c r="T54" s="85">
        <f t="shared" si="45"/>
        <v>4161.3999999999996</v>
      </c>
      <c r="U54" s="85">
        <f t="shared" si="45"/>
        <v>1181154.3</v>
      </c>
      <c r="V54" s="85">
        <f t="shared" si="45"/>
        <v>21</v>
      </c>
      <c r="W54" s="85">
        <f t="shared" si="45"/>
        <v>304</v>
      </c>
      <c r="X54" s="85">
        <f t="shared" si="45"/>
        <v>269.70000000000005</v>
      </c>
      <c r="Y54" s="85">
        <f t="shared" si="45"/>
        <v>74881.299999999988</v>
      </c>
    </row>
    <row r="55" spans="2:25">
      <c r="B55" s="89" t="s">
        <v>176</v>
      </c>
      <c r="C55" s="90"/>
      <c r="D55" s="91"/>
      <c r="E55" s="91"/>
      <c r="F55" s="91"/>
      <c r="G55" s="91"/>
      <c r="H55" s="91"/>
      <c r="I55" s="91"/>
      <c r="J55" s="91"/>
      <c r="K55" s="92"/>
      <c r="L55" s="93"/>
      <c r="M55" s="94"/>
      <c r="N55" s="94"/>
      <c r="O55" s="94"/>
      <c r="P55" s="94"/>
      <c r="Q55" s="94"/>
      <c r="R55" s="94"/>
      <c r="S55" s="93"/>
      <c r="T55" s="275"/>
      <c r="U55" s="95"/>
      <c r="V55" s="95"/>
      <c r="W55" s="96"/>
      <c r="X55" s="276"/>
      <c r="Y55" s="72"/>
    </row>
    <row r="56" spans="2:25">
      <c r="B56" s="75" t="s">
        <v>177</v>
      </c>
      <c r="C56" s="75" t="s">
        <v>178</v>
      </c>
      <c r="D56" s="76" t="s">
        <v>73</v>
      </c>
      <c r="E56" s="76">
        <v>-13.49124688</v>
      </c>
      <c r="F56" s="76">
        <v>33.646507200000002</v>
      </c>
      <c r="G56" s="76" t="s">
        <v>74</v>
      </c>
      <c r="H56" s="76" t="s">
        <v>75</v>
      </c>
      <c r="I56" s="77">
        <v>42408</v>
      </c>
      <c r="J56" s="77">
        <f>I56+1</f>
        <v>42409</v>
      </c>
      <c r="K56" s="77">
        <v>44562</v>
      </c>
      <c r="L56" s="77">
        <f>$AE$21</f>
        <v>44965</v>
      </c>
      <c r="M56" s="289">
        <v>320</v>
      </c>
      <c r="N56" s="78">
        <v>300</v>
      </c>
      <c r="O56" s="103">
        <f t="shared" ref="O56:O68" si="46">R56+V56</f>
        <v>0</v>
      </c>
      <c r="P56" s="78">
        <f t="shared" ref="P56" si="47">T56+X56</f>
        <v>382.85</v>
      </c>
      <c r="Q56" s="78">
        <f t="shared" ref="Q56" si="48">U56+Y56</f>
        <v>114855</v>
      </c>
      <c r="R56" s="87">
        <f>NFDs!AA58</f>
        <v>0</v>
      </c>
      <c r="S56" s="78">
        <f t="shared" ref="S56:S68" si="49">IF((K56-J56)&gt;0,($AD$5-K56+1),$AD$5-J56)</f>
        <v>365</v>
      </c>
      <c r="T56" s="78">
        <f t="shared" ref="T56:T68" si="50">IF(((S56-R56)&gt;(S56*$AD$9)),(S56*$AD$9),(S56-R56))</f>
        <v>346.75</v>
      </c>
      <c r="U56" s="78">
        <f t="shared" ref="U56:U68" si="51">N56*T56</f>
        <v>104025</v>
      </c>
      <c r="V56" s="87">
        <f>NFDs!AB58</f>
        <v>0</v>
      </c>
      <c r="W56" s="78">
        <f t="shared" ref="W56:W68" si="52">(L56-$AD$6)</f>
        <v>38</v>
      </c>
      <c r="X56" s="78">
        <f t="shared" ref="X56" si="53">IF(((W56-V56)&gt;(W56*$AD$9)),(W56*$AD$9),(W56-V56))</f>
        <v>36.1</v>
      </c>
      <c r="Y56" s="76">
        <f t="shared" ref="Y56" si="54">N56*X56</f>
        <v>10830</v>
      </c>
    </row>
    <row r="57" spans="2:25">
      <c r="B57" s="75" t="s">
        <v>179</v>
      </c>
      <c r="C57" s="75" t="s">
        <v>180</v>
      </c>
      <c r="D57" s="76" t="s">
        <v>73</v>
      </c>
      <c r="E57" s="76">
        <v>-13.50566304</v>
      </c>
      <c r="F57" s="76">
        <v>33.601528010000003</v>
      </c>
      <c r="G57" s="76" t="s">
        <v>74</v>
      </c>
      <c r="H57" s="76" t="s">
        <v>75</v>
      </c>
      <c r="I57" s="77">
        <v>42410</v>
      </c>
      <c r="J57" s="77">
        <f t="shared" ref="J57:J68" si="55">I57+1</f>
        <v>42411</v>
      </c>
      <c r="K57" s="77">
        <v>44562</v>
      </c>
      <c r="L57" s="77">
        <f>$AE$21</f>
        <v>44965</v>
      </c>
      <c r="M57" s="289">
        <v>304</v>
      </c>
      <c r="N57" s="78">
        <v>300</v>
      </c>
      <c r="O57" s="103">
        <f t="shared" si="46"/>
        <v>0</v>
      </c>
      <c r="P57" s="78">
        <f t="shared" ref="P57:P68" si="56">T57+X57</f>
        <v>382.85</v>
      </c>
      <c r="Q57" s="78">
        <f t="shared" ref="Q57:Q68" si="57">U57+Y57</f>
        <v>114855</v>
      </c>
      <c r="R57" s="87">
        <f>NFDs!AA59</f>
        <v>0</v>
      </c>
      <c r="S57" s="78">
        <f t="shared" si="49"/>
        <v>365</v>
      </c>
      <c r="T57" s="78">
        <f t="shared" si="50"/>
        <v>346.75</v>
      </c>
      <c r="U57" s="78">
        <f t="shared" si="51"/>
        <v>104025</v>
      </c>
      <c r="V57" s="87">
        <f>NFDs!AB59</f>
        <v>0</v>
      </c>
      <c r="W57" s="78">
        <f t="shared" si="52"/>
        <v>38</v>
      </c>
      <c r="X57" s="78">
        <f t="shared" ref="X57:X68" si="58">IF(((W57-V57)&gt;(W57*$AD$9)),(W57*$AD$9),(W57-V57))</f>
        <v>36.1</v>
      </c>
      <c r="Y57" s="76">
        <f t="shared" ref="Y57:Y68" si="59">N57*X57</f>
        <v>10830</v>
      </c>
    </row>
    <row r="58" spans="2:25">
      <c r="B58" s="75" t="s">
        <v>181</v>
      </c>
      <c r="C58" s="75" t="s">
        <v>182</v>
      </c>
      <c r="D58" s="76" t="s">
        <v>73</v>
      </c>
      <c r="E58" s="76">
        <v>-13.5152517</v>
      </c>
      <c r="F58" s="76">
        <v>33.584457</v>
      </c>
      <c r="G58" s="76" t="s">
        <v>74</v>
      </c>
      <c r="H58" s="76" t="s">
        <v>75</v>
      </c>
      <c r="I58" s="77">
        <v>42417</v>
      </c>
      <c r="J58" s="77">
        <f t="shared" si="55"/>
        <v>42418</v>
      </c>
      <c r="K58" s="77">
        <v>44562</v>
      </c>
      <c r="L58" s="77">
        <f>$AE$21</f>
        <v>44965</v>
      </c>
      <c r="M58" s="289">
        <v>352</v>
      </c>
      <c r="N58" s="78">
        <v>300</v>
      </c>
      <c r="O58" s="103">
        <f t="shared" si="46"/>
        <v>0</v>
      </c>
      <c r="P58" s="78">
        <f t="shared" si="56"/>
        <v>382.85</v>
      </c>
      <c r="Q58" s="78">
        <f t="shared" si="57"/>
        <v>114855</v>
      </c>
      <c r="R58" s="87">
        <f>NFDs!AA60</f>
        <v>0</v>
      </c>
      <c r="S58" s="78">
        <f t="shared" si="49"/>
        <v>365</v>
      </c>
      <c r="T58" s="78">
        <f t="shared" si="50"/>
        <v>346.75</v>
      </c>
      <c r="U58" s="78">
        <f t="shared" si="51"/>
        <v>104025</v>
      </c>
      <c r="V58" s="87">
        <f>NFDs!AB60</f>
        <v>0</v>
      </c>
      <c r="W58" s="78">
        <f t="shared" si="52"/>
        <v>38</v>
      </c>
      <c r="X58" s="78">
        <f t="shared" si="58"/>
        <v>36.1</v>
      </c>
      <c r="Y58" s="76">
        <f t="shared" si="59"/>
        <v>10830</v>
      </c>
    </row>
    <row r="59" spans="2:25">
      <c r="B59" s="75" t="s">
        <v>183</v>
      </c>
      <c r="C59" s="75" t="s">
        <v>184</v>
      </c>
      <c r="D59" s="76" t="s">
        <v>73</v>
      </c>
      <c r="E59" s="76">
        <v>-13.383817369999999</v>
      </c>
      <c r="F59" s="76">
        <v>33.678626540000003</v>
      </c>
      <c r="G59" s="76" t="s">
        <v>74</v>
      </c>
      <c r="H59" s="76" t="s">
        <v>75</v>
      </c>
      <c r="I59" s="77">
        <v>42420</v>
      </c>
      <c r="J59" s="77">
        <f t="shared" si="55"/>
        <v>42421</v>
      </c>
      <c r="K59" s="77">
        <v>44562</v>
      </c>
      <c r="L59" s="77">
        <f>$AE$21</f>
        <v>44965</v>
      </c>
      <c r="M59" s="289">
        <v>338</v>
      </c>
      <c r="N59" s="78">
        <v>300</v>
      </c>
      <c r="O59" s="103">
        <f t="shared" si="46"/>
        <v>0</v>
      </c>
      <c r="P59" s="78">
        <f t="shared" si="56"/>
        <v>382.85</v>
      </c>
      <c r="Q59" s="78">
        <f t="shared" si="57"/>
        <v>114855</v>
      </c>
      <c r="R59" s="87">
        <f>NFDs!AA61</f>
        <v>0</v>
      </c>
      <c r="S59" s="78">
        <f t="shared" si="49"/>
        <v>365</v>
      </c>
      <c r="T59" s="78">
        <f t="shared" si="50"/>
        <v>346.75</v>
      </c>
      <c r="U59" s="78">
        <f t="shared" si="51"/>
        <v>104025</v>
      </c>
      <c r="V59" s="87">
        <f>NFDs!AB61</f>
        <v>0</v>
      </c>
      <c r="W59" s="78">
        <f t="shared" si="52"/>
        <v>38</v>
      </c>
      <c r="X59" s="78">
        <f t="shared" si="58"/>
        <v>36.1</v>
      </c>
      <c r="Y59" s="76">
        <f t="shared" si="59"/>
        <v>10830</v>
      </c>
    </row>
    <row r="60" spans="2:25">
      <c r="B60" s="75" t="s">
        <v>185</v>
      </c>
      <c r="C60" s="75" t="s">
        <v>186</v>
      </c>
      <c r="D60" s="76" t="s">
        <v>73</v>
      </c>
      <c r="E60" s="76">
        <v>-13.656140260000001</v>
      </c>
      <c r="F60" s="76">
        <v>33.722557279999997</v>
      </c>
      <c r="G60" s="76" t="s">
        <v>74</v>
      </c>
      <c r="H60" s="76" t="s">
        <v>75</v>
      </c>
      <c r="I60" s="77">
        <v>42422</v>
      </c>
      <c r="J60" s="77">
        <f t="shared" si="55"/>
        <v>42423</v>
      </c>
      <c r="K60" s="77">
        <v>44562</v>
      </c>
      <c r="L60" s="77">
        <f>$AE$21</f>
        <v>44965</v>
      </c>
      <c r="M60" s="289">
        <v>597</v>
      </c>
      <c r="N60" s="78">
        <v>300</v>
      </c>
      <c r="O60" s="103">
        <f t="shared" si="46"/>
        <v>0</v>
      </c>
      <c r="P60" s="78">
        <f t="shared" si="56"/>
        <v>382.85</v>
      </c>
      <c r="Q60" s="78">
        <f t="shared" si="57"/>
        <v>114855</v>
      </c>
      <c r="R60" s="87">
        <f>NFDs!AA62</f>
        <v>0</v>
      </c>
      <c r="S60" s="78">
        <f t="shared" si="49"/>
        <v>365</v>
      </c>
      <c r="T60" s="78">
        <f t="shared" si="50"/>
        <v>346.75</v>
      </c>
      <c r="U60" s="78">
        <f t="shared" si="51"/>
        <v>104025</v>
      </c>
      <c r="V60" s="87">
        <f>NFDs!AB62</f>
        <v>0</v>
      </c>
      <c r="W60" s="78">
        <f t="shared" si="52"/>
        <v>38</v>
      </c>
      <c r="X60" s="78">
        <f t="shared" si="58"/>
        <v>36.1</v>
      </c>
      <c r="Y60" s="76">
        <f t="shared" si="59"/>
        <v>10830</v>
      </c>
    </row>
    <row r="61" spans="2:25">
      <c r="B61" s="297" t="s">
        <v>187</v>
      </c>
      <c r="C61" s="297" t="s">
        <v>188</v>
      </c>
      <c r="D61" s="298" t="s">
        <v>73</v>
      </c>
      <c r="E61" s="298">
        <v>-13.393815310000001</v>
      </c>
      <c r="F61" s="298">
        <v>33.623405890000001</v>
      </c>
      <c r="G61" s="298" t="s">
        <v>74</v>
      </c>
      <c r="H61" s="298" t="s">
        <v>75</v>
      </c>
      <c r="I61" s="296">
        <v>42424</v>
      </c>
      <c r="J61" s="296">
        <f t="shared" si="55"/>
        <v>42425</v>
      </c>
      <c r="K61" s="296">
        <v>44562</v>
      </c>
      <c r="L61" s="296">
        <v>44957</v>
      </c>
      <c r="M61" s="289">
        <v>328</v>
      </c>
      <c r="N61" s="78">
        <v>300</v>
      </c>
      <c r="O61" s="103">
        <f t="shared" si="46"/>
        <v>250</v>
      </c>
      <c r="P61" s="78">
        <f t="shared" si="56"/>
        <v>145</v>
      </c>
      <c r="Q61" s="78">
        <f t="shared" si="57"/>
        <v>43500</v>
      </c>
      <c r="R61" s="87">
        <f>NFDs!AA63</f>
        <v>220</v>
      </c>
      <c r="S61" s="78">
        <f t="shared" si="49"/>
        <v>365</v>
      </c>
      <c r="T61" s="78">
        <f t="shared" si="50"/>
        <v>145</v>
      </c>
      <c r="U61" s="78">
        <f t="shared" si="51"/>
        <v>43500</v>
      </c>
      <c r="V61" s="87">
        <f>NFDs!AB63</f>
        <v>30</v>
      </c>
      <c r="W61" s="78">
        <f t="shared" si="52"/>
        <v>30</v>
      </c>
      <c r="X61" s="78">
        <f t="shared" si="58"/>
        <v>0</v>
      </c>
      <c r="Y61" s="76">
        <f t="shared" si="59"/>
        <v>0</v>
      </c>
    </row>
    <row r="62" spans="2:25">
      <c r="B62" s="75" t="s">
        <v>189</v>
      </c>
      <c r="C62" s="75" t="s">
        <v>190</v>
      </c>
      <c r="D62" s="76" t="s">
        <v>73</v>
      </c>
      <c r="E62" s="76">
        <v>-13.237613339999999</v>
      </c>
      <c r="F62" s="76">
        <v>33.697306849999997</v>
      </c>
      <c r="G62" s="76" t="s">
        <v>74</v>
      </c>
      <c r="H62" s="76" t="s">
        <v>75</v>
      </c>
      <c r="I62" s="77">
        <v>42427</v>
      </c>
      <c r="J62" s="77">
        <f t="shared" si="55"/>
        <v>42428</v>
      </c>
      <c r="K62" s="77">
        <v>44562</v>
      </c>
      <c r="L62" s="77">
        <f>$AE$21</f>
        <v>44965</v>
      </c>
      <c r="M62" s="289">
        <v>780</v>
      </c>
      <c r="N62" s="78">
        <v>300</v>
      </c>
      <c r="O62" s="103">
        <f t="shared" si="46"/>
        <v>193</v>
      </c>
      <c r="P62" s="78">
        <f t="shared" si="56"/>
        <v>210</v>
      </c>
      <c r="Q62" s="78">
        <f t="shared" si="57"/>
        <v>63000</v>
      </c>
      <c r="R62" s="87">
        <f>NFDs!AA64</f>
        <v>155</v>
      </c>
      <c r="S62" s="78">
        <f t="shared" si="49"/>
        <v>365</v>
      </c>
      <c r="T62" s="78">
        <f t="shared" si="50"/>
        <v>210</v>
      </c>
      <c r="U62" s="78">
        <f t="shared" si="51"/>
        <v>63000</v>
      </c>
      <c r="V62" s="87">
        <f>NFDs!AB64</f>
        <v>38</v>
      </c>
      <c r="W62" s="78">
        <f t="shared" si="52"/>
        <v>38</v>
      </c>
      <c r="X62" s="78">
        <f t="shared" si="58"/>
        <v>0</v>
      </c>
      <c r="Y62" s="76">
        <f t="shared" si="59"/>
        <v>0</v>
      </c>
    </row>
    <row r="63" spans="2:25">
      <c r="B63" s="75" t="s">
        <v>191</v>
      </c>
      <c r="C63" s="75" t="s">
        <v>192</v>
      </c>
      <c r="D63" s="76" t="s">
        <v>73</v>
      </c>
      <c r="E63" s="76">
        <v>-13.34247987</v>
      </c>
      <c r="F63" s="76">
        <v>33.479851310000001</v>
      </c>
      <c r="G63" s="76" t="s">
        <v>74</v>
      </c>
      <c r="H63" s="76" t="s">
        <v>75</v>
      </c>
      <c r="I63" s="77">
        <v>42439</v>
      </c>
      <c r="J63" s="77">
        <f t="shared" si="55"/>
        <v>42440</v>
      </c>
      <c r="K63" s="77">
        <v>44562</v>
      </c>
      <c r="L63" s="77">
        <f>$AE$21</f>
        <v>44965</v>
      </c>
      <c r="M63" s="289">
        <v>148</v>
      </c>
      <c r="N63" s="78">
        <v>148</v>
      </c>
      <c r="O63" s="103">
        <f t="shared" si="46"/>
        <v>1</v>
      </c>
      <c r="P63" s="78">
        <f t="shared" si="56"/>
        <v>382.85</v>
      </c>
      <c r="Q63" s="78">
        <f t="shared" si="57"/>
        <v>56661.8</v>
      </c>
      <c r="R63" s="87">
        <f>NFDs!AA65</f>
        <v>1</v>
      </c>
      <c r="S63" s="78">
        <f t="shared" si="49"/>
        <v>365</v>
      </c>
      <c r="T63" s="78">
        <f t="shared" si="50"/>
        <v>346.75</v>
      </c>
      <c r="U63" s="78">
        <f t="shared" si="51"/>
        <v>51319</v>
      </c>
      <c r="V63" s="87">
        <f>NFDs!AB65</f>
        <v>0</v>
      </c>
      <c r="W63" s="78">
        <f t="shared" si="52"/>
        <v>38</v>
      </c>
      <c r="X63" s="78">
        <f t="shared" si="58"/>
        <v>36.1</v>
      </c>
      <c r="Y63" s="76">
        <f t="shared" si="59"/>
        <v>5342.8</v>
      </c>
    </row>
    <row r="64" spans="2:25">
      <c r="B64" s="75" t="s">
        <v>193</v>
      </c>
      <c r="C64" s="88" t="s">
        <v>194</v>
      </c>
      <c r="D64" s="97" t="s">
        <v>73</v>
      </c>
      <c r="E64" s="258">
        <v>-13.6655362</v>
      </c>
      <c r="F64" s="258">
        <v>33.837726000000004</v>
      </c>
      <c r="G64" s="76" t="s">
        <v>74</v>
      </c>
      <c r="H64" s="76" t="s">
        <v>75</v>
      </c>
      <c r="I64" s="303">
        <v>44805</v>
      </c>
      <c r="J64" s="77">
        <f t="shared" si="55"/>
        <v>44806</v>
      </c>
      <c r="K64" s="77">
        <f>J64</f>
        <v>44806</v>
      </c>
      <c r="L64" s="77">
        <f t="shared" ref="L64:L68" si="60">$AE$21</f>
        <v>44965</v>
      </c>
      <c r="M64" s="289">
        <v>197</v>
      </c>
      <c r="N64" s="78">
        <v>197</v>
      </c>
      <c r="O64" s="103">
        <f t="shared" si="46"/>
        <v>0</v>
      </c>
      <c r="P64" s="78">
        <f t="shared" si="56"/>
        <v>150.1</v>
      </c>
      <c r="Q64" s="78">
        <f t="shared" si="57"/>
        <v>29569.7</v>
      </c>
      <c r="R64" s="87">
        <f>NFDs!AA66</f>
        <v>0</v>
      </c>
      <c r="S64" s="78">
        <f t="shared" si="49"/>
        <v>120</v>
      </c>
      <c r="T64" s="78">
        <f t="shared" si="50"/>
        <v>114</v>
      </c>
      <c r="U64" s="78">
        <f t="shared" si="51"/>
        <v>22458</v>
      </c>
      <c r="V64" s="87">
        <f>NFDs!AB66</f>
        <v>0</v>
      </c>
      <c r="W64" s="78">
        <f t="shared" si="52"/>
        <v>38</v>
      </c>
      <c r="X64" s="78">
        <f t="shared" si="58"/>
        <v>36.1</v>
      </c>
      <c r="Y64" s="76">
        <f t="shared" si="59"/>
        <v>7111.7000000000007</v>
      </c>
    </row>
    <row r="65" spans="2:25">
      <c r="B65" s="88" t="s">
        <v>195</v>
      </c>
      <c r="C65" s="258" t="s">
        <v>196</v>
      </c>
      <c r="D65" s="97" t="s">
        <v>197</v>
      </c>
      <c r="E65" s="262">
        <v>-13.695238700000001</v>
      </c>
      <c r="F65" s="262">
        <v>33.8759935</v>
      </c>
      <c r="G65" s="76" t="s">
        <v>74</v>
      </c>
      <c r="H65" s="76" t="s">
        <v>75</v>
      </c>
      <c r="I65" s="300">
        <v>44850</v>
      </c>
      <c r="J65" s="77">
        <f t="shared" si="55"/>
        <v>44851</v>
      </c>
      <c r="K65" s="77">
        <f t="shared" ref="K65:K68" si="61">J65</f>
        <v>44851</v>
      </c>
      <c r="L65" s="77">
        <f t="shared" si="60"/>
        <v>44965</v>
      </c>
      <c r="M65" s="289">
        <v>183</v>
      </c>
      <c r="N65" s="78">
        <v>183</v>
      </c>
      <c r="O65" s="103">
        <f t="shared" si="46"/>
        <v>0</v>
      </c>
      <c r="P65" s="78">
        <f t="shared" si="56"/>
        <v>107.35</v>
      </c>
      <c r="Q65" s="78">
        <f t="shared" si="57"/>
        <v>19645.05</v>
      </c>
      <c r="R65" s="87">
        <f>NFDs!AA67</f>
        <v>0</v>
      </c>
      <c r="S65" s="78">
        <f t="shared" si="49"/>
        <v>75</v>
      </c>
      <c r="T65" s="78">
        <f t="shared" si="50"/>
        <v>71.25</v>
      </c>
      <c r="U65" s="78">
        <f t="shared" si="51"/>
        <v>13038.75</v>
      </c>
      <c r="V65" s="87">
        <f>NFDs!AB67</f>
        <v>0</v>
      </c>
      <c r="W65" s="78">
        <f t="shared" si="52"/>
        <v>38</v>
      </c>
      <c r="X65" s="78">
        <f t="shared" si="58"/>
        <v>36.1</v>
      </c>
      <c r="Y65" s="76">
        <f t="shared" si="59"/>
        <v>6606.3</v>
      </c>
    </row>
    <row r="66" spans="2:25">
      <c r="B66" s="88" t="s">
        <v>198</v>
      </c>
      <c r="C66" s="88" t="s">
        <v>199</v>
      </c>
      <c r="D66" s="97" t="s">
        <v>197</v>
      </c>
      <c r="E66" s="262">
        <v>-13.6489233</v>
      </c>
      <c r="F66" s="262">
        <v>34.078237700000003</v>
      </c>
      <c r="G66" s="76" t="s">
        <v>74</v>
      </c>
      <c r="H66" s="76" t="s">
        <v>75</v>
      </c>
      <c r="I66" s="300">
        <v>44803</v>
      </c>
      <c r="J66" s="77">
        <f t="shared" si="55"/>
        <v>44804</v>
      </c>
      <c r="K66" s="77">
        <f t="shared" si="61"/>
        <v>44804</v>
      </c>
      <c r="L66" s="77">
        <f t="shared" si="60"/>
        <v>44965</v>
      </c>
      <c r="M66" s="289">
        <v>364</v>
      </c>
      <c r="N66" s="78">
        <v>300</v>
      </c>
      <c r="O66" s="103">
        <f t="shared" si="46"/>
        <v>0</v>
      </c>
      <c r="P66" s="78">
        <f t="shared" si="56"/>
        <v>152</v>
      </c>
      <c r="Q66" s="78">
        <f t="shared" si="57"/>
        <v>45600</v>
      </c>
      <c r="R66" s="87">
        <f>NFDs!AA68</f>
        <v>0</v>
      </c>
      <c r="S66" s="78">
        <f t="shared" si="49"/>
        <v>122</v>
      </c>
      <c r="T66" s="78">
        <f t="shared" si="50"/>
        <v>115.89999999999999</v>
      </c>
      <c r="U66" s="78">
        <f t="shared" si="51"/>
        <v>34770</v>
      </c>
      <c r="V66" s="87">
        <f>NFDs!AB68</f>
        <v>0</v>
      </c>
      <c r="W66" s="78">
        <f t="shared" si="52"/>
        <v>38</v>
      </c>
      <c r="X66" s="78">
        <f t="shared" si="58"/>
        <v>36.1</v>
      </c>
      <c r="Y66" s="76">
        <f t="shared" si="59"/>
        <v>10830</v>
      </c>
    </row>
    <row r="67" spans="2:25">
      <c r="B67" s="88" t="s">
        <v>200</v>
      </c>
      <c r="C67" s="88" t="s">
        <v>201</v>
      </c>
      <c r="D67" s="97" t="s">
        <v>197</v>
      </c>
      <c r="E67" s="262">
        <v>-13.7500439</v>
      </c>
      <c r="F67" s="262">
        <v>34.236415899999997</v>
      </c>
      <c r="G67" s="76" t="s">
        <v>74</v>
      </c>
      <c r="H67" s="76" t="s">
        <v>75</v>
      </c>
      <c r="I67" s="300">
        <v>44765</v>
      </c>
      <c r="J67" s="77">
        <f t="shared" si="55"/>
        <v>44766</v>
      </c>
      <c r="K67" s="77">
        <f t="shared" si="61"/>
        <v>44766</v>
      </c>
      <c r="L67" s="77">
        <f t="shared" si="60"/>
        <v>44965</v>
      </c>
      <c r="M67" s="289">
        <v>223</v>
      </c>
      <c r="N67" s="78">
        <v>223</v>
      </c>
      <c r="O67" s="103">
        <f t="shared" si="46"/>
        <v>0</v>
      </c>
      <c r="P67" s="78">
        <f t="shared" si="56"/>
        <v>188.1</v>
      </c>
      <c r="Q67" s="78">
        <f t="shared" si="57"/>
        <v>41946.3</v>
      </c>
      <c r="R67" s="87">
        <f>NFDs!AA69</f>
        <v>0</v>
      </c>
      <c r="S67" s="78">
        <f t="shared" si="49"/>
        <v>160</v>
      </c>
      <c r="T67" s="78">
        <f t="shared" si="50"/>
        <v>152</v>
      </c>
      <c r="U67" s="78">
        <f t="shared" si="51"/>
        <v>33896</v>
      </c>
      <c r="V67" s="87">
        <f>NFDs!AB69</f>
        <v>0</v>
      </c>
      <c r="W67" s="78">
        <f t="shared" si="52"/>
        <v>38</v>
      </c>
      <c r="X67" s="78">
        <f t="shared" si="58"/>
        <v>36.1</v>
      </c>
      <c r="Y67" s="76">
        <f t="shared" si="59"/>
        <v>8050.3</v>
      </c>
    </row>
    <row r="68" spans="2:25">
      <c r="B68" s="88" t="s">
        <v>202</v>
      </c>
      <c r="C68" s="88" t="s">
        <v>203</v>
      </c>
      <c r="D68" s="97" t="s">
        <v>197</v>
      </c>
      <c r="E68" s="262">
        <v>-13.777688299999999</v>
      </c>
      <c r="F68" s="262">
        <v>34.070124</v>
      </c>
      <c r="G68" s="76" t="s">
        <v>74</v>
      </c>
      <c r="H68" s="76" t="s">
        <v>75</v>
      </c>
      <c r="I68" s="300">
        <v>44808</v>
      </c>
      <c r="J68" s="77">
        <f t="shared" si="55"/>
        <v>44809</v>
      </c>
      <c r="K68" s="77">
        <f t="shared" si="61"/>
        <v>44809</v>
      </c>
      <c r="L68" s="77">
        <f t="shared" si="60"/>
        <v>44965</v>
      </c>
      <c r="M68" s="289">
        <v>375</v>
      </c>
      <c r="N68" s="78">
        <v>300</v>
      </c>
      <c r="O68" s="103">
        <f t="shared" si="46"/>
        <v>0</v>
      </c>
      <c r="P68" s="78">
        <f t="shared" si="56"/>
        <v>147.25</v>
      </c>
      <c r="Q68" s="78">
        <f t="shared" si="57"/>
        <v>44175</v>
      </c>
      <c r="R68" s="87">
        <f>NFDs!AA70</f>
        <v>0</v>
      </c>
      <c r="S68" s="78">
        <f t="shared" si="49"/>
        <v>117</v>
      </c>
      <c r="T68" s="78">
        <f t="shared" si="50"/>
        <v>111.14999999999999</v>
      </c>
      <c r="U68" s="78">
        <f t="shared" si="51"/>
        <v>33345</v>
      </c>
      <c r="V68" s="87">
        <f>NFDs!AB70</f>
        <v>0</v>
      </c>
      <c r="W68" s="78">
        <f t="shared" si="52"/>
        <v>38</v>
      </c>
      <c r="X68" s="78">
        <f t="shared" si="58"/>
        <v>36.1</v>
      </c>
      <c r="Y68" s="76">
        <f t="shared" si="59"/>
        <v>10830</v>
      </c>
    </row>
    <row r="69" spans="2:25">
      <c r="B69" s="79">
        <f>COUNTA(B56:B68)</f>
        <v>13</v>
      </c>
      <c r="C69" s="80"/>
      <c r="D69" s="81"/>
      <c r="E69" s="81"/>
      <c r="F69" s="81"/>
      <c r="G69" s="81"/>
      <c r="H69" s="81"/>
      <c r="I69" s="82"/>
      <c r="J69" s="82"/>
      <c r="K69" s="83"/>
      <c r="L69" s="84"/>
      <c r="M69" s="85">
        <f>SUM(M56:M68)</f>
        <v>4509</v>
      </c>
      <c r="N69" s="85">
        <f t="shared" ref="N69:X69" si="62">SUM(N56:N68)</f>
        <v>3451</v>
      </c>
      <c r="O69" s="85">
        <f t="shared" si="62"/>
        <v>444</v>
      </c>
      <c r="P69" s="85">
        <f t="shared" si="62"/>
        <v>3396.8999999999996</v>
      </c>
      <c r="Q69" s="85">
        <f t="shared" si="62"/>
        <v>918372.85000000009</v>
      </c>
      <c r="R69" s="85">
        <f t="shared" si="62"/>
        <v>376</v>
      </c>
      <c r="S69" s="85">
        <f t="shared" si="62"/>
        <v>3514</v>
      </c>
      <c r="T69" s="85">
        <f t="shared" si="62"/>
        <v>2999.8</v>
      </c>
      <c r="U69" s="85">
        <f t="shared" si="62"/>
        <v>815451.75</v>
      </c>
      <c r="V69" s="85">
        <f t="shared" si="62"/>
        <v>68</v>
      </c>
      <c r="W69" s="85">
        <f t="shared" si="62"/>
        <v>486</v>
      </c>
      <c r="X69" s="85">
        <f t="shared" si="62"/>
        <v>397.10000000000008</v>
      </c>
      <c r="Y69" s="85">
        <f>SUM(Y56:Y68)</f>
        <v>102921.1</v>
      </c>
    </row>
    <row r="70" spans="2:25">
      <c r="B70" s="99" t="s">
        <v>204</v>
      </c>
      <c r="C70" s="100"/>
      <c r="D70" s="101"/>
      <c r="E70" s="101"/>
      <c r="F70" s="101"/>
      <c r="G70" s="101"/>
      <c r="H70" s="101"/>
      <c r="I70" s="101"/>
      <c r="J70" s="101"/>
      <c r="K70" s="92"/>
      <c r="L70" s="93"/>
      <c r="M70" s="102"/>
      <c r="N70" s="102"/>
      <c r="O70" s="102"/>
      <c r="P70" s="102"/>
      <c r="Q70" s="102"/>
      <c r="R70" s="102"/>
      <c r="S70" s="93"/>
      <c r="T70" s="275"/>
      <c r="U70" s="95"/>
      <c r="V70" s="95"/>
      <c r="W70" s="96"/>
      <c r="X70" s="276"/>
      <c r="Y70" s="72"/>
    </row>
    <row r="71" spans="2:25">
      <c r="B71" s="297" t="s">
        <v>205</v>
      </c>
      <c r="C71" s="297" t="s">
        <v>206</v>
      </c>
      <c r="D71" s="298" t="s">
        <v>73</v>
      </c>
      <c r="E71" s="298">
        <v>-13.37593942</v>
      </c>
      <c r="F71" s="298">
        <v>33.731419699999996</v>
      </c>
      <c r="G71" s="298" t="s">
        <v>74</v>
      </c>
      <c r="H71" s="298" t="s">
        <v>75</v>
      </c>
      <c r="I71" s="296">
        <v>42421</v>
      </c>
      <c r="J71" s="296">
        <f>I71+1</f>
        <v>42422</v>
      </c>
      <c r="K71" s="296">
        <v>44562</v>
      </c>
      <c r="L71" s="296">
        <v>44957</v>
      </c>
      <c r="M71" s="289">
        <v>459</v>
      </c>
      <c r="N71" s="78">
        <v>300</v>
      </c>
      <c r="O71" s="103">
        <f t="shared" ref="O71:O85" si="63">R71+V71</f>
        <v>243</v>
      </c>
      <c r="P71" s="78">
        <f t="shared" ref="P71" si="64">T71+X71</f>
        <v>150.5</v>
      </c>
      <c r="Q71" s="78">
        <f t="shared" ref="Q71" si="65">U71+Y71</f>
        <v>45150</v>
      </c>
      <c r="R71" s="87">
        <f>NFDs!AA73</f>
        <v>243</v>
      </c>
      <c r="S71" s="78">
        <f t="shared" ref="S71" si="66">IF((K71-J71)&gt;0,($AD$5-K71+1),$AD$5-J71)</f>
        <v>365</v>
      </c>
      <c r="T71" s="78">
        <f t="shared" ref="T71" si="67">IF(((S71-R71)&gt;(S71*$AD$9)),(S71*$AD$9),(S71-R71))</f>
        <v>122</v>
      </c>
      <c r="U71" s="78">
        <f t="shared" ref="U71:U85" si="68">N71*T71</f>
        <v>36600</v>
      </c>
      <c r="V71" s="87">
        <f>NFDs!AB73</f>
        <v>0</v>
      </c>
      <c r="W71" s="78">
        <f t="shared" ref="W71:W85" si="69">(L71-$AD$6)</f>
        <v>30</v>
      </c>
      <c r="X71" s="78">
        <f t="shared" ref="X71" si="70">IF(((W71-V71)&gt;(W71*$AD$9)),(W71*$AD$9),(W71-V71))</f>
        <v>28.5</v>
      </c>
      <c r="Y71" s="76">
        <f t="shared" ref="Y71" si="71">N71*X71</f>
        <v>8550</v>
      </c>
    </row>
    <row r="72" spans="2:25">
      <c r="B72" s="75" t="s">
        <v>207</v>
      </c>
      <c r="C72" s="75" t="s">
        <v>208</v>
      </c>
      <c r="D72" s="76" t="s">
        <v>73</v>
      </c>
      <c r="E72" s="76">
        <v>-13.35503325</v>
      </c>
      <c r="F72" s="76">
        <v>33.634747599999997</v>
      </c>
      <c r="G72" s="76" t="s">
        <v>74</v>
      </c>
      <c r="H72" s="76" t="s">
        <v>75</v>
      </c>
      <c r="I72" s="77">
        <v>42421</v>
      </c>
      <c r="J72" s="77">
        <f t="shared" ref="J72:J85" si="72">I72+1</f>
        <v>42422</v>
      </c>
      <c r="K72" s="77">
        <v>44562</v>
      </c>
      <c r="L72" s="77">
        <f t="shared" ref="L72:L80" si="73">$AE$22</f>
        <v>44978</v>
      </c>
      <c r="M72" s="289">
        <v>409</v>
      </c>
      <c r="N72" s="78">
        <v>300</v>
      </c>
      <c r="O72" s="103">
        <f t="shared" si="63"/>
        <v>0</v>
      </c>
      <c r="P72" s="78">
        <f t="shared" ref="P72:P85" si="74">T72+X72</f>
        <v>395.2</v>
      </c>
      <c r="Q72" s="78">
        <f t="shared" ref="Q72:Q85" si="75">U72+Y72</f>
        <v>118560</v>
      </c>
      <c r="R72" s="87">
        <f>NFDs!AA74</f>
        <v>0</v>
      </c>
      <c r="S72" s="78">
        <f t="shared" ref="S72:S85" si="76">IF((K72-J72)&gt;0,($AD$5-K72+1),$AD$5-J72)</f>
        <v>365</v>
      </c>
      <c r="T72" s="78">
        <f t="shared" ref="T72:T85" si="77">IF(((S72-R72)&gt;(S72*$AD$9)),(S72*$AD$9),(S72-R72))</f>
        <v>346.75</v>
      </c>
      <c r="U72" s="78">
        <f t="shared" si="68"/>
        <v>104025</v>
      </c>
      <c r="V72" s="87">
        <f>NFDs!AB74</f>
        <v>0</v>
      </c>
      <c r="W72" s="78">
        <f t="shared" si="69"/>
        <v>51</v>
      </c>
      <c r="X72" s="78">
        <f t="shared" ref="X72:X85" si="78">IF(((W72-V72)&gt;(W72*$AD$9)),(W72*$AD$9),(W72-V72))</f>
        <v>48.449999999999996</v>
      </c>
      <c r="Y72" s="76">
        <f t="shared" ref="Y72:Y85" si="79">N72*X72</f>
        <v>14534.999999999998</v>
      </c>
    </row>
    <row r="73" spans="2:25">
      <c r="B73" s="75" t="s">
        <v>209</v>
      </c>
      <c r="C73" s="75" t="s">
        <v>210</v>
      </c>
      <c r="D73" s="76" t="s">
        <v>73</v>
      </c>
      <c r="E73" s="76">
        <v>-13.5152517</v>
      </c>
      <c r="F73" s="76">
        <v>33.584457</v>
      </c>
      <c r="G73" s="76" t="s">
        <v>74</v>
      </c>
      <c r="H73" s="76" t="s">
        <v>75</v>
      </c>
      <c r="I73" s="77">
        <v>42431</v>
      </c>
      <c r="J73" s="77">
        <f t="shared" si="72"/>
        <v>42432</v>
      </c>
      <c r="K73" s="77">
        <v>44562</v>
      </c>
      <c r="L73" s="77">
        <f t="shared" si="73"/>
        <v>44978</v>
      </c>
      <c r="M73" s="289">
        <v>106</v>
      </c>
      <c r="N73" s="78">
        <v>106</v>
      </c>
      <c r="O73" s="103">
        <f t="shared" si="63"/>
        <v>1</v>
      </c>
      <c r="P73" s="78">
        <f t="shared" si="74"/>
        <v>395.2</v>
      </c>
      <c r="Q73" s="78">
        <f t="shared" si="75"/>
        <v>41891.199999999997</v>
      </c>
      <c r="R73" s="87">
        <f>NFDs!AA75</f>
        <v>1</v>
      </c>
      <c r="S73" s="78">
        <f t="shared" si="76"/>
        <v>365</v>
      </c>
      <c r="T73" s="78">
        <f t="shared" si="77"/>
        <v>346.75</v>
      </c>
      <c r="U73" s="78">
        <f t="shared" si="68"/>
        <v>36755.5</v>
      </c>
      <c r="V73" s="87">
        <f>NFDs!AB75</f>
        <v>0</v>
      </c>
      <c r="W73" s="78">
        <f t="shared" si="69"/>
        <v>51</v>
      </c>
      <c r="X73" s="78">
        <f t="shared" si="78"/>
        <v>48.449999999999996</v>
      </c>
      <c r="Y73" s="76">
        <f t="shared" si="79"/>
        <v>5135.7</v>
      </c>
    </row>
    <row r="74" spans="2:25">
      <c r="B74" s="75" t="s">
        <v>211</v>
      </c>
      <c r="C74" s="75" t="s">
        <v>212</v>
      </c>
      <c r="D74" s="76" t="s">
        <v>73</v>
      </c>
      <c r="E74" s="76">
        <v>-13.656140260000001</v>
      </c>
      <c r="F74" s="76">
        <v>33.722557279999997</v>
      </c>
      <c r="G74" s="76" t="s">
        <v>74</v>
      </c>
      <c r="H74" s="76" t="s">
        <v>75</v>
      </c>
      <c r="I74" s="77">
        <v>42452</v>
      </c>
      <c r="J74" s="77">
        <f t="shared" si="72"/>
        <v>42453</v>
      </c>
      <c r="K74" s="77">
        <v>44562</v>
      </c>
      <c r="L74" s="77">
        <f t="shared" si="73"/>
        <v>44978</v>
      </c>
      <c r="M74" s="289">
        <v>121</v>
      </c>
      <c r="N74" s="78">
        <v>121</v>
      </c>
      <c r="O74" s="103">
        <f t="shared" si="63"/>
        <v>1</v>
      </c>
      <c r="P74" s="78">
        <f t="shared" si="74"/>
        <v>395.2</v>
      </c>
      <c r="Q74" s="78">
        <f t="shared" si="75"/>
        <v>47819.199999999997</v>
      </c>
      <c r="R74" s="87">
        <f>NFDs!AA76</f>
        <v>1</v>
      </c>
      <c r="S74" s="78">
        <f t="shared" si="76"/>
        <v>365</v>
      </c>
      <c r="T74" s="78">
        <f t="shared" si="77"/>
        <v>346.75</v>
      </c>
      <c r="U74" s="78">
        <f t="shared" si="68"/>
        <v>41956.75</v>
      </c>
      <c r="V74" s="87">
        <f>NFDs!AB76</f>
        <v>0</v>
      </c>
      <c r="W74" s="78">
        <f t="shared" si="69"/>
        <v>51</v>
      </c>
      <c r="X74" s="78">
        <f t="shared" si="78"/>
        <v>48.449999999999996</v>
      </c>
      <c r="Y74" s="76">
        <f t="shared" si="79"/>
        <v>5862.45</v>
      </c>
    </row>
    <row r="75" spans="2:25">
      <c r="B75" s="75" t="s">
        <v>213</v>
      </c>
      <c r="C75" s="75" t="s">
        <v>214</v>
      </c>
      <c r="D75" s="76" t="s">
        <v>73</v>
      </c>
      <c r="E75" s="76">
        <v>-13.346166630000001</v>
      </c>
      <c r="F75" s="76">
        <v>33.522262140000002</v>
      </c>
      <c r="G75" s="76" t="s">
        <v>74</v>
      </c>
      <c r="H75" s="76" t="s">
        <v>75</v>
      </c>
      <c r="I75" s="77">
        <v>42453</v>
      </c>
      <c r="J75" s="77">
        <f t="shared" si="72"/>
        <v>42454</v>
      </c>
      <c r="K75" s="77">
        <v>44562</v>
      </c>
      <c r="L75" s="77">
        <f t="shared" si="73"/>
        <v>44978</v>
      </c>
      <c r="M75" s="289">
        <v>466</v>
      </c>
      <c r="N75" s="78">
        <v>300</v>
      </c>
      <c r="O75" s="103">
        <f t="shared" si="63"/>
        <v>1</v>
      </c>
      <c r="P75" s="78">
        <f t="shared" si="74"/>
        <v>395.2</v>
      </c>
      <c r="Q75" s="78">
        <f t="shared" si="75"/>
        <v>118560</v>
      </c>
      <c r="R75" s="87">
        <f>NFDs!AA77</f>
        <v>1</v>
      </c>
      <c r="S75" s="78">
        <f t="shared" si="76"/>
        <v>365</v>
      </c>
      <c r="T75" s="78">
        <f t="shared" si="77"/>
        <v>346.75</v>
      </c>
      <c r="U75" s="78">
        <f t="shared" si="68"/>
        <v>104025</v>
      </c>
      <c r="V75" s="87">
        <f>NFDs!AB77</f>
        <v>0</v>
      </c>
      <c r="W75" s="78">
        <f t="shared" si="69"/>
        <v>51</v>
      </c>
      <c r="X75" s="78">
        <f t="shared" si="78"/>
        <v>48.449999999999996</v>
      </c>
      <c r="Y75" s="76">
        <f t="shared" si="79"/>
        <v>14534.999999999998</v>
      </c>
    </row>
    <row r="76" spans="2:25">
      <c r="B76" s="75" t="s">
        <v>215</v>
      </c>
      <c r="C76" s="75" t="s">
        <v>216</v>
      </c>
      <c r="D76" s="76" t="s">
        <v>73</v>
      </c>
      <c r="E76" s="76">
        <v>-13.68031614</v>
      </c>
      <c r="F76" s="76">
        <v>33.615950120000001</v>
      </c>
      <c r="G76" s="76" t="s">
        <v>74</v>
      </c>
      <c r="H76" s="76" t="s">
        <v>75</v>
      </c>
      <c r="I76" s="77">
        <v>42461</v>
      </c>
      <c r="J76" s="77">
        <f t="shared" si="72"/>
        <v>42462</v>
      </c>
      <c r="K76" s="77">
        <v>44562</v>
      </c>
      <c r="L76" s="77">
        <f t="shared" si="73"/>
        <v>44978</v>
      </c>
      <c r="M76" s="289">
        <v>577</v>
      </c>
      <c r="N76" s="78">
        <v>300</v>
      </c>
      <c r="O76" s="103">
        <f t="shared" si="63"/>
        <v>171</v>
      </c>
      <c r="P76" s="78">
        <f t="shared" si="74"/>
        <v>245</v>
      </c>
      <c r="Q76" s="78">
        <f t="shared" si="75"/>
        <v>73500</v>
      </c>
      <c r="R76" s="87">
        <f>NFDs!AA78</f>
        <v>120</v>
      </c>
      <c r="S76" s="78">
        <f t="shared" si="76"/>
        <v>365</v>
      </c>
      <c r="T76" s="78">
        <f t="shared" si="77"/>
        <v>245</v>
      </c>
      <c r="U76" s="78">
        <f t="shared" si="68"/>
        <v>73500</v>
      </c>
      <c r="V76" s="87">
        <f>NFDs!AB78</f>
        <v>51</v>
      </c>
      <c r="W76" s="78">
        <f t="shared" si="69"/>
        <v>51</v>
      </c>
      <c r="X76" s="78">
        <f t="shared" si="78"/>
        <v>0</v>
      </c>
      <c r="Y76" s="76">
        <f t="shared" si="79"/>
        <v>0</v>
      </c>
    </row>
    <row r="77" spans="2:25">
      <c r="B77" s="75" t="s">
        <v>217</v>
      </c>
      <c r="C77" s="75" t="s">
        <v>218</v>
      </c>
      <c r="D77" s="76" t="s">
        <v>73</v>
      </c>
      <c r="E77" s="76">
        <v>-13.70284436</v>
      </c>
      <c r="F77" s="76">
        <v>33.610201119999999</v>
      </c>
      <c r="G77" s="76" t="s">
        <v>74</v>
      </c>
      <c r="H77" s="76" t="s">
        <v>75</v>
      </c>
      <c r="I77" s="77">
        <v>42475</v>
      </c>
      <c r="J77" s="77">
        <f t="shared" si="72"/>
        <v>42476</v>
      </c>
      <c r="K77" s="77">
        <v>44562</v>
      </c>
      <c r="L77" s="77">
        <f t="shared" si="73"/>
        <v>44978</v>
      </c>
      <c r="M77" s="289">
        <v>263</v>
      </c>
      <c r="N77" s="78">
        <v>263</v>
      </c>
      <c r="O77" s="103">
        <f t="shared" si="63"/>
        <v>416</v>
      </c>
      <c r="P77" s="78">
        <f t="shared" si="74"/>
        <v>0</v>
      </c>
      <c r="Q77" s="78">
        <f t="shared" si="75"/>
        <v>0</v>
      </c>
      <c r="R77" s="87">
        <f>NFDs!AA79</f>
        <v>365</v>
      </c>
      <c r="S77" s="78">
        <f t="shared" si="76"/>
        <v>365</v>
      </c>
      <c r="T77" s="78">
        <f t="shared" si="77"/>
        <v>0</v>
      </c>
      <c r="U77" s="78">
        <f t="shared" si="68"/>
        <v>0</v>
      </c>
      <c r="V77" s="87">
        <f>NFDs!AB79</f>
        <v>51</v>
      </c>
      <c r="W77" s="78">
        <f t="shared" si="69"/>
        <v>51</v>
      </c>
      <c r="X77" s="78">
        <f t="shared" si="78"/>
        <v>0</v>
      </c>
      <c r="Y77" s="76">
        <f t="shared" si="79"/>
        <v>0</v>
      </c>
    </row>
    <row r="78" spans="2:25">
      <c r="B78" s="75" t="s">
        <v>219</v>
      </c>
      <c r="C78" s="75" t="s">
        <v>220</v>
      </c>
      <c r="D78" s="76" t="s">
        <v>73</v>
      </c>
      <c r="E78" s="76">
        <v>-13.651051369999999</v>
      </c>
      <c r="F78" s="76">
        <v>33.625415760000003</v>
      </c>
      <c r="G78" s="76" t="s">
        <v>74</v>
      </c>
      <c r="H78" s="76" t="s">
        <v>75</v>
      </c>
      <c r="I78" s="77">
        <v>42477</v>
      </c>
      <c r="J78" s="77">
        <f t="shared" si="72"/>
        <v>42478</v>
      </c>
      <c r="K78" s="77">
        <v>44562</v>
      </c>
      <c r="L78" s="77">
        <f t="shared" si="73"/>
        <v>44978</v>
      </c>
      <c r="M78" s="289">
        <v>200</v>
      </c>
      <c r="N78" s="78">
        <v>200</v>
      </c>
      <c r="O78" s="103">
        <f t="shared" si="63"/>
        <v>62</v>
      </c>
      <c r="P78" s="78">
        <f t="shared" si="74"/>
        <v>351.45</v>
      </c>
      <c r="Q78" s="78">
        <f t="shared" si="75"/>
        <v>70290</v>
      </c>
      <c r="R78" s="87">
        <f>NFDs!AA80</f>
        <v>62</v>
      </c>
      <c r="S78" s="78">
        <f t="shared" si="76"/>
        <v>365</v>
      </c>
      <c r="T78" s="78">
        <f t="shared" si="77"/>
        <v>303</v>
      </c>
      <c r="U78" s="78">
        <f t="shared" si="68"/>
        <v>60600</v>
      </c>
      <c r="V78" s="87">
        <f>NFDs!AB80</f>
        <v>0</v>
      </c>
      <c r="W78" s="78">
        <f t="shared" si="69"/>
        <v>51</v>
      </c>
      <c r="X78" s="78">
        <f t="shared" si="78"/>
        <v>48.449999999999996</v>
      </c>
      <c r="Y78" s="76">
        <f t="shared" si="79"/>
        <v>9690</v>
      </c>
    </row>
    <row r="79" spans="2:25">
      <c r="B79" s="75" t="s">
        <v>221</v>
      </c>
      <c r="C79" s="75" t="s">
        <v>222</v>
      </c>
      <c r="D79" s="76" t="s">
        <v>73</v>
      </c>
      <c r="E79" s="76">
        <v>-13.688773530000001</v>
      </c>
      <c r="F79" s="76">
        <v>33.614603520000003</v>
      </c>
      <c r="G79" s="76" t="s">
        <v>74</v>
      </c>
      <c r="H79" s="76" t="s">
        <v>75</v>
      </c>
      <c r="I79" s="77">
        <v>42478</v>
      </c>
      <c r="J79" s="77">
        <f t="shared" si="72"/>
        <v>42479</v>
      </c>
      <c r="K79" s="77">
        <v>44562</v>
      </c>
      <c r="L79" s="77">
        <f t="shared" si="73"/>
        <v>44978</v>
      </c>
      <c r="M79" s="289">
        <v>326</v>
      </c>
      <c r="N79" s="78">
        <v>300</v>
      </c>
      <c r="O79" s="103">
        <f t="shared" si="63"/>
        <v>56</v>
      </c>
      <c r="P79" s="78">
        <f t="shared" si="74"/>
        <v>357.45</v>
      </c>
      <c r="Q79" s="78">
        <f t="shared" si="75"/>
        <v>107235</v>
      </c>
      <c r="R79" s="87">
        <f>NFDs!AA81</f>
        <v>56</v>
      </c>
      <c r="S79" s="78">
        <f t="shared" si="76"/>
        <v>365</v>
      </c>
      <c r="T79" s="78">
        <f t="shared" si="77"/>
        <v>309</v>
      </c>
      <c r="U79" s="78">
        <f t="shared" si="68"/>
        <v>92700</v>
      </c>
      <c r="V79" s="87">
        <f>NFDs!AB81</f>
        <v>0</v>
      </c>
      <c r="W79" s="78">
        <f t="shared" si="69"/>
        <v>51</v>
      </c>
      <c r="X79" s="78">
        <f t="shared" si="78"/>
        <v>48.449999999999996</v>
      </c>
      <c r="Y79" s="76">
        <f t="shared" si="79"/>
        <v>14534.999999999998</v>
      </c>
    </row>
    <row r="80" spans="2:25">
      <c r="B80" s="75" t="s">
        <v>223</v>
      </c>
      <c r="C80" s="75" t="s">
        <v>224</v>
      </c>
      <c r="D80" s="76" t="s">
        <v>73</v>
      </c>
      <c r="E80" s="76">
        <v>-13.69307571</v>
      </c>
      <c r="F80" s="76">
        <v>33.629669499999999</v>
      </c>
      <c r="G80" s="76" t="s">
        <v>74</v>
      </c>
      <c r="H80" s="76" t="s">
        <v>75</v>
      </c>
      <c r="I80" s="77">
        <v>42484</v>
      </c>
      <c r="J80" s="77">
        <f t="shared" si="72"/>
        <v>42485</v>
      </c>
      <c r="K80" s="77">
        <v>44562</v>
      </c>
      <c r="L80" s="77">
        <f t="shared" si="73"/>
        <v>44978</v>
      </c>
      <c r="M80" s="289">
        <v>179</v>
      </c>
      <c r="N80" s="78">
        <v>179</v>
      </c>
      <c r="O80" s="103">
        <f t="shared" si="63"/>
        <v>1</v>
      </c>
      <c r="P80" s="78">
        <f t="shared" si="74"/>
        <v>395.2</v>
      </c>
      <c r="Q80" s="78">
        <f t="shared" si="75"/>
        <v>70740.800000000003</v>
      </c>
      <c r="R80" s="87">
        <f>NFDs!AA82</f>
        <v>1</v>
      </c>
      <c r="S80" s="78">
        <f t="shared" si="76"/>
        <v>365</v>
      </c>
      <c r="T80" s="78">
        <f t="shared" si="77"/>
        <v>346.75</v>
      </c>
      <c r="U80" s="78">
        <f t="shared" si="68"/>
        <v>62068.25</v>
      </c>
      <c r="V80" s="87">
        <f>NFDs!AB82</f>
        <v>0</v>
      </c>
      <c r="W80" s="78">
        <f t="shared" si="69"/>
        <v>51</v>
      </c>
      <c r="X80" s="78">
        <f t="shared" si="78"/>
        <v>48.449999999999996</v>
      </c>
      <c r="Y80" s="76">
        <f t="shared" si="79"/>
        <v>8672.5499999999993</v>
      </c>
    </row>
    <row r="81" spans="2:25" ht="15.75">
      <c r="B81" s="98" t="s">
        <v>225</v>
      </c>
      <c r="C81" s="98" t="s">
        <v>226</v>
      </c>
      <c r="D81" s="76" t="s">
        <v>73</v>
      </c>
      <c r="E81" s="75">
        <v>-13.7708219</v>
      </c>
      <c r="F81" s="75">
        <v>34.080233999999997</v>
      </c>
      <c r="G81" s="76" t="s">
        <v>74</v>
      </c>
      <c r="H81" s="76" t="s">
        <v>75</v>
      </c>
      <c r="I81" s="300">
        <v>44808</v>
      </c>
      <c r="J81" s="77">
        <f t="shared" si="72"/>
        <v>44809</v>
      </c>
      <c r="K81" s="77">
        <f>J81</f>
        <v>44809</v>
      </c>
      <c r="L81" s="77">
        <f t="shared" ref="L81:L85" si="80">$AE$22</f>
        <v>44978</v>
      </c>
      <c r="M81" s="289">
        <v>80</v>
      </c>
      <c r="N81" s="78">
        <v>80</v>
      </c>
      <c r="O81" s="103">
        <f t="shared" si="63"/>
        <v>0</v>
      </c>
      <c r="P81" s="78">
        <f t="shared" si="74"/>
        <v>159.6</v>
      </c>
      <c r="Q81" s="78">
        <f t="shared" si="75"/>
        <v>12768</v>
      </c>
      <c r="R81" s="87">
        <f>NFDs!AA83</f>
        <v>0</v>
      </c>
      <c r="S81" s="78">
        <f t="shared" si="76"/>
        <v>117</v>
      </c>
      <c r="T81" s="78">
        <f t="shared" si="77"/>
        <v>111.14999999999999</v>
      </c>
      <c r="U81" s="78">
        <f t="shared" si="68"/>
        <v>8892</v>
      </c>
      <c r="V81" s="87">
        <f>NFDs!AB83</f>
        <v>0</v>
      </c>
      <c r="W81" s="78">
        <f t="shared" si="69"/>
        <v>51</v>
      </c>
      <c r="X81" s="78">
        <f t="shared" si="78"/>
        <v>48.449999999999996</v>
      </c>
      <c r="Y81" s="76">
        <f t="shared" si="79"/>
        <v>3875.9999999999995</v>
      </c>
    </row>
    <row r="82" spans="2:25">
      <c r="B82" s="75" t="s">
        <v>227</v>
      </c>
      <c r="C82" s="258" t="s">
        <v>228</v>
      </c>
      <c r="D82" s="76" t="s">
        <v>73</v>
      </c>
      <c r="E82" s="75">
        <v>-13.566083600000001</v>
      </c>
      <c r="F82" s="75">
        <v>33.734506099999997</v>
      </c>
      <c r="G82" s="76" t="s">
        <v>74</v>
      </c>
      <c r="H82" s="76" t="s">
        <v>75</v>
      </c>
      <c r="I82" s="300">
        <v>44811</v>
      </c>
      <c r="J82" s="77">
        <f t="shared" si="72"/>
        <v>44812</v>
      </c>
      <c r="K82" s="77">
        <f t="shared" ref="K82:K85" si="81">J82</f>
        <v>44812</v>
      </c>
      <c r="L82" s="77">
        <f t="shared" si="80"/>
        <v>44978</v>
      </c>
      <c r="M82" s="289">
        <v>347</v>
      </c>
      <c r="N82" s="78">
        <v>300</v>
      </c>
      <c r="O82" s="103">
        <f t="shared" si="63"/>
        <v>0</v>
      </c>
      <c r="P82" s="78">
        <f t="shared" si="74"/>
        <v>156.75</v>
      </c>
      <c r="Q82" s="78">
        <f t="shared" si="75"/>
        <v>47025</v>
      </c>
      <c r="R82" s="87">
        <f>NFDs!AA84</f>
        <v>0</v>
      </c>
      <c r="S82" s="78">
        <f t="shared" si="76"/>
        <v>114</v>
      </c>
      <c r="T82" s="78">
        <f t="shared" si="77"/>
        <v>108.3</v>
      </c>
      <c r="U82" s="78">
        <f t="shared" si="68"/>
        <v>32490</v>
      </c>
      <c r="V82" s="87">
        <f>NFDs!AB84</f>
        <v>0</v>
      </c>
      <c r="W82" s="78">
        <f t="shared" si="69"/>
        <v>51</v>
      </c>
      <c r="X82" s="78">
        <f t="shared" si="78"/>
        <v>48.449999999999996</v>
      </c>
      <c r="Y82" s="76">
        <f t="shared" si="79"/>
        <v>14534.999999999998</v>
      </c>
    </row>
    <row r="83" spans="2:25" ht="15.75">
      <c r="B83" s="98" t="s">
        <v>229</v>
      </c>
      <c r="C83" s="258" t="s">
        <v>230</v>
      </c>
      <c r="D83" s="76" t="s">
        <v>73</v>
      </c>
      <c r="E83" s="272">
        <v>-13.735661800000001</v>
      </c>
      <c r="F83" s="272">
        <v>33.969207099999998</v>
      </c>
      <c r="G83" s="76" t="s">
        <v>74</v>
      </c>
      <c r="H83" s="76" t="s">
        <v>75</v>
      </c>
      <c r="I83" s="300">
        <v>44887</v>
      </c>
      <c r="J83" s="77">
        <f t="shared" si="72"/>
        <v>44888</v>
      </c>
      <c r="K83" s="77">
        <f t="shared" si="81"/>
        <v>44888</v>
      </c>
      <c r="L83" s="77">
        <f t="shared" si="80"/>
        <v>44978</v>
      </c>
      <c r="M83" s="289">
        <v>400</v>
      </c>
      <c r="N83" s="78">
        <v>300</v>
      </c>
      <c r="O83" s="103">
        <f t="shared" si="63"/>
        <v>0</v>
      </c>
      <c r="P83" s="78">
        <f t="shared" si="74"/>
        <v>84.55</v>
      </c>
      <c r="Q83" s="78">
        <f t="shared" si="75"/>
        <v>25365</v>
      </c>
      <c r="R83" s="87">
        <f>NFDs!AA85</f>
        <v>0</v>
      </c>
      <c r="S83" s="78">
        <f t="shared" si="76"/>
        <v>38</v>
      </c>
      <c r="T83" s="78">
        <f t="shared" si="77"/>
        <v>36.1</v>
      </c>
      <c r="U83" s="78">
        <f t="shared" si="68"/>
        <v>10830</v>
      </c>
      <c r="V83" s="87">
        <f>NFDs!AB85</f>
        <v>0</v>
      </c>
      <c r="W83" s="78">
        <f t="shared" si="69"/>
        <v>51</v>
      </c>
      <c r="X83" s="78">
        <f t="shared" si="78"/>
        <v>48.449999999999996</v>
      </c>
      <c r="Y83" s="76">
        <f t="shared" si="79"/>
        <v>14534.999999999998</v>
      </c>
    </row>
    <row r="84" spans="2:25" ht="15.75">
      <c r="B84" s="75" t="s">
        <v>231</v>
      </c>
      <c r="C84" s="98" t="s">
        <v>232</v>
      </c>
      <c r="D84" s="76" t="s">
        <v>73</v>
      </c>
      <c r="E84" s="272">
        <v>-13.6452715</v>
      </c>
      <c r="F84" s="272">
        <v>34.070779000000002</v>
      </c>
      <c r="G84" s="76" t="s">
        <v>74</v>
      </c>
      <c r="H84" s="76" t="s">
        <v>75</v>
      </c>
      <c r="I84" s="300">
        <v>44802</v>
      </c>
      <c r="J84" s="77">
        <f t="shared" si="72"/>
        <v>44803</v>
      </c>
      <c r="K84" s="77">
        <f t="shared" si="81"/>
        <v>44803</v>
      </c>
      <c r="L84" s="77">
        <f t="shared" si="80"/>
        <v>44978</v>
      </c>
      <c r="M84" s="289">
        <v>347</v>
      </c>
      <c r="N84" s="78">
        <v>300</v>
      </c>
      <c r="O84" s="103">
        <f t="shared" si="63"/>
        <v>0</v>
      </c>
      <c r="P84" s="78">
        <f t="shared" si="74"/>
        <v>165.29999999999998</v>
      </c>
      <c r="Q84" s="78">
        <f t="shared" si="75"/>
        <v>49590</v>
      </c>
      <c r="R84" s="87">
        <f>NFDs!AA86</f>
        <v>0</v>
      </c>
      <c r="S84" s="78">
        <f t="shared" si="76"/>
        <v>123</v>
      </c>
      <c r="T84" s="78">
        <f t="shared" si="77"/>
        <v>116.85</v>
      </c>
      <c r="U84" s="78">
        <f t="shared" si="68"/>
        <v>35055</v>
      </c>
      <c r="V84" s="87">
        <f>NFDs!AB86</f>
        <v>0</v>
      </c>
      <c r="W84" s="78">
        <f t="shared" si="69"/>
        <v>51</v>
      </c>
      <c r="X84" s="78">
        <f t="shared" si="78"/>
        <v>48.449999999999996</v>
      </c>
      <c r="Y84" s="76">
        <f t="shared" si="79"/>
        <v>14534.999999999998</v>
      </c>
    </row>
    <row r="85" spans="2:25">
      <c r="B85" s="75" t="s">
        <v>233</v>
      </c>
      <c r="C85" s="258" t="s">
        <v>234</v>
      </c>
      <c r="D85" s="76" t="s">
        <v>73</v>
      </c>
      <c r="E85" s="272">
        <v>-13.4947315</v>
      </c>
      <c r="F85" s="272">
        <v>33.7109971</v>
      </c>
      <c r="G85" s="76" t="s">
        <v>74</v>
      </c>
      <c r="H85" s="76" t="s">
        <v>75</v>
      </c>
      <c r="I85" s="300">
        <v>44846</v>
      </c>
      <c r="J85" s="77">
        <f t="shared" si="72"/>
        <v>44847</v>
      </c>
      <c r="K85" s="77">
        <f t="shared" si="81"/>
        <v>44847</v>
      </c>
      <c r="L85" s="77">
        <f t="shared" si="80"/>
        <v>44978</v>
      </c>
      <c r="M85" s="289">
        <v>204</v>
      </c>
      <c r="N85" s="78">
        <v>204</v>
      </c>
      <c r="O85" s="103">
        <f t="shared" si="63"/>
        <v>0</v>
      </c>
      <c r="P85" s="78">
        <f t="shared" si="74"/>
        <v>123.5</v>
      </c>
      <c r="Q85" s="78">
        <f t="shared" si="75"/>
        <v>25194</v>
      </c>
      <c r="R85" s="87">
        <f>NFDs!AA87</f>
        <v>0</v>
      </c>
      <c r="S85" s="78">
        <f t="shared" si="76"/>
        <v>79</v>
      </c>
      <c r="T85" s="78">
        <f t="shared" si="77"/>
        <v>75.05</v>
      </c>
      <c r="U85" s="78">
        <f t="shared" si="68"/>
        <v>15310.199999999999</v>
      </c>
      <c r="V85" s="87">
        <f>NFDs!AB87</f>
        <v>0</v>
      </c>
      <c r="W85" s="78">
        <f t="shared" si="69"/>
        <v>51</v>
      </c>
      <c r="X85" s="78">
        <f t="shared" si="78"/>
        <v>48.449999999999996</v>
      </c>
      <c r="Y85" s="76">
        <f t="shared" si="79"/>
        <v>9883.7999999999993</v>
      </c>
    </row>
    <row r="86" spans="2:25">
      <c r="B86" s="79">
        <f>COUNTA(B71:B85)</f>
        <v>15</v>
      </c>
      <c r="C86" s="80"/>
      <c r="D86" s="81"/>
      <c r="E86" s="81"/>
      <c r="F86" s="81"/>
      <c r="G86" s="81"/>
      <c r="H86" s="81"/>
      <c r="I86" s="82"/>
      <c r="J86" s="82"/>
      <c r="K86" s="83"/>
      <c r="L86" s="84"/>
      <c r="M86" s="85">
        <f t="shared" ref="M86:Y86" si="82">SUM(M71:M85)</f>
        <v>4484</v>
      </c>
      <c r="N86" s="85">
        <f t="shared" si="82"/>
        <v>3553</v>
      </c>
      <c r="O86" s="85">
        <f t="shared" si="82"/>
        <v>952</v>
      </c>
      <c r="P86" s="85">
        <f t="shared" si="82"/>
        <v>3770.1</v>
      </c>
      <c r="Q86" s="85">
        <f t="shared" si="82"/>
        <v>853688.20000000007</v>
      </c>
      <c r="R86" s="85">
        <f t="shared" si="82"/>
        <v>850</v>
      </c>
      <c r="S86" s="85">
        <f t="shared" si="82"/>
        <v>4121</v>
      </c>
      <c r="T86" s="85">
        <f t="shared" si="82"/>
        <v>3160.2000000000003</v>
      </c>
      <c r="U86" s="85">
        <f t="shared" si="82"/>
        <v>714807.7</v>
      </c>
      <c r="V86" s="85">
        <f t="shared" si="82"/>
        <v>102</v>
      </c>
      <c r="W86" s="85">
        <f t="shared" si="82"/>
        <v>744</v>
      </c>
      <c r="X86" s="85">
        <f t="shared" si="82"/>
        <v>609.9</v>
      </c>
      <c r="Y86" s="85">
        <f t="shared" si="82"/>
        <v>138880.5</v>
      </c>
    </row>
    <row r="87" spans="2:25">
      <c r="B87" s="89" t="s">
        <v>235</v>
      </c>
      <c r="C87" s="90"/>
      <c r="D87" s="91"/>
      <c r="E87" s="91"/>
      <c r="F87" s="91"/>
      <c r="G87" s="91"/>
      <c r="H87" s="91"/>
      <c r="I87" s="91"/>
      <c r="J87" s="91"/>
      <c r="K87" s="92"/>
      <c r="L87" s="93"/>
      <c r="M87" s="94"/>
      <c r="N87" s="94"/>
      <c r="O87" s="94"/>
      <c r="P87" s="94"/>
      <c r="Q87" s="94"/>
      <c r="R87" s="94"/>
      <c r="S87" s="93"/>
      <c r="T87" s="275"/>
      <c r="U87" s="95"/>
      <c r="V87" s="95"/>
      <c r="W87" s="96"/>
      <c r="X87" s="276"/>
      <c r="Y87" s="72"/>
    </row>
    <row r="88" spans="2:25">
      <c r="B88" s="75" t="s">
        <v>236</v>
      </c>
      <c r="C88" s="75" t="s">
        <v>237</v>
      </c>
      <c r="D88" s="76" t="s">
        <v>73</v>
      </c>
      <c r="E88" s="76">
        <v>-13.67233542</v>
      </c>
      <c r="F88" s="76">
        <v>33.743401830000003</v>
      </c>
      <c r="G88" s="76" t="s">
        <v>74</v>
      </c>
      <c r="H88" s="76" t="s">
        <v>75</v>
      </c>
      <c r="I88" s="77">
        <v>42486</v>
      </c>
      <c r="J88" s="77">
        <f>I88+1</f>
        <v>42487</v>
      </c>
      <c r="K88" s="77">
        <v>44562</v>
      </c>
      <c r="L88" s="77">
        <f t="shared" ref="L88:L95" si="83">$AE$23</f>
        <v>45042</v>
      </c>
      <c r="M88" s="289">
        <v>449</v>
      </c>
      <c r="N88" s="78">
        <v>300</v>
      </c>
      <c r="O88" s="103">
        <f t="shared" ref="O88:O100" si="84">R88+V88</f>
        <v>0</v>
      </c>
      <c r="P88" s="78">
        <f t="shared" ref="P88" si="85">T88+X88</f>
        <v>456</v>
      </c>
      <c r="Q88" s="78">
        <f t="shared" ref="Q88" si="86">U88+Y88</f>
        <v>136800</v>
      </c>
      <c r="R88" s="87">
        <f>NFDs!AA90</f>
        <v>0</v>
      </c>
      <c r="S88" s="78">
        <f t="shared" ref="S88" si="87">IF((K88-J88)&gt;0,($AD$5-K88+1),$AD$5-J88)</f>
        <v>365</v>
      </c>
      <c r="T88" s="78">
        <f t="shared" ref="T88" si="88">IF(((S88-R88)&gt;(S88*$AD$9)),(S88*$AD$9),(S88-R88))</f>
        <v>346.75</v>
      </c>
      <c r="U88" s="78">
        <f t="shared" ref="U88:U100" si="89">N88*T88</f>
        <v>104025</v>
      </c>
      <c r="V88" s="87">
        <f>NFDs!AB90</f>
        <v>0</v>
      </c>
      <c r="W88" s="78">
        <f t="shared" ref="W88:W100" si="90">(L88-$AD$6)</f>
        <v>115</v>
      </c>
      <c r="X88" s="78">
        <f t="shared" ref="X88" si="91">IF(((W88-V88)&gt;(W88*$AD$9)),(W88*$AD$9),(W88-V88))</f>
        <v>109.25</v>
      </c>
      <c r="Y88" s="76">
        <f t="shared" ref="Y88" si="92">N88*X88</f>
        <v>32775</v>
      </c>
    </row>
    <row r="89" spans="2:25">
      <c r="B89" s="75" t="s">
        <v>238</v>
      </c>
      <c r="C89" s="75" t="s">
        <v>239</v>
      </c>
      <c r="D89" s="76" t="s">
        <v>73</v>
      </c>
      <c r="E89" s="76">
        <v>-13.66176186</v>
      </c>
      <c r="F89" s="76">
        <v>33.691637100000001</v>
      </c>
      <c r="G89" s="76" t="s">
        <v>74</v>
      </c>
      <c r="H89" s="76" t="s">
        <v>75</v>
      </c>
      <c r="I89" s="77">
        <v>42486</v>
      </c>
      <c r="J89" s="77">
        <f t="shared" ref="J89:J100" si="93">I89+1</f>
        <v>42487</v>
      </c>
      <c r="K89" s="77">
        <v>44562</v>
      </c>
      <c r="L89" s="77">
        <f t="shared" si="83"/>
        <v>45042</v>
      </c>
      <c r="M89" s="289">
        <v>339</v>
      </c>
      <c r="N89" s="78">
        <v>300</v>
      </c>
      <c r="O89" s="103">
        <f t="shared" si="84"/>
        <v>0</v>
      </c>
      <c r="P89" s="78">
        <f t="shared" ref="P89:P100" si="94">T89+X89</f>
        <v>456</v>
      </c>
      <c r="Q89" s="78">
        <f t="shared" ref="Q89:Q100" si="95">U89+Y89</f>
        <v>136800</v>
      </c>
      <c r="R89" s="87">
        <f>NFDs!AA91</f>
        <v>0</v>
      </c>
      <c r="S89" s="78">
        <f t="shared" ref="S89:S100" si="96">IF((K89-J89)&gt;0,($AD$5-K89+1),$AD$5-J89)</f>
        <v>365</v>
      </c>
      <c r="T89" s="78">
        <f t="shared" ref="T89:T100" si="97">IF(((S89-R89)&gt;(S89*$AD$9)),(S89*$AD$9),(S89-R89))</f>
        <v>346.75</v>
      </c>
      <c r="U89" s="78">
        <f t="shared" si="89"/>
        <v>104025</v>
      </c>
      <c r="V89" s="87">
        <f>NFDs!AB91</f>
        <v>0</v>
      </c>
      <c r="W89" s="78">
        <f t="shared" si="90"/>
        <v>115</v>
      </c>
      <c r="X89" s="78">
        <f t="shared" ref="X89:X100" si="98">IF(((W89-V89)&gt;(W89*$AD$9)),(W89*$AD$9),(W89-V89))</f>
        <v>109.25</v>
      </c>
      <c r="Y89" s="76">
        <f t="shared" ref="Y89:Y100" si="99">N89*X89</f>
        <v>32775</v>
      </c>
    </row>
    <row r="90" spans="2:25">
      <c r="B90" s="75" t="s">
        <v>240</v>
      </c>
      <c r="C90" s="75" t="s">
        <v>241</v>
      </c>
      <c r="D90" s="76" t="s">
        <v>73</v>
      </c>
      <c r="E90" s="76">
        <v>-13.668101377687304</v>
      </c>
      <c r="F90" s="76">
        <v>33.719764358524287</v>
      </c>
      <c r="G90" s="76" t="s">
        <v>74</v>
      </c>
      <c r="H90" s="76" t="s">
        <v>75</v>
      </c>
      <c r="I90" s="77">
        <v>42486</v>
      </c>
      <c r="J90" s="77">
        <f t="shared" si="93"/>
        <v>42487</v>
      </c>
      <c r="K90" s="77">
        <v>44562</v>
      </c>
      <c r="L90" s="77">
        <f t="shared" si="83"/>
        <v>45042</v>
      </c>
      <c r="M90" s="289">
        <v>178</v>
      </c>
      <c r="N90" s="78">
        <v>178</v>
      </c>
      <c r="O90" s="103">
        <f t="shared" si="84"/>
        <v>84</v>
      </c>
      <c r="P90" s="78">
        <f t="shared" si="94"/>
        <v>390.25</v>
      </c>
      <c r="Q90" s="78">
        <f t="shared" si="95"/>
        <v>69464.5</v>
      </c>
      <c r="R90" s="87">
        <f>NFDs!AA92</f>
        <v>84</v>
      </c>
      <c r="S90" s="78">
        <f t="shared" si="96"/>
        <v>365</v>
      </c>
      <c r="T90" s="78">
        <f t="shared" si="97"/>
        <v>281</v>
      </c>
      <c r="U90" s="78">
        <f t="shared" si="89"/>
        <v>50018</v>
      </c>
      <c r="V90" s="87">
        <f>NFDs!AB92</f>
        <v>0</v>
      </c>
      <c r="W90" s="78">
        <f t="shared" si="90"/>
        <v>115</v>
      </c>
      <c r="X90" s="78">
        <f t="shared" si="98"/>
        <v>109.25</v>
      </c>
      <c r="Y90" s="76">
        <f t="shared" si="99"/>
        <v>19446.5</v>
      </c>
    </row>
    <row r="91" spans="2:25">
      <c r="B91" s="75" t="s">
        <v>242</v>
      </c>
      <c r="C91" s="75" t="s">
        <v>243</v>
      </c>
      <c r="D91" s="76" t="s">
        <v>73</v>
      </c>
      <c r="E91" s="76">
        <v>-13.45577355</v>
      </c>
      <c r="F91" s="76">
        <v>33.73610481</v>
      </c>
      <c r="G91" s="76" t="s">
        <v>74</v>
      </c>
      <c r="H91" s="76" t="s">
        <v>75</v>
      </c>
      <c r="I91" s="77">
        <v>42487</v>
      </c>
      <c r="J91" s="77">
        <f t="shared" si="93"/>
        <v>42488</v>
      </c>
      <c r="K91" s="77">
        <v>44562</v>
      </c>
      <c r="L91" s="77">
        <f t="shared" si="83"/>
        <v>45042</v>
      </c>
      <c r="M91" s="289">
        <v>280</v>
      </c>
      <c r="N91" s="78">
        <v>280</v>
      </c>
      <c r="O91" s="103">
        <f t="shared" si="84"/>
        <v>0</v>
      </c>
      <c r="P91" s="78">
        <f t="shared" si="94"/>
        <v>456</v>
      </c>
      <c r="Q91" s="78">
        <f t="shared" si="95"/>
        <v>127680</v>
      </c>
      <c r="R91" s="87">
        <f>NFDs!AA93</f>
        <v>0</v>
      </c>
      <c r="S91" s="78">
        <f t="shared" si="96"/>
        <v>365</v>
      </c>
      <c r="T91" s="78">
        <f t="shared" si="97"/>
        <v>346.75</v>
      </c>
      <c r="U91" s="78">
        <f t="shared" si="89"/>
        <v>97090</v>
      </c>
      <c r="V91" s="87">
        <f>NFDs!AB93</f>
        <v>0</v>
      </c>
      <c r="W91" s="78">
        <f t="shared" si="90"/>
        <v>115</v>
      </c>
      <c r="X91" s="78">
        <f t="shared" si="98"/>
        <v>109.25</v>
      </c>
      <c r="Y91" s="76">
        <f t="shared" si="99"/>
        <v>30590</v>
      </c>
    </row>
    <row r="92" spans="2:25">
      <c r="B92" s="75" t="s">
        <v>244</v>
      </c>
      <c r="C92" s="75" t="s">
        <v>245</v>
      </c>
      <c r="D92" s="76" t="s">
        <v>73</v>
      </c>
      <c r="E92" s="76">
        <v>-13.667796640000001</v>
      </c>
      <c r="F92" s="76">
        <v>33.639625410000001</v>
      </c>
      <c r="G92" s="76" t="s">
        <v>74</v>
      </c>
      <c r="H92" s="76" t="s">
        <v>75</v>
      </c>
      <c r="I92" s="77">
        <v>42487</v>
      </c>
      <c r="J92" s="77">
        <f t="shared" si="93"/>
        <v>42488</v>
      </c>
      <c r="K92" s="77">
        <v>44562</v>
      </c>
      <c r="L92" s="77">
        <f t="shared" si="83"/>
        <v>45042</v>
      </c>
      <c r="M92" s="289">
        <v>485</v>
      </c>
      <c r="N92" s="78">
        <v>300</v>
      </c>
      <c r="O92" s="103">
        <f t="shared" si="84"/>
        <v>387</v>
      </c>
      <c r="P92" s="78">
        <f t="shared" si="94"/>
        <v>93</v>
      </c>
      <c r="Q92" s="78">
        <f t="shared" si="95"/>
        <v>27900</v>
      </c>
      <c r="R92" s="87">
        <f>NFDs!AA94</f>
        <v>272</v>
      </c>
      <c r="S92" s="78">
        <f t="shared" si="96"/>
        <v>365</v>
      </c>
      <c r="T92" s="78">
        <f t="shared" si="97"/>
        <v>93</v>
      </c>
      <c r="U92" s="78">
        <f t="shared" si="89"/>
        <v>27900</v>
      </c>
      <c r="V92" s="87">
        <f>NFDs!AB94</f>
        <v>115</v>
      </c>
      <c r="W92" s="78">
        <f t="shared" si="90"/>
        <v>115</v>
      </c>
      <c r="X92" s="78">
        <f t="shared" si="98"/>
        <v>0</v>
      </c>
      <c r="Y92" s="76">
        <f t="shared" si="99"/>
        <v>0</v>
      </c>
    </row>
    <row r="93" spans="2:25">
      <c r="B93" s="75" t="s">
        <v>246</v>
      </c>
      <c r="C93" s="75" t="s">
        <v>247</v>
      </c>
      <c r="D93" s="76" t="s">
        <v>73</v>
      </c>
      <c r="E93" s="76">
        <v>-13.69147512</v>
      </c>
      <c r="F93" s="76">
        <v>33.61536882</v>
      </c>
      <c r="G93" s="76" t="s">
        <v>74</v>
      </c>
      <c r="H93" s="76" t="s">
        <v>75</v>
      </c>
      <c r="I93" s="77">
        <v>42487</v>
      </c>
      <c r="J93" s="77">
        <f t="shared" si="93"/>
        <v>42488</v>
      </c>
      <c r="K93" s="77">
        <v>44562</v>
      </c>
      <c r="L93" s="77">
        <f t="shared" si="83"/>
        <v>45042</v>
      </c>
      <c r="M93" s="289">
        <v>434</v>
      </c>
      <c r="N93" s="78">
        <v>300</v>
      </c>
      <c r="O93" s="103">
        <f t="shared" si="84"/>
        <v>151</v>
      </c>
      <c r="P93" s="78">
        <f t="shared" si="94"/>
        <v>323.25</v>
      </c>
      <c r="Q93" s="78">
        <f t="shared" si="95"/>
        <v>96975</v>
      </c>
      <c r="R93" s="87">
        <f>NFDs!AA95</f>
        <v>151</v>
      </c>
      <c r="S93" s="78">
        <f t="shared" si="96"/>
        <v>365</v>
      </c>
      <c r="T93" s="78">
        <f t="shared" si="97"/>
        <v>214</v>
      </c>
      <c r="U93" s="78">
        <f t="shared" si="89"/>
        <v>64200</v>
      </c>
      <c r="V93" s="87">
        <f>NFDs!AB95</f>
        <v>0</v>
      </c>
      <c r="W93" s="78">
        <f t="shared" si="90"/>
        <v>115</v>
      </c>
      <c r="X93" s="78">
        <f t="shared" si="98"/>
        <v>109.25</v>
      </c>
      <c r="Y93" s="76">
        <f t="shared" si="99"/>
        <v>32775</v>
      </c>
    </row>
    <row r="94" spans="2:25">
      <c r="B94" s="75" t="s">
        <v>248</v>
      </c>
      <c r="C94" s="75" t="s">
        <v>249</v>
      </c>
      <c r="D94" s="76" t="s">
        <v>73</v>
      </c>
      <c r="E94" s="76">
        <v>-13.538048310000001</v>
      </c>
      <c r="F94" s="76">
        <v>33.491025350000001</v>
      </c>
      <c r="G94" s="76" t="s">
        <v>74</v>
      </c>
      <c r="H94" s="76" t="s">
        <v>75</v>
      </c>
      <c r="I94" s="77">
        <v>42487</v>
      </c>
      <c r="J94" s="77">
        <f t="shared" si="93"/>
        <v>42488</v>
      </c>
      <c r="K94" s="77">
        <v>44562</v>
      </c>
      <c r="L94" s="77">
        <f t="shared" si="83"/>
        <v>45042</v>
      </c>
      <c r="M94" s="289">
        <v>306</v>
      </c>
      <c r="N94" s="78">
        <v>300</v>
      </c>
      <c r="O94" s="103">
        <f t="shared" si="84"/>
        <v>0</v>
      </c>
      <c r="P94" s="78">
        <f t="shared" si="94"/>
        <v>456</v>
      </c>
      <c r="Q94" s="78">
        <f t="shared" si="95"/>
        <v>136800</v>
      </c>
      <c r="R94" s="87">
        <f>NFDs!AA96</f>
        <v>0</v>
      </c>
      <c r="S94" s="78">
        <f t="shared" si="96"/>
        <v>365</v>
      </c>
      <c r="T94" s="78">
        <f t="shared" si="97"/>
        <v>346.75</v>
      </c>
      <c r="U94" s="78">
        <f t="shared" si="89"/>
        <v>104025</v>
      </c>
      <c r="V94" s="87">
        <f>NFDs!AB96</f>
        <v>0</v>
      </c>
      <c r="W94" s="78">
        <f t="shared" si="90"/>
        <v>115</v>
      </c>
      <c r="X94" s="78">
        <f t="shared" si="98"/>
        <v>109.25</v>
      </c>
      <c r="Y94" s="76">
        <f t="shared" si="99"/>
        <v>32775</v>
      </c>
    </row>
    <row r="95" spans="2:25">
      <c r="B95" s="75" t="s">
        <v>250</v>
      </c>
      <c r="C95" s="75" t="s">
        <v>251</v>
      </c>
      <c r="D95" s="76" t="s">
        <v>73</v>
      </c>
      <c r="E95" s="76">
        <v>-13.53529028</v>
      </c>
      <c r="F95" s="76">
        <v>33.518032490000003</v>
      </c>
      <c r="G95" s="76" t="s">
        <v>74</v>
      </c>
      <c r="H95" s="76" t="s">
        <v>75</v>
      </c>
      <c r="I95" s="77">
        <v>42487</v>
      </c>
      <c r="J95" s="77">
        <f t="shared" si="93"/>
        <v>42488</v>
      </c>
      <c r="K95" s="77">
        <v>44562</v>
      </c>
      <c r="L95" s="77">
        <f t="shared" si="83"/>
        <v>45042</v>
      </c>
      <c r="M95" s="289">
        <v>77</v>
      </c>
      <c r="N95" s="78">
        <v>77</v>
      </c>
      <c r="O95" s="103">
        <f t="shared" si="84"/>
        <v>3</v>
      </c>
      <c r="P95" s="78">
        <f t="shared" si="94"/>
        <v>456</v>
      </c>
      <c r="Q95" s="78">
        <f t="shared" si="95"/>
        <v>35112</v>
      </c>
      <c r="R95" s="87">
        <f>NFDs!AA97</f>
        <v>3</v>
      </c>
      <c r="S95" s="78">
        <f t="shared" si="96"/>
        <v>365</v>
      </c>
      <c r="T95" s="78">
        <f t="shared" si="97"/>
        <v>346.75</v>
      </c>
      <c r="U95" s="78">
        <f t="shared" si="89"/>
        <v>26699.75</v>
      </c>
      <c r="V95" s="87">
        <f>NFDs!AB97</f>
        <v>0</v>
      </c>
      <c r="W95" s="78">
        <f t="shared" si="90"/>
        <v>115</v>
      </c>
      <c r="X95" s="78">
        <f t="shared" si="98"/>
        <v>109.25</v>
      </c>
      <c r="Y95" s="76">
        <f t="shared" si="99"/>
        <v>8412.25</v>
      </c>
    </row>
    <row r="96" spans="2:25">
      <c r="B96" s="75" t="s">
        <v>252</v>
      </c>
      <c r="C96" s="88" t="s">
        <v>253</v>
      </c>
      <c r="D96" s="76" t="s">
        <v>73</v>
      </c>
      <c r="E96" s="76">
        <v>-13.6655848</v>
      </c>
      <c r="F96" s="76">
        <v>33.837597799999998</v>
      </c>
      <c r="G96" s="76" t="s">
        <v>74</v>
      </c>
      <c r="H96" s="76" t="s">
        <v>75</v>
      </c>
      <c r="I96" s="300">
        <v>44795</v>
      </c>
      <c r="J96" s="77">
        <f t="shared" si="93"/>
        <v>44796</v>
      </c>
      <c r="K96" s="77">
        <f>J96</f>
        <v>44796</v>
      </c>
      <c r="L96" s="77">
        <f t="shared" ref="L96:L100" si="100">$AE$23</f>
        <v>45042</v>
      </c>
      <c r="M96" s="289">
        <v>251</v>
      </c>
      <c r="N96" s="78">
        <v>251</v>
      </c>
      <c r="O96" s="103">
        <f t="shared" si="84"/>
        <v>0</v>
      </c>
      <c r="P96" s="78">
        <f t="shared" si="94"/>
        <v>232.75</v>
      </c>
      <c r="Q96" s="78">
        <f t="shared" si="95"/>
        <v>58420.25</v>
      </c>
      <c r="R96" s="87">
        <f>NFDs!AA98</f>
        <v>0</v>
      </c>
      <c r="S96" s="78">
        <f t="shared" si="96"/>
        <v>130</v>
      </c>
      <c r="T96" s="78">
        <f t="shared" si="97"/>
        <v>123.5</v>
      </c>
      <c r="U96" s="78">
        <f t="shared" si="89"/>
        <v>30998.5</v>
      </c>
      <c r="V96" s="87">
        <f>NFDs!AB98</f>
        <v>0</v>
      </c>
      <c r="W96" s="78">
        <f t="shared" si="90"/>
        <v>115</v>
      </c>
      <c r="X96" s="78">
        <f t="shared" si="98"/>
        <v>109.25</v>
      </c>
      <c r="Y96" s="76">
        <f t="shared" si="99"/>
        <v>27421.75</v>
      </c>
    </row>
    <row r="97" spans="2:25">
      <c r="B97" s="189" t="s">
        <v>254</v>
      </c>
      <c r="C97" s="88" t="s">
        <v>255</v>
      </c>
      <c r="D97" s="76" t="s">
        <v>73</v>
      </c>
      <c r="E97" s="76">
        <v>-13.5113839</v>
      </c>
      <c r="F97" s="76">
        <v>33.618846900000001</v>
      </c>
      <c r="G97" s="76" t="s">
        <v>74</v>
      </c>
      <c r="H97" s="76" t="s">
        <v>75</v>
      </c>
      <c r="I97" s="300">
        <v>44896</v>
      </c>
      <c r="J97" s="77">
        <f t="shared" si="93"/>
        <v>44897</v>
      </c>
      <c r="K97" s="77">
        <f t="shared" ref="K97:K100" si="101">J97</f>
        <v>44897</v>
      </c>
      <c r="L97" s="77">
        <f t="shared" si="100"/>
        <v>45042</v>
      </c>
      <c r="M97" s="289">
        <v>387</v>
      </c>
      <c r="N97" s="78">
        <v>300</v>
      </c>
      <c r="O97" s="103">
        <f t="shared" si="84"/>
        <v>0</v>
      </c>
      <c r="P97" s="78">
        <f t="shared" si="94"/>
        <v>136.80000000000001</v>
      </c>
      <c r="Q97" s="78">
        <f t="shared" si="95"/>
        <v>41040</v>
      </c>
      <c r="R97" s="87">
        <f>NFDs!AA99</f>
        <v>0</v>
      </c>
      <c r="S97" s="78">
        <f t="shared" si="96"/>
        <v>29</v>
      </c>
      <c r="T97" s="78">
        <f t="shared" si="97"/>
        <v>27.549999999999997</v>
      </c>
      <c r="U97" s="78">
        <f t="shared" si="89"/>
        <v>8265</v>
      </c>
      <c r="V97" s="87">
        <f>NFDs!AB99</f>
        <v>0</v>
      </c>
      <c r="W97" s="78">
        <f t="shared" si="90"/>
        <v>115</v>
      </c>
      <c r="X97" s="78">
        <f t="shared" si="98"/>
        <v>109.25</v>
      </c>
      <c r="Y97" s="76">
        <f t="shared" si="99"/>
        <v>32775</v>
      </c>
    </row>
    <row r="98" spans="2:25">
      <c r="B98" s="88" t="s">
        <v>256</v>
      </c>
      <c r="C98" s="88" t="s">
        <v>257</v>
      </c>
      <c r="D98" s="76" t="s">
        <v>73</v>
      </c>
      <c r="E98" s="76">
        <v>-13.6113331</v>
      </c>
      <c r="F98" s="76">
        <v>34.0637878</v>
      </c>
      <c r="G98" s="76" t="s">
        <v>74</v>
      </c>
      <c r="H98" s="76" t="s">
        <v>75</v>
      </c>
      <c r="I98" s="300">
        <v>44877</v>
      </c>
      <c r="J98" s="77">
        <f t="shared" si="93"/>
        <v>44878</v>
      </c>
      <c r="K98" s="77">
        <f t="shared" si="101"/>
        <v>44878</v>
      </c>
      <c r="L98" s="77">
        <f t="shared" si="100"/>
        <v>45042</v>
      </c>
      <c r="M98" s="289">
        <v>308</v>
      </c>
      <c r="N98" s="78">
        <v>300</v>
      </c>
      <c r="O98" s="103">
        <f t="shared" si="84"/>
        <v>0</v>
      </c>
      <c r="P98" s="78">
        <f t="shared" si="94"/>
        <v>154.85</v>
      </c>
      <c r="Q98" s="78">
        <f t="shared" si="95"/>
        <v>46455</v>
      </c>
      <c r="R98" s="87">
        <f>NFDs!AA100</f>
        <v>0</v>
      </c>
      <c r="S98" s="78">
        <f t="shared" si="96"/>
        <v>48</v>
      </c>
      <c r="T98" s="78">
        <f t="shared" si="97"/>
        <v>45.599999999999994</v>
      </c>
      <c r="U98" s="78">
        <f t="shared" si="89"/>
        <v>13679.999999999998</v>
      </c>
      <c r="V98" s="87">
        <f>NFDs!AB100</f>
        <v>0</v>
      </c>
      <c r="W98" s="78">
        <f t="shared" si="90"/>
        <v>115</v>
      </c>
      <c r="X98" s="78">
        <f t="shared" si="98"/>
        <v>109.25</v>
      </c>
      <c r="Y98" s="76">
        <f t="shared" si="99"/>
        <v>32775</v>
      </c>
    </row>
    <row r="99" spans="2:25">
      <c r="B99" s="88" t="s">
        <v>258</v>
      </c>
      <c r="C99" s="258" t="s">
        <v>259</v>
      </c>
      <c r="D99" s="76" t="s">
        <v>73</v>
      </c>
      <c r="E99" s="76">
        <v>-13.764883599999999</v>
      </c>
      <c r="F99" s="76">
        <v>33.916565400000003</v>
      </c>
      <c r="G99" s="76" t="s">
        <v>74</v>
      </c>
      <c r="H99" s="76" t="s">
        <v>75</v>
      </c>
      <c r="I99" s="300">
        <v>44879</v>
      </c>
      <c r="J99" s="77">
        <f t="shared" si="93"/>
        <v>44880</v>
      </c>
      <c r="K99" s="77">
        <f t="shared" si="101"/>
        <v>44880</v>
      </c>
      <c r="L99" s="77">
        <f t="shared" si="100"/>
        <v>45042</v>
      </c>
      <c r="M99" s="289">
        <v>267</v>
      </c>
      <c r="N99" s="78">
        <v>267</v>
      </c>
      <c r="O99" s="103">
        <f t="shared" si="84"/>
        <v>0</v>
      </c>
      <c r="P99" s="78">
        <f t="shared" si="94"/>
        <v>152.94999999999999</v>
      </c>
      <c r="Q99" s="78">
        <f t="shared" si="95"/>
        <v>40837.65</v>
      </c>
      <c r="R99" s="87">
        <f>NFDs!AA101</f>
        <v>0</v>
      </c>
      <c r="S99" s="78">
        <f t="shared" si="96"/>
        <v>46</v>
      </c>
      <c r="T99" s="78">
        <f t="shared" si="97"/>
        <v>43.699999999999996</v>
      </c>
      <c r="U99" s="78">
        <f t="shared" si="89"/>
        <v>11667.9</v>
      </c>
      <c r="V99" s="87">
        <f>NFDs!AB101</f>
        <v>0</v>
      </c>
      <c r="W99" s="78">
        <f t="shared" si="90"/>
        <v>115</v>
      </c>
      <c r="X99" s="78">
        <f t="shared" si="98"/>
        <v>109.25</v>
      </c>
      <c r="Y99" s="76">
        <f t="shared" si="99"/>
        <v>29169.75</v>
      </c>
    </row>
    <row r="100" spans="2:25">
      <c r="B100" s="88" t="s">
        <v>260</v>
      </c>
      <c r="C100" s="258" t="s">
        <v>261</v>
      </c>
      <c r="D100" s="76" t="s">
        <v>73</v>
      </c>
      <c r="E100" s="76">
        <v>-13.7868835</v>
      </c>
      <c r="F100" s="76">
        <v>34.057265200000003</v>
      </c>
      <c r="G100" s="76" t="s">
        <v>74</v>
      </c>
      <c r="H100" s="76" t="s">
        <v>75</v>
      </c>
      <c r="I100" s="300">
        <v>44890</v>
      </c>
      <c r="J100" s="77">
        <f t="shared" si="93"/>
        <v>44891</v>
      </c>
      <c r="K100" s="77">
        <f t="shared" si="101"/>
        <v>44891</v>
      </c>
      <c r="L100" s="77">
        <f t="shared" si="100"/>
        <v>45042</v>
      </c>
      <c r="M100" s="289">
        <v>510</v>
      </c>
      <c r="N100" s="78">
        <v>300</v>
      </c>
      <c r="O100" s="103">
        <f t="shared" si="84"/>
        <v>0</v>
      </c>
      <c r="P100" s="78">
        <f t="shared" si="94"/>
        <v>142.5</v>
      </c>
      <c r="Q100" s="78">
        <f t="shared" si="95"/>
        <v>42750</v>
      </c>
      <c r="R100" s="87">
        <f>NFDs!AA102</f>
        <v>0</v>
      </c>
      <c r="S100" s="78">
        <f t="shared" si="96"/>
        <v>35</v>
      </c>
      <c r="T100" s="78">
        <f t="shared" si="97"/>
        <v>33.25</v>
      </c>
      <c r="U100" s="78">
        <f t="shared" si="89"/>
        <v>9975</v>
      </c>
      <c r="V100" s="87">
        <f>NFDs!AB102</f>
        <v>0</v>
      </c>
      <c r="W100" s="78">
        <f t="shared" si="90"/>
        <v>115</v>
      </c>
      <c r="X100" s="78">
        <f t="shared" si="98"/>
        <v>109.25</v>
      </c>
      <c r="Y100" s="76">
        <f t="shared" si="99"/>
        <v>32775</v>
      </c>
    </row>
    <row r="101" spans="2:25">
      <c r="B101" s="79">
        <f>COUNTA(B88:B100)</f>
        <v>13</v>
      </c>
      <c r="C101" s="80"/>
      <c r="D101" s="81"/>
      <c r="E101" s="81"/>
      <c r="F101" s="81"/>
      <c r="G101" s="81"/>
      <c r="H101" s="81"/>
      <c r="I101" s="82"/>
      <c r="J101" s="82"/>
      <c r="K101" s="83"/>
      <c r="L101" s="84"/>
      <c r="M101" s="85">
        <f>SUM(M88:M100)</f>
        <v>4271</v>
      </c>
      <c r="N101" s="85">
        <f t="shared" ref="N101:Y101" si="102">SUM(N88:N100)</f>
        <v>3453</v>
      </c>
      <c r="O101" s="85">
        <f t="shared" si="102"/>
        <v>625</v>
      </c>
      <c r="P101" s="85">
        <f t="shared" si="102"/>
        <v>3906.35</v>
      </c>
      <c r="Q101" s="85">
        <f t="shared" si="102"/>
        <v>997034.4</v>
      </c>
      <c r="R101" s="85">
        <f t="shared" si="102"/>
        <v>510</v>
      </c>
      <c r="S101" s="85">
        <f t="shared" si="102"/>
        <v>3208</v>
      </c>
      <c r="T101" s="85">
        <f t="shared" si="102"/>
        <v>2595.35</v>
      </c>
      <c r="U101" s="85">
        <f t="shared" si="102"/>
        <v>652569.15</v>
      </c>
      <c r="V101" s="85">
        <f t="shared" si="102"/>
        <v>115</v>
      </c>
      <c r="W101" s="85">
        <f t="shared" si="102"/>
        <v>1495</v>
      </c>
      <c r="X101" s="85">
        <f t="shared" si="102"/>
        <v>1311</v>
      </c>
      <c r="Y101" s="85">
        <f t="shared" si="102"/>
        <v>344465.25</v>
      </c>
    </row>
    <row r="102" spans="2:25">
      <c r="B102" s="99" t="s">
        <v>262</v>
      </c>
      <c r="C102" s="100"/>
      <c r="D102" s="101"/>
      <c r="E102" s="101"/>
      <c r="F102" s="101"/>
      <c r="G102" s="101"/>
      <c r="H102" s="101"/>
      <c r="I102" s="101"/>
      <c r="J102" s="101"/>
      <c r="K102" s="92"/>
      <c r="L102" s="93"/>
      <c r="M102" s="102"/>
      <c r="N102" s="102"/>
      <c r="O102" s="102"/>
      <c r="P102" s="102"/>
      <c r="Q102" s="102"/>
      <c r="R102" s="102"/>
      <c r="S102" s="93"/>
      <c r="T102" s="275"/>
      <c r="U102" s="95"/>
      <c r="V102" s="95"/>
      <c r="W102" s="96"/>
      <c r="X102" s="276"/>
      <c r="Y102" s="72"/>
    </row>
    <row r="103" spans="2:25">
      <c r="B103" s="297" t="s">
        <v>263</v>
      </c>
      <c r="C103" s="297" t="s">
        <v>264</v>
      </c>
      <c r="D103" s="298" t="s">
        <v>73</v>
      </c>
      <c r="E103" s="298">
        <v>-13.62773945</v>
      </c>
      <c r="F103" s="298">
        <v>33.738316300000001</v>
      </c>
      <c r="G103" s="298" t="s">
        <v>74</v>
      </c>
      <c r="H103" s="298" t="s">
        <v>75</v>
      </c>
      <c r="I103" s="296">
        <v>42479</v>
      </c>
      <c r="J103" s="296">
        <f>I103+1</f>
        <v>42480</v>
      </c>
      <c r="K103" s="296">
        <v>44562</v>
      </c>
      <c r="L103" s="296">
        <v>44957</v>
      </c>
      <c r="M103" s="289">
        <v>415</v>
      </c>
      <c r="N103" s="78">
        <v>300</v>
      </c>
      <c r="O103" s="103">
        <f t="shared" ref="O103:O117" si="103">R103+V103</f>
        <v>0</v>
      </c>
      <c r="P103" s="78">
        <f t="shared" ref="P103" si="104">T103+X103</f>
        <v>375.25</v>
      </c>
      <c r="Q103" s="78">
        <f t="shared" ref="Q103" si="105">U103+Y103</f>
        <v>112575</v>
      </c>
      <c r="R103" s="87">
        <f>NFDs!AA105</f>
        <v>0</v>
      </c>
      <c r="S103" s="78">
        <f t="shared" ref="S103" si="106">IF((K103-J103)&gt;0,($AD$5-K103+1),$AD$5-J103)</f>
        <v>365</v>
      </c>
      <c r="T103" s="78">
        <f t="shared" ref="T103" si="107">IF(((S103-R103)&gt;(S103*$AD$9)),(S103*$AD$9),(S103-R103))</f>
        <v>346.75</v>
      </c>
      <c r="U103" s="78">
        <f t="shared" ref="U103:U117" si="108">N103*T103</f>
        <v>104025</v>
      </c>
      <c r="V103" s="87">
        <f>NFDs!AB105</f>
        <v>0</v>
      </c>
      <c r="W103" s="76">
        <f t="shared" ref="W103:W117" si="109">(L103-$AD$6)</f>
        <v>30</v>
      </c>
      <c r="X103" s="76">
        <f t="shared" ref="X103" si="110">IF(((W103-V103)&gt;(W103*$AD$9)),(W103*$AD$9),(W103-V103))</f>
        <v>28.5</v>
      </c>
      <c r="Y103" s="76">
        <f t="shared" ref="Y103" si="111">N103*X103</f>
        <v>8550</v>
      </c>
    </row>
    <row r="104" spans="2:25">
      <c r="B104" s="75" t="s">
        <v>265</v>
      </c>
      <c r="C104" s="75" t="s">
        <v>266</v>
      </c>
      <c r="D104" s="76" t="s">
        <v>73</v>
      </c>
      <c r="E104" s="76">
        <v>-13.531776259999999</v>
      </c>
      <c r="F104" s="76">
        <v>33.608921770000002</v>
      </c>
      <c r="G104" s="76" t="s">
        <v>74</v>
      </c>
      <c r="H104" s="76" t="s">
        <v>75</v>
      </c>
      <c r="I104" s="77">
        <v>42480</v>
      </c>
      <c r="J104" s="77">
        <f t="shared" ref="J104:J117" si="112">I104+1</f>
        <v>42481</v>
      </c>
      <c r="K104" s="77">
        <v>44562</v>
      </c>
      <c r="L104" s="77">
        <f t="shared" ref="L104:L112" si="113">$AE$24</f>
        <v>45035</v>
      </c>
      <c r="M104" s="289">
        <v>218</v>
      </c>
      <c r="N104" s="78">
        <v>218</v>
      </c>
      <c r="O104" s="103">
        <f t="shared" si="103"/>
        <v>0</v>
      </c>
      <c r="P104" s="78">
        <f t="shared" ref="P104:P117" si="114">T104+X104</f>
        <v>449.35</v>
      </c>
      <c r="Q104" s="78">
        <f t="shared" ref="Q104:Q117" si="115">U104+Y104</f>
        <v>97958.3</v>
      </c>
      <c r="R104" s="87">
        <f>NFDs!AA106</f>
        <v>0</v>
      </c>
      <c r="S104" s="78">
        <f t="shared" ref="S104:S117" si="116">IF((K104-J104)&gt;0,($AD$5-K104+1),$AD$5-J104)</f>
        <v>365</v>
      </c>
      <c r="T104" s="78">
        <f t="shared" ref="T104:T117" si="117">IF(((S104-R104)&gt;(S104*$AD$9)),(S104*$AD$9),(S104-R104))</f>
        <v>346.75</v>
      </c>
      <c r="U104" s="78">
        <f t="shared" si="108"/>
        <v>75591.5</v>
      </c>
      <c r="V104" s="87">
        <f>NFDs!AB106</f>
        <v>0</v>
      </c>
      <c r="W104" s="76">
        <f t="shared" si="109"/>
        <v>108</v>
      </c>
      <c r="X104" s="76">
        <f t="shared" ref="X104:X117" si="118">IF(((W104-V104)&gt;(W104*$AD$9)),(W104*$AD$9),(W104-V104))</f>
        <v>102.6</v>
      </c>
      <c r="Y104" s="76">
        <f t="shared" ref="Y104:Y117" si="119">N104*X104</f>
        <v>22366.799999999999</v>
      </c>
    </row>
    <row r="105" spans="2:25">
      <c r="B105" s="75" t="s">
        <v>267</v>
      </c>
      <c r="C105" s="75" t="s">
        <v>268</v>
      </c>
      <c r="D105" s="76" t="s">
        <v>73</v>
      </c>
      <c r="E105" s="76">
        <v>-13.681920809999999</v>
      </c>
      <c r="F105" s="76">
        <v>33.712168460000001</v>
      </c>
      <c r="G105" s="76" t="s">
        <v>74</v>
      </c>
      <c r="H105" s="76" t="s">
        <v>75</v>
      </c>
      <c r="I105" s="77">
        <v>42486</v>
      </c>
      <c r="J105" s="77">
        <f t="shared" si="112"/>
        <v>42487</v>
      </c>
      <c r="K105" s="77">
        <v>44562</v>
      </c>
      <c r="L105" s="77">
        <f t="shared" si="113"/>
        <v>45035</v>
      </c>
      <c r="M105" s="289">
        <v>244</v>
      </c>
      <c r="N105" s="78">
        <v>244</v>
      </c>
      <c r="O105" s="103">
        <f t="shared" si="103"/>
        <v>0</v>
      </c>
      <c r="P105" s="78">
        <f t="shared" si="114"/>
        <v>449.35</v>
      </c>
      <c r="Q105" s="78">
        <f t="shared" si="115"/>
        <v>109641.4</v>
      </c>
      <c r="R105" s="87">
        <f>NFDs!AA107</f>
        <v>0</v>
      </c>
      <c r="S105" s="78">
        <f t="shared" si="116"/>
        <v>365</v>
      </c>
      <c r="T105" s="78">
        <f t="shared" si="117"/>
        <v>346.75</v>
      </c>
      <c r="U105" s="78">
        <f t="shared" si="108"/>
        <v>84607</v>
      </c>
      <c r="V105" s="87">
        <f>NFDs!AB107</f>
        <v>0</v>
      </c>
      <c r="W105" s="76">
        <f t="shared" si="109"/>
        <v>108</v>
      </c>
      <c r="X105" s="76">
        <f t="shared" si="118"/>
        <v>102.6</v>
      </c>
      <c r="Y105" s="76">
        <f t="shared" si="119"/>
        <v>25034.399999999998</v>
      </c>
    </row>
    <row r="106" spans="2:25">
      <c r="B106" s="75" t="s">
        <v>269</v>
      </c>
      <c r="C106" s="75" t="s">
        <v>270</v>
      </c>
      <c r="D106" s="76" t="s">
        <v>73</v>
      </c>
      <c r="E106" s="76">
        <v>-14.39903763</v>
      </c>
      <c r="F106" s="76">
        <v>33.64185106</v>
      </c>
      <c r="G106" s="76" t="s">
        <v>74</v>
      </c>
      <c r="H106" s="76" t="s">
        <v>75</v>
      </c>
      <c r="I106" s="77">
        <v>42487</v>
      </c>
      <c r="J106" s="77">
        <f t="shared" si="112"/>
        <v>42488</v>
      </c>
      <c r="K106" s="77">
        <v>44562</v>
      </c>
      <c r="L106" s="77">
        <f t="shared" si="113"/>
        <v>45035</v>
      </c>
      <c r="M106" s="289">
        <v>599</v>
      </c>
      <c r="N106" s="78">
        <v>300</v>
      </c>
      <c r="O106" s="103">
        <f t="shared" si="103"/>
        <v>0</v>
      </c>
      <c r="P106" s="78">
        <f t="shared" si="114"/>
        <v>449.35</v>
      </c>
      <c r="Q106" s="78">
        <f t="shared" si="115"/>
        <v>134805</v>
      </c>
      <c r="R106" s="87">
        <f>NFDs!AA108</f>
        <v>0</v>
      </c>
      <c r="S106" s="78">
        <f t="shared" si="116"/>
        <v>365</v>
      </c>
      <c r="T106" s="78">
        <f t="shared" si="117"/>
        <v>346.75</v>
      </c>
      <c r="U106" s="78">
        <f t="shared" si="108"/>
        <v>104025</v>
      </c>
      <c r="V106" s="87">
        <f>NFDs!AB108</f>
        <v>0</v>
      </c>
      <c r="W106" s="76">
        <f t="shared" si="109"/>
        <v>108</v>
      </c>
      <c r="X106" s="76">
        <f t="shared" si="118"/>
        <v>102.6</v>
      </c>
      <c r="Y106" s="76">
        <f t="shared" si="119"/>
        <v>30780</v>
      </c>
    </row>
    <row r="107" spans="2:25">
      <c r="B107" s="75" t="s">
        <v>271</v>
      </c>
      <c r="C107" s="75" t="s">
        <v>272</v>
      </c>
      <c r="D107" s="76" t="s">
        <v>73</v>
      </c>
      <c r="E107" s="76">
        <v>-13.69116861</v>
      </c>
      <c r="F107" s="76">
        <v>33.046387129999999</v>
      </c>
      <c r="G107" s="76" t="s">
        <v>74</v>
      </c>
      <c r="H107" s="76" t="s">
        <v>75</v>
      </c>
      <c r="I107" s="77">
        <v>42490</v>
      </c>
      <c r="J107" s="77">
        <f t="shared" si="112"/>
        <v>42491</v>
      </c>
      <c r="K107" s="77">
        <v>44562</v>
      </c>
      <c r="L107" s="77">
        <f t="shared" si="113"/>
        <v>45035</v>
      </c>
      <c r="M107" s="289">
        <v>236</v>
      </c>
      <c r="N107" s="78">
        <v>236</v>
      </c>
      <c r="O107" s="103">
        <f t="shared" si="103"/>
        <v>0</v>
      </c>
      <c r="P107" s="78">
        <f t="shared" si="114"/>
        <v>449.35</v>
      </c>
      <c r="Q107" s="78">
        <f t="shared" si="115"/>
        <v>106046.6</v>
      </c>
      <c r="R107" s="87">
        <f>NFDs!AA109</f>
        <v>0</v>
      </c>
      <c r="S107" s="78">
        <f t="shared" si="116"/>
        <v>365</v>
      </c>
      <c r="T107" s="78">
        <f t="shared" si="117"/>
        <v>346.75</v>
      </c>
      <c r="U107" s="78">
        <f t="shared" si="108"/>
        <v>81833</v>
      </c>
      <c r="V107" s="87">
        <f>NFDs!AB109</f>
        <v>0</v>
      </c>
      <c r="W107" s="76">
        <f t="shared" si="109"/>
        <v>108</v>
      </c>
      <c r="X107" s="76">
        <f t="shared" si="118"/>
        <v>102.6</v>
      </c>
      <c r="Y107" s="76">
        <f t="shared" si="119"/>
        <v>24213.599999999999</v>
      </c>
    </row>
    <row r="108" spans="2:25">
      <c r="B108" s="75" t="s">
        <v>273</v>
      </c>
      <c r="C108" s="75" t="s">
        <v>274</v>
      </c>
      <c r="D108" s="76" t="s">
        <v>73</v>
      </c>
      <c r="E108" s="76">
        <v>-13.35901786</v>
      </c>
      <c r="F108" s="76">
        <v>33.503229359999999</v>
      </c>
      <c r="G108" s="76" t="s">
        <v>74</v>
      </c>
      <c r="H108" s="76" t="s">
        <v>75</v>
      </c>
      <c r="I108" s="77">
        <v>42493</v>
      </c>
      <c r="J108" s="77">
        <f t="shared" si="112"/>
        <v>42494</v>
      </c>
      <c r="K108" s="77">
        <v>44562</v>
      </c>
      <c r="L108" s="77">
        <f t="shared" si="113"/>
        <v>45035</v>
      </c>
      <c r="M108" s="289">
        <v>136</v>
      </c>
      <c r="N108" s="78">
        <v>136</v>
      </c>
      <c r="O108" s="103">
        <f t="shared" si="103"/>
        <v>0</v>
      </c>
      <c r="P108" s="78">
        <f t="shared" si="114"/>
        <v>449.35</v>
      </c>
      <c r="Q108" s="78">
        <f t="shared" si="115"/>
        <v>61111.6</v>
      </c>
      <c r="R108" s="87">
        <f>NFDs!AA110</f>
        <v>0</v>
      </c>
      <c r="S108" s="78">
        <f t="shared" si="116"/>
        <v>365</v>
      </c>
      <c r="T108" s="78">
        <f t="shared" si="117"/>
        <v>346.75</v>
      </c>
      <c r="U108" s="78">
        <f t="shared" si="108"/>
        <v>47158</v>
      </c>
      <c r="V108" s="87">
        <f>NFDs!AB110</f>
        <v>0</v>
      </c>
      <c r="W108" s="76">
        <f t="shared" si="109"/>
        <v>108</v>
      </c>
      <c r="X108" s="76">
        <f t="shared" si="118"/>
        <v>102.6</v>
      </c>
      <c r="Y108" s="76">
        <f t="shared" si="119"/>
        <v>13953.599999999999</v>
      </c>
    </row>
    <row r="109" spans="2:25">
      <c r="B109" s="75" t="s">
        <v>275</v>
      </c>
      <c r="C109" s="75" t="s">
        <v>276</v>
      </c>
      <c r="D109" s="76" t="s">
        <v>73</v>
      </c>
      <c r="E109" s="76">
        <v>-13.656140260000001</v>
      </c>
      <c r="F109" s="76">
        <v>33.722557279999997</v>
      </c>
      <c r="G109" s="76" t="s">
        <v>74</v>
      </c>
      <c r="H109" s="76" t="s">
        <v>75</v>
      </c>
      <c r="I109" s="77">
        <v>42501</v>
      </c>
      <c r="J109" s="77">
        <f t="shared" si="112"/>
        <v>42502</v>
      </c>
      <c r="K109" s="77">
        <v>44562</v>
      </c>
      <c r="L109" s="77">
        <f t="shared" si="113"/>
        <v>45035</v>
      </c>
      <c r="M109" s="289">
        <v>220</v>
      </c>
      <c r="N109" s="78">
        <v>220</v>
      </c>
      <c r="O109" s="103">
        <f t="shared" si="103"/>
        <v>0</v>
      </c>
      <c r="P109" s="78">
        <f t="shared" si="114"/>
        <v>449.35</v>
      </c>
      <c r="Q109" s="78">
        <f t="shared" si="115"/>
        <v>98857</v>
      </c>
      <c r="R109" s="87">
        <f>NFDs!AA111</f>
        <v>0</v>
      </c>
      <c r="S109" s="78">
        <f t="shared" si="116"/>
        <v>365</v>
      </c>
      <c r="T109" s="78">
        <f t="shared" si="117"/>
        <v>346.75</v>
      </c>
      <c r="U109" s="78">
        <f t="shared" si="108"/>
        <v>76285</v>
      </c>
      <c r="V109" s="87">
        <f>NFDs!AB111</f>
        <v>0</v>
      </c>
      <c r="W109" s="76">
        <f t="shared" si="109"/>
        <v>108</v>
      </c>
      <c r="X109" s="76">
        <f t="shared" si="118"/>
        <v>102.6</v>
      </c>
      <c r="Y109" s="76">
        <f t="shared" si="119"/>
        <v>22572</v>
      </c>
    </row>
    <row r="110" spans="2:25">
      <c r="B110" s="75" t="s">
        <v>277</v>
      </c>
      <c r="C110" s="75" t="s">
        <v>140</v>
      </c>
      <c r="D110" s="76" t="s">
        <v>73</v>
      </c>
      <c r="E110" s="76">
        <v>-13.526221809999999</v>
      </c>
      <c r="F110" s="76">
        <v>33.539128750000003</v>
      </c>
      <c r="G110" s="76" t="s">
        <v>74</v>
      </c>
      <c r="H110" s="76" t="s">
        <v>75</v>
      </c>
      <c r="I110" s="77">
        <v>42503</v>
      </c>
      <c r="J110" s="77">
        <f t="shared" si="112"/>
        <v>42504</v>
      </c>
      <c r="K110" s="77">
        <v>44562</v>
      </c>
      <c r="L110" s="77">
        <f t="shared" si="113"/>
        <v>45035</v>
      </c>
      <c r="M110" s="289">
        <v>228</v>
      </c>
      <c r="N110" s="78">
        <v>223</v>
      </c>
      <c r="O110" s="103">
        <f t="shared" si="103"/>
        <v>0</v>
      </c>
      <c r="P110" s="78">
        <f t="shared" si="114"/>
        <v>449.35</v>
      </c>
      <c r="Q110" s="78">
        <f t="shared" si="115"/>
        <v>100205.05</v>
      </c>
      <c r="R110" s="87">
        <f>NFDs!AA112</f>
        <v>0</v>
      </c>
      <c r="S110" s="78">
        <f t="shared" si="116"/>
        <v>365</v>
      </c>
      <c r="T110" s="78">
        <f t="shared" si="117"/>
        <v>346.75</v>
      </c>
      <c r="U110" s="78">
        <f t="shared" si="108"/>
        <v>77325.25</v>
      </c>
      <c r="V110" s="87">
        <f>NFDs!AB112</f>
        <v>0</v>
      </c>
      <c r="W110" s="76">
        <f t="shared" si="109"/>
        <v>108</v>
      </c>
      <c r="X110" s="76">
        <f t="shared" si="118"/>
        <v>102.6</v>
      </c>
      <c r="Y110" s="76">
        <f t="shared" si="119"/>
        <v>22879.8</v>
      </c>
    </row>
    <row r="111" spans="2:25">
      <c r="B111" s="75" t="s">
        <v>278</v>
      </c>
      <c r="C111" s="75" t="s">
        <v>279</v>
      </c>
      <c r="D111" s="76" t="s">
        <v>73</v>
      </c>
      <c r="E111" s="76">
        <v>-13.44030602</v>
      </c>
      <c r="F111" s="76">
        <v>33.575258949999998</v>
      </c>
      <c r="G111" s="76" t="s">
        <v>74</v>
      </c>
      <c r="H111" s="76" t="s">
        <v>75</v>
      </c>
      <c r="I111" s="77">
        <v>42508</v>
      </c>
      <c r="J111" s="77">
        <f t="shared" si="112"/>
        <v>42509</v>
      </c>
      <c r="K111" s="77">
        <v>44562</v>
      </c>
      <c r="L111" s="77">
        <f t="shared" si="113"/>
        <v>45035</v>
      </c>
      <c r="M111" s="289">
        <v>778</v>
      </c>
      <c r="N111" s="78">
        <v>300</v>
      </c>
      <c r="O111" s="103">
        <f t="shared" si="103"/>
        <v>0</v>
      </c>
      <c r="P111" s="78">
        <f t="shared" si="114"/>
        <v>449.35</v>
      </c>
      <c r="Q111" s="78">
        <f t="shared" si="115"/>
        <v>134805</v>
      </c>
      <c r="R111" s="87">
        <f>NFDs!AA113</f>
        <v>0</v>
      </c>
      <c r="S111" s="78">
        <f t="shared" si="116"/>
        <v>365</v>
      </c>
      <c r="T111" s="78">
        <f t="shared" si="117"/>
        <v>346.75</v>
      </c>
      <c r="U111" s="78">
        <f t="shared" si="108"/>
        <v>104025</v>
      </c>
      <c r="V111" s="87">
        <f>NFDs!AB113</f>
        <v>0</v>
      </c>
      <c r="W111" s="76">
        <f t="shared" si="109"/>
        <v>108</v>
      </c>
      <c r="X111" s="76">
        <f t="shared" si="118"/>
        <v>102.6</v>
      </c>
      <c r="Y111" s="76">
        <f t="shared" si="119"/>
        <v>30780</v>
      </c>
    </row>
    <row r="112" spans="2:25">
      <c r="B112" s="75" t="s">
        <v>280</v>
      </c>
      <c r="C112" s="75" t="s">
        <v>281</v>
      </c>
      <c r="D112" s="76" t="s">
        <v>73</v>
      </c>
      <c r="E112" s="76">
        <v>-13.600093749999999</v>
      </c>
      <c r="F112" s="76">
        <v>33.602634449999996</v>
      </c>
      <c r="G112" s="76" t="s">
        <v>74</v>
      </c>
      <c r="H112" s="76" t="s">
        <v>75</v>
      </c>
      <c r="I112" s="77">
        <v>42514</v>
      </c>
      <c r="J112" s="77">
        <f t="shared" si="112"/>
        <v>42515</v>
      </c>
      <c r="K112" s="77">
        <v>44562</v>
      </c>
      <c r="L112" s="77">
        <f t="shared" si="113"/>
        <v>45035</v>
      </c>
      <c r="M112" s="289">
        <v>441</v>
      </c>
      <c r="N112" s="78">
        <v>300</v>
      </c>
      <c r="O112" s="103">
        <f t="shared" si="103"/>
        <v>2</v>
      </c>
      <c r="P112" s="78">
        <f t="shared" si="114"/>
        <v>449.35</v>
      </c>
      <c r="Q112" s="78">
        <f t="shared" si="115"/>
        <v>134805</v>
      </c>
      <c r="R112" s="87">
        <f>NFDs!AA114</f>
        <v>2</v>
      </c>
      <c r="S112" s="78">
        <f t="shared" si="116"/>
        <v>365</v>
      </c>
      <c r="T112" s="78">
        <f t="shared" si="117"/>
        <v>346.75</v>
      </c>
      <c r="U112" s="78">
        <f t="shared" si="108"/>
        <v>104025</v>
      </c>
      <c r="V112" s="87">
        <f>NFDs!AB114</f>
        <v>0</v>
      </c>
      <c r="W112" s="76">
        <f t="shared" si="109"/>
        <v>108</v>
      </c>
      <c r="X112" s="76">
        <f t="shared" si="118"/>
        <v>102.6</v>
      </c>
      <c r="Y112" s="76">
        <f t="shared" si="119"/>
        <v>30780</v>
      </c>
    </row>
    <row r="113" spans="2:25">
      <c r="B113" s="88" t="s">
        <v>282</v>
      </c>
      <c r="C113" s="258" t="s">
        <v>283</v>
      </c>
      <c r="D113" s="76" t="s">
        <v>73</v>
      </c>
      <c r="E113" s="262">
        <v>-13.7872021</v>
      </c>
      <c r="F113" s="262">
        <v>33.968932700000003</v>
      </c>
      <c r="G113" s="76" t="s">
        <v>74</v>
      </c>
      <c r="H113" s="76" t="s">
        <v>75</v>
      </c>
      <c r="I113" s="300">
        <v>44879</v>
      </c>
      <c r="J113" s="77">
        <f t="shared" si="112"/>
        <v>44880</v>
      </c>
      <c r="K113" s="77">
        <f>J113</f>
        <v>44880</v>
      </c>
      <c r="L113" s="77">
        <f t="shared" ref="L113:L117" si="120">$AE$24</f>
        <v>45035</v>
      </c>
      <c r="M113" s="290">
        <v>325</v>
      </c>
      <c r="N113" s="78">
        <v>300</v>
      </c>
      <c r="O113" s="103">
        <f t="shared" si="103"/>
        <v>0</v>
      </c>
      <c r="P113" s="78">
        <f t="shared" si="114"/>
        <v>146.29999999999998</v>
      </c>
      <c r="Q113" s="78">
        <f t="shared" si="115"/>
        <v>43890</v>
      </c>
      <c r="R113" s="87">
        <f>NFDs!AA115</f>
        <v>0</v>
      </c>
      <c r="S113" s="78">
        <f t="shared" si="116"/>
        <v>46</v>
      </c>
      <c r="T113" s="78">
        <f t="shared" si="117"/>
        <v>43.699999999999996</v>
      </c>
      <c r="U113" s="78">
        <f t="shared" si="108"/>
        <v>13109.999999999998</v>
      </c>
      <c r="V113" s="87">
        <f>NFDs!AB115</f>
        <v>0</v>
      </c>
      <c r="W113" s="76">
        <f t="shared" si="109"/>
        <v>108</v>
      </c>
      <c r="X113" s="76">
        <f t="shared" si="118"/>
        <v>102.6</v>
      </c>
      <c r="Y113" s="76">
        <f t="shared" si="119"/>
        <v>30780</v>
      </c>
    </row>
    <row r="114" spans="2:25">
      <c r="B114" s="189" t="s">
        <v>284</v>
      </c>
      <c r="C114" s="88" t="s">
        <v>285</v>
      </c>
      <c r="D114" s="76" t="s">
        <v>73</v>
      </c>
      <c r="E114" s="262">
        <v>-13.730385200000001</v>
      </c>
      <c r="F114" s="262">
        <v>33.8557098</v>
      </c>
      <c r="G114" s="76" t="s">
        <v>74</v>
      </c>
      <c r="H114" s="76" t="s">
        <v>75</v>
      </c>
      <c r="I114" s="300">
        <v>44731</v>
      </c>
      <c r="J114" s="77">
        <f t="shared" si="112"/>
        <v>44732</v>
      </c>
      <c r="K114" s="77">
        <f t="shared" ref="K114:K117" si="121">J114</f>
        <v>44732</v>
      </c>
      <c r="L114" s="77">
        <f t="shared" si="120"/>
        <v>45035</v>
      </c>
      <c r="M114" s="290">
        <v>281</v>
      </c>
      <c r="N114" s="78">
        <v>281</v>
      </c>
      <c r="O114" s="103">
        <f t="shared" si="103"/>
        <v>0</v>
      </c>
      <c r="P114" s="78">
        <f t="shared" si="114"/>
        <v>286.89999999999998</v>
      </c>
      <c r="Q114" s="78">
        <f t="shared" si="115"/>
        <v>80618.899999999994</v>
      </c>
      <c r="R114" s="87">
        <f>NFDs!AA116</f>
        <v>0</v>
      </c>
      <c r="S114" s="78">
        <f t="shared" si="116"/>
        <v>194</v>
      </c>
      <c r="T114" s="78">
        <f t="shared" si="117"/>
        <v>184.29999999999998</v>
      </c>
      <c r="U114" s="78">
        <f t="shared" si="108"/>
        <v>51788.299999999996</v>
      </c>
      <c r="V114" s="87">
        <f>NFDs!AB116</f>
        <v>0</v>
      </c>
      <c r="W114" s="76">
        <f t="shared" si="109"/>
        <v>108</v>
      </c>
      <c r="X114" s="76">
        <f t="shared" si="118"/>
        <v>102.6</v>
      </c>
      <c r="Y114" s="76">
        <f t="shared" si="119"/>
        <v>28830.6</v>
      </c>
    </row>
    <row r="115" spans="2:25">
      <c r="B115" s="88" t="s">
        <v>286</v>
      </c>
      <c r="C115" s="88" t="s">
        <v>287</v>
      </c>
      <c r="D115" s="76" t="s">
        <v>73</v>
      </c>
      <c r="E115" s="262">
        <v>-13.572337599999999</v>
      </c>
      <c r="F115" s="262">
        <v>33.857423599999997</v>
      </c>
      <c r="G115" s="76" t="s">
        <v>74</v>
      </c>
      <c r="H115" s="76" t="s">
        <v>75</v>
      </c>
      <c r="I115" s="300">
        <v>44851</v>
      </c>
      <c r="J115" s="77">
        <f t="shared" si="112"/>
        <v>44852</v>
      </c>
      <c r="K115" s="77">
        <f t="shared" si="121"/>
        <v>44852</v>
      </c>
      <c r="L115" s="77">
        <f t="shared" si="120"/>
        <v>45035</v>
      </c>
      <c r="M115" s="290">
        <v>265</v>
      </c>
      <c r="N115" s="78">
        <v>265</v>
      </c>
      <c r="O115" s="103">
        <f t="shared" si="103"/>
        <v>0</v>
      </c>
      <c r="P115" s="78">
        <f t="shared" si="114"/>
        <v>172.89999999999998</v>
      </c>
      <c r="Q115" s="78">
        <f t="shared" si="115"/>
        <v>45818.5</v>
      </c>
      <c r="R115" s="87">
        <f>NFDs!AA117</f>
        <v>0</v>
      </c>
      <c r="S115" s="78">
        <f t="shared" si="116"/>
        <v>74</v>
      </c>
      <c r="T115" s="78">
        <f t="shared" si="117"/>
        <v>70.3</v>
      </c>
      <c r="U115" s="78">
        <f t="shared" si="108"/>
        <v>18629.5</v>
      </c>
      <c r="V115" s="87">
        <f>NFDs!AB117</f>
        <v>0</v>
      </c>
      <c r="W115" s="76">
        <f t="shared" si="109"/>
        <v>108</v>
      </c>
      <c r="X115" s="76">
        <f t="shared" si="118"/>
        <v>102.6</v>
      </c>
      <c r="Y115" s="76">
        <f t="shared" si="119"/>
        <v>27189</v>
      </c>
    </row>
    <row r="116" spans="2:25">
      <c r="B116" s="88" t="s">
        <v>288</v>
      </c>
      <c r="C116" s="88" t="s">
        <v>289</v>
      </c>
      <c r="D116" s="76" t="s">
        <v>73</v>
      </c>
      <c r="E116" s="262">
        <v>-13.5839479</v>
      </c>
      <c r="F116" s="262">
        <v>33.860080099999998</v>
      </c>
      <c r="G116" s="76" t="s">
        <v>74</v>
      </c>
      <c r="H116" s="76" t="s">
        <v>75</v>
      </c>
      <c r="I116" s="300">
        <v>44845</v>
      </c>
      <c r="J116" s="77">
        <f t="shared" si="112"/>
        <v>44846</v>
      </c>
      <c r="K116" s="77">
        <f t="shared" si="121"/>
        <v>44846</v>
      </c>
      <c r="L116" s="77">
        <f t="shared" si="120"/>
        <v>45035</v>
      </c>
      <c r="M116" s="290">
        <v>132</v>
      </c>
      <c r="N116" s="78">
        <v>132</v>
      </c>
      <c r="O116" s="103">
        <f t="shared" si="103"/>
        <v>0</v>
      </c>
      <c r="P116" s="78">
        <f t="shared" si="114"/>
        <v>178.6</v>
      </c>
      <c r="Q116" s="78">
        <f t="shared" si="115"/>
        <v>23575.199999999997</v>
      </c>
      <c r="R116" s="87">
        <f>NFDs!AA118</f>
        <v>0</v>
      </c>
      <c r="S116" s="78">
        <f t="shared" si="116"/>
        <v>80</v>
      </c>
      <c r="T116" s="78">
        <f t="shared" si="117"/>
        <v>76</v>
      </c>
      <c r="U116" s="78">
        <f t="shared" si="108"/>
        <v>10032</v>
      </c>
      <c r="V116" s="87">
        <f>NFDs!AB118</f>
        <v>0</v>
      </c>
      <c r="W116" s="76">
        <f t="shared" si="109"/>
        <v>108</v>
      </c>
      <c r="X116" s="76">
        <f t="shared" si="118"/>
        <v>102.6</v>
      </c>
      <c r="Y116" s="76">
        <f t="shared" si="119"/>
        <v>13543.199999999999</v>
      </c>
    </row>
    <row r="117" spans="2:25">
      <c r="B117" s="189" t="s">
        <v>290</v>
      </c>
      <c r="C117" s="88" t="s">
        <v>291</v>
      </c>
      <c r="D117" s="76" t="s">
        <v>73</v>
      </c>
      <c r="E117" s="262">
        <v>-13.5702327</v>
      </c>
      <c r="F117" s="262">
        <v>33.765256200000003</v>
      </c>
      <c r="G117" s="76" t="s">
        <v>74</v>
      </c>
      <c r="H117" s="76" t="s">
        <v>75</v>
      </c>
      <c r="I117" s="300">
        <v>44812</v>
      </c>
      <c r="J117" s="77">
        <f t="shared" si="112"/>
        <v>44813</v>
      </c>
      <c r="K117" s="77">
        <f t="shared" si="121"/>
        <v>44813</v>
      </c>
      <c r="L117" s="77">
        <f t="shared" si="120"/>
        <v>45035</v>
      </c>
      <c r="M117" s="290">
        <v>384</v>
      </c>
      <c r="N117" s="78">
        <v>300</v>
      </c>
      <c r="O117" s="103">
        <f t="shared" si="103"/>
        <v>0</v>
      </c>
      <c r="P117" s="78">
        <f t="shared" si="114"/>
        <v>209.95</v>
      </c>
      <c r="Q117" s="78">
        <f t="shared" si="115"/>
        <v>62985</v>
      </c>
      <c r="R117" s="87">
        <f>NFDs!AA119</f>
        <v>0</v>
      </c>
      <c r="S117" s="78">
        <f t="shared" si="116"/>
        <v>113</v>
      </c>
      <c r="T117" s="78">
        <f t="shared" si="117"/>
        <v>107.35</v>
      </c>
      <c r="U117" s="78">
        <f t="shared" si="108"/>
        <v>32205</v>
      </c>
      <c r="V117" s="87">
        <f>NFDs!AB119</f>
        <v>0</v>
      </c>
      <c r="W117" s="76">
        <f t="shared" si="109"/>
        <v>108</v>
      </c>
      <c r="X117" s="76">
        <f t="shared" si="118"/>
        <v>102.6</v>
      </c>
      <c r="Y117" s="76">
        <f t="shared" si="119"/>
        <v>30780</v>
      </c>
    </row>
    <row r="118" spans="2:25">
      <c r="B118" s="79">
        <f>COUNTA(B103:B117)</f>
        <v>15</v>
      </c>
      <c r="C118" s="80"/>
      <c r="D118" s="81"/>
      <c r="E118" s="81"/>
      <c r="F118" s="81"/>
      <c r="G118" s="81"/>
      <c r="H118" s="81"/>
      <c r="I118" s="82"/>
      <c r="J118" s="82"/>
      <c r="K118" s="83"/>
      <c r="L118" s="84"/>
      <c r="M118" s="85">
        <f>SUM(M103:M117)</f>
        <v>4902</v>
      </c>
      <c r="N118" s="85">
        <f t="shared" ref="N118:Y118" si="122">SUM(N103:N117)</f>
        <v>3755</v>
      </c>
      <c r="O118" s="85">
        <f t="shared" si="122"/>
        <v>2</v>
      </c>
      <c r="P118" s="85">
        <f t="shared" si="122"/>
        <v>5414.0499999999993</v>
      </c>
      <c r="Q118" s="85">
        <f t="shared" si="122"/>
        <v>1347697.5499999998</v>
      </c>
      <c r="R118" s="85">
        <f t="shared" si="122"/>
        <v>2</v>
      </c>
      <c r="S118" s="85">
        <f t="shared" si="122"/>
        <v>4157</v>
      </c>
      <c r="T118" s="85">
        <f t="shared" si="122"/>
        <v>3949.15</v>
      </c>
      <c r="U118" s="85">
        <f t="shared" si="122"/>
        <v>984664.55</v>
      </c>
      <c r="V118" s="85">
        <f t="shared" si="122"/>
        <v>0</v>
      </c>
      <c r="W118" s="85">
        <f t="shared" si="122"/>
        <v>1542</v>
      </c>
      <c r="X118" s="85">
        <f t="shared" si="122"/>
        <v>1464.8999999999996</v>
      </c>
      <c r="Y118" s="85">
        <f t="shared" si="122"/>
        <v>363032.99999999994</v>
      </c>
    </row>
    <row r="119" spans="2:25">
      <c r="B119" s="89" t="s">
        <v>292</v>
      </c>
      <c r="C119" s="90"/>
      <c r="D119" s="91"/>
      <c r="E119" s="91"/>
      <c r="F119" s="91"/>
      <c r="G119" s="91"/>
      <c r="H119" s="91"/>
      <c r="I119" s="91"/>
      <c r="J119" s="91"/>
      <c r="K119" s="92"/>
      <c r="L119" s="93"/>
      <c r="M119" s="94"/>
      <c r="N119" s="94"/>
      <c r="O119" s="94"/>
      <c r="P119" s="94"/>
      <c r="Q119" s="94"/>
      <c r="R119" s="94"/>
      <c r="S119" s="93"/>
      <c r="T119" s="275"/>
      <c r="U119" s="95"/>
      <c r="V119" s="95"/>
      <c r="W119" s="96"/>
      <c r="X119" s="276"/>
      <c r="Y119" s="72"/>
    </row>
    <row r="120" spans="2:25">
      <c r="B120" s="297" t="s">
        <v>293</v>
      </c>
      <c r="C120" s="297" t="s">
        <v>294</v>
      </c>
      <c r="D120" s="298" t="s">
        <v>73</v>
      </c>
      <c r="E120" s="298">
        <v>-13.4557555</v>
      </c>
      <c r="F120" s="298">
        <v>33.736095509999998</v>
      </c>
      <c r="G120" s="298" t="s">
        <v>74</v>
      </c>
      <c r="H120" s="298" t="s">
        <v>75</v>
      </c>
      <c r="I120" s="296">
        <v>42508</v>
      </c>
      <c r="J120" s="296">
        <f>I120+1</f>
        <v>42509</v>
      </c>
      <c r="K120" s="296">
        <v>44562</v>
      </c>
      <c r="L120" s="296">
        <v>44957</v>
      </c>
      <c r="M120" s="289">
        <v>156</v>
      </c>
      <c r="N120" s="78">
        <v>156</v>
      </c>
      <c r="O120" s="103">
        <f t="shared" ref="O120:O136" si="123">R120+V120</f>
        <v>2</v>
      </c>
      <c r="P120" s="78">
        <f t="shared" ref="P120" si="124">T120+X120</f>
        <v>375.25</v>
      </c>
      <c r="Q120" s="78">
        <f t="shared" ref="Q120" si="125">U120+Y120</f>
        <v>58539</v>
      </c>
      <c r="R120" s="87">
        <f>NFDs!AA122</f>
        <v>2</v>
      </c>
      <c r="S120" s="78">
        <f t="shared" ref="S120" si="126">IF((K120-J120)&gt;0,($AD$5-K120+1),$AD$5-J120)</f>
        <v>365</v>
      </c>
      <c r="T120" s="78">
        <f t="shared" ref="T120" si="127">IF(((S120-R120)&gt;(S120*$AD$9)),(S120*$AD$9),(S120-R120))</f>
        <v>346.75</v>
      </c>
      <c r="U120" s="78">
        <f t="shared" ref="U120:U136" si="128">N120*T120</f>
        <v>54093</v>
      </c>
      <c r="V120" s="87">
        <f>NFDs!AB122</f>
        <v>0</v>
      </c>
      <c r="W120" s="76">
        <f t="shared" ref="W120:W136" si="129">(L120-$AD$6)</f>
        <v>30</v>
      </c>
      <c r="X120" s="76">
        <f t="shared" ref="X120" si="130">IF(((W120-V120)&gt;(W120*$AD$9)),(W120*$AD$9),(W120-V120))</f>
        <v>28.5</v>
      </c>
      <c r="Y120" s="76">
        <f t="shared" ref="Y120" si="131">N120*X120</f>
        <v>4446</v>
      </c>
    </row>
    <row r="121" spans="2:25">
      <c r="B121" s="75" t="s">
        <v>295</v>
      </c>
      <c r="C121" s="75" t="s">
        <v>296</v>
      </c>
      <c r="D121" s="76" t="s">
        <v>73</v>
      </c>
      <c r="E121" s="76">
        <v>-13.69790034</v>
      </c>
      <c r="F121" s="76">
        <v>33.547581610000002</v>
      </c>
      <c r="G121" s="76" t="s">
        <v>74</v>
      </c>
      <c r="H121" s="76" t="s">
        <v>75</v>
      </c>
      <c r="I121" s="77">
        <v>42511</v>
      </c>
      <c r="J121" s="77">
        <f t="shared" ref="J121:J136" si="132">I121+1</f>
        <v>42512</v>
      </c>
      <c r="K121" s="77">
        <v>44562</v>
      </c>
      <c r="L121" s="77">
        <f>$AE$25</f>
        <v>45042</v>
      </c>
      <c r="M121" s="289">
        <v>163</v>
      </c>
      <c r="N121" s="78">
        <v>163</v>
      </c>
      <c r="O121" s="103">
        <f t="shared" si="123"/>
        <v>16</v>
      </c>
      <c r="P121" s="78">
        <f t="shared" ref="P121:P136" si="133">T121+X121</f>
        <v>456</v>
      </c>
      <c r="Q121" s="78">
        <f t="shared" ref="Q121:Q136" si="134">U121+Y121</f>
        <v>74328</v>
      </c>
      <c r="R121" s="87">
        <f>NFDs!AA123</f>
        <v>16</v>
      </c>
      <c r="S121" s="78">
        <f t="shared" ref="S121:S136" si="135">IF((K121-J121)&gt;0,($AD$5-K121+1),$AD$5-J121)</f>
        <v>365</v>
      </c>
      <c r="T121" s="78">
        <f t="shared" ref="T121:T136" si="136">IF(((S121-R121)&gt;(S121*$AD$9)),(S121*$AD$9),(S121-R121))</f>
        <v>346.75</v>
      </c>
      <c r="U121" s="78">
        <f t="shared" si="128"/>
        <v>56520.25</v>
      </c>
      <c r="V121" s="87">
        <f>NFDs!AB123</f>
        <v>0</v>
      </c>
      <c r="W121" s="76">
        <f t="shared" si="129"/>
        <v>115</v>
      </c>
      <c r="X121" s="76">
        <f t="shared" ref="X121:X136" si="137">IF(((W121-V121)&gt;(W121*$AD$9)),(W121*$AD$9),(W121-V121))</f>
        <v>109.25</v>
      </c>
      <c r="Y121" s="76">
        <f t="shared" ref="Y121:Y136" si="138">N121*X121</f>
        <v>17807.75</v>
      </c>
    </row>
    <row r="122" spans="2:25">
      <c r="B122" s="297" t="s">
        <v>297</v>
      </c>
      <c r="C122" s="297" t="s">
        <v>298</v>
      </c>
      <c r="D122" s="298" t="s">
        <v>73</v>
      </c>
      <c r="E122" s="298">
        <v>-13.539603400000001</v>
      </c>
      <c r="F122" s="298">
        <v>33.64969645</v>
      </c>
      <c r="G122" s="298" t="s">
        <v>74</v>
      </c>
      <c r="H122" s="298" t="s">
        <v>75</v>
      </c>
      <c r="I122" s="296">
        <v>42515</v>
      </c>
      <c r="J122" s="296">
        <f t="shared" si="132"/>
        <v>42516</v>
      </c>
      <c r="K122" s="296">
        <v>44562</v>
      </c>
      <c r="L122" s="296">
        <v>44957</v>
      </c>
      <c r="M122" s="289">
        <v>392</v>
      </c>
      <c r="N122" s="78">
        <v>300</v>
      </c>
      <c r="O122" s="103">
        <f t="shared" si="123"/>
        <v>0</v>
      </c>
      <c r="P122" s="78">
        <f t="shared" si="133"/>
        <v>375.25</v>
      </c>
      <c r="Q122" s="78">
        <f t="shared" si="134"/>
        <v>112575</v>
      </c>
      <c r="R122" s="87">
        <f>NFDs!AA124</f>
        <v>0</v>
      </c>
      <c r="S122" s="78">
        <f t="shared" si="135"/>
        <v>365</v>
      </c>
      <c r="T122" s="78">
        <f t="shared" si="136"/>
        <v>346.75</v>
      </c>
      <c r="U122" s="78">
        <f t="shared" si="128"/>
        <v>104025</v>
      </c>
      <c r="V122" s="87">
        <f>NFDs!AB124</f>
        <v>0</v>
      </c>
      <c r="W122" s="76">
        <f t="shared" si="129"/>
        <v>30</v>
      </c>
      <c r="X122" s="76">
        <f t="shared" si="137"/>
        <v>28.5</v>
      </c>
      <c r="Y122" s="76">
        <f t="shared" si="138"/>
        <v>8550</v>
      </c>
    </row>
    <row r="123" spans="2:25">
      <c r="B123" s="75" t="s">
        <v>299</v>
      </c>
      <c r="C123" s="75" t="s">
        <v>300</v>
      </c>
      <c r="D123" s="76" t="s">
        <v>73</v>
      </c>
      <c r="E123" s="76">
        <v>-13.583324279999999</v>
      </c>
      <c r="F123" s="76">
        <v>33.698470790000002</v>
      </c>
      <c r="G123" s="76" t="s">
        <v>74</v>
      </c>
      <c r="H123" s="76" t="s">
        <v>75</v>
      </c>
      <c r="I123" s="77">
        <v>42515</v>
      </c>
      <c r="J123" s="77">
        <f t="shared" si="132"/>
        <v>42516</v>
      </c>
      <c r="K123" s="77">
        <v>44562</v>
      </c>
      <c r="L123" s="77">
        <f t="shared" ref="L123:L131" si="139">$AE$25</f>
        <v>45042</v>
      </c>
      <c r="M123" s="289">
        <v>668</v>
      </c>
      <c r="N123" s="78">
        <v>300</v>
      </c>
      <c r="O123" s="103">
        <f t="shared" si="123"/>
        <v>0</v>
      </c>
      <c r="P123" s="78">
        <f t="shared" si="133"/>
        <v>456</v>
      </c>
      <c r="Q123" s="78">
        <f t="shared" si="134"/>
        <v>136800</v>
      </c>
      <c r="R123" s="87">
        <f>NFDs!AA125</f>
        <v>0</v>
      </c>
      <c r="S123" s="78">
        <f t="shared" si="135"/>
        <v>365</v>
      </c>
      <c r="T123" s="78">
        <f t="shared" si="136"/>
        <v>346.75</v>
      </c>
      <c r="U123" s="78">
        <f t="shared" si="128"/>
        <v>104025</v>
      </c>
      <c r="V123" s="87">
        <f>NFDs!AB125</f>
        <v>0</v>
      </c>
      <c r="W123" s="76">
        <f t="shared" si="129"/>
        <v>115</v>
      </c>
      <c r="X123" s="76">
        <f t="shared" si="137"/>
        <v>109.25</v>
      </c>
      <c r="Y123" s="76">
        <f t="shared" si="138"/>
        <v>32775</v>
      </c>
    </row>
    <row r="124" spans="2:25">
      <c r="B124" s="75" t="s">
        <v>301</v>
      </c>
      <c r="C124" s="75" t="s">
        <v>302</v>
      </c>
      <c r="D124" s="76" t="s">
        <v>73</v>
      </c>
      <c r="E124" s="76">
        <v>-13.54704214</v>
      </c>
      <c r="F124" s="76">
        <v>33.697662389999998</v>
      </c>
      <c r="G124" s="76" t="s">
        <v>74</v>
      </c>
      <c r="H124" s="76" t="s">
        <v>75</v>
      </c>
      <c r="I124" s="77">
        <v>42517</v>
      </c>
      <c r="J124" s="77">
        <f t="shared" si="132"/>
        <v>42518</v>
      </c>
      <c r="K124" s="77">
        <v>44562</v>
      </c>
      <c r="L124" s="77">
        <f t="shared" si="139"/>
        <v>45042</v>
      </c>
      <c r="M124" s="289">
        <v>333</v>
      </c>
      <c r="N124" s="78">
        <v>300</v>
      </c>
      <c r="O124" s="103">
        <f t="shared" si="123"/>
        <v>0</v>
      </c>
      <c r="P124" s="78">
        <f t="shared" si="133"/>
        <v>456</v>
      </c>
      <c r="Q124" s="78">
        <f t="shared" si="134"/>
        <v>136800</v>
      </c>
      <c r="R124" s="87">
        <f>NFDs!AA126</f>
        <v>0</v>
      </c>
      <c r="S124" s="78">
        <f t="shared" si="135"/>
        <v>365</v>
      </c>
      <c r="T124" s="78">
        <f t="shared" si="136"/>
        <v>346.75</v>
      </c>
      <c r="U124" s="78">
        <f t="shared" si="128"/>
        <v>104025</v>
      </c>
      <c r="V124" s="87">
        <f>NFDs!AB126</f>
        <v>0</v>
      </c>
      <c r="W124" s="76">
        <f t="shared" si="129"/>
        <v>115</v>
      </c>
      <c r="X124" s="76">
        <f t="shared" si="137"/>
        <v>109.25</v>
      </c>
      <c r="Y124" s="76">
        <f t="shared" si="138"/>
        <v>32775</v>
      </c>
    </row>
    <row r="125" spans="2:25">
      <c r="B125" s="75" t="s">
        <v>303</v>
      </c>
      <c r="C125" s="75" t="s">
        <v>304</v>
      </c>
      <c r="D125" s="76" t="s">
        <v>73</v>
      </c>
      <c r="E125" s="76">
        <v>-13.561001790000001</v>
      </c>
      <c r="F125" s="76">
        <v>33.585308060000003</v>
      </c>
      <c r="G125" s="76" t="s">
        <v>74</v>
      </c>
      <c r="H125" s="76" t="s">
        <v>75</v>
      </c>
      <c r="I125" s="77">
        <v>42520</v>
      </c>
      <c r="J125" s="77">
        <f t="shared" si="132"/>
        <v>42521</v>
      </c>
      <c r="K125" s="77">
        <v>44562</v>
      </c>
      <c r="L125" s="77">
        <f t="shared" si="139"/>
        <v>45042</v>
      </c>
      <c r="M125" s="289">
        <v>462</v>
      </c>
      <c r="N125" s="78">
        <v>300</v>
      </c>
      <c r="O125" s="103">
        <f t="shared" si="123"/>
        <v>45</v>
      </c>
      <c r="P125" s="78">
        <f t="shared" si="133"/>
        <v>429.25</v>
      </c>
      <c r="Q125" s="78">
        <f t="shared" si="134"/>
        <v>128775</v>
      </c>
      <c r="R125" s="87">
        <f>NFDs!AA127</f>
        <v>45</v>
      </c>
      <c r="S125" s="78">
        <f t="shared" si="135"/>
        <v>365</v>
      </c>
      <c r="T125" s="78">
        <f t="shared" si="136"/>
        <v>320</v>
      </c>
      <c r="U125" s="78">
        <f t="shared" si="128"/>
        <v>96000</v>
      </c>
      <c r="V125" s="87">
        <f>NFDs!AB127</f>
        <v>0</v>
      </c>
      <c r="W125" s="76">
        <f t="shared" si="129"/>
        <v>115</v>
      </c>
      <c r="X125" s="76">
        <f t="shared" si="137"/>
        <v>109.25</v>
      </c>
      <c r="Y125" s="76">
        <f t="shared" si="138"/>
        <v>32775</v>
      </c>
    </row>
    <row r="126" spans="2:25">
      <c r="B126" s="75" t="s">
        <v>305</v>
      </c>
      <c r="C126" s="75" t="s">
        <v>306</v>
      </c>
      <c r="D126" s="76" t="s">
        <v>73</v>
      </c>
      <c r="E126" s="76">
        <v>-13.697460619999999</v>
      </c>
      <c r="F126" s="76">
        <v>33.520910170000001</v>
      </c>
      <c r="G126" s="76" t="s">
        <v>74</v>
      </c>
      <c r="H126" s="76" t="s">
        <v>75</v>
      </c>
      <c r="I126" s="77">
        <v>42523</v>
      </c>
      <c r="J126" s="77">
        <f t="shared" si="132"/>
        <v>42524</v>
      </c>
      <c r="K126" s="77">
        <v>44562</v>
      </c>
      <c r="L126" s="77">
        <f t="shared" si="139"/>
        <v>45042</v>
      </c>
      <c r="M126" s="289">
        <v>345</v>
      </c>
      <c r="N126" s="78">
        <v>300</v>
      </c>
      <c r="O126" s="103">
        <f t="shared" si="123"/>
        <v>0</v>
      </c>
      <c r="P126" s="78">
        <f t="shared" si="133"/>
        <v>456</v>
      </c>
      <c r="Q126" s="78">
        <f t="shared" si="134"/>
        <v>136800</v>
      </c>
      <c r="R126" s="87">
        <f>NFDs!AA128</f>
        <v>0</v>
      </c>
      <c r="S126" s="78">
        <f t="shared" si="135"/>
        <v>365</v>
      </c>
      <c r="T126" s="78">
        <f t="shared" si="136"/>
        <v>346.75</v>
      </c>
      <c r="U126" s="78">
        <f t="shared" si="128"/>
        <v>104025</v>
      </c>
      <c r="V126" s="87">
        <f>NFDs!AB128</f>
        <v>0</v>
      </c>
      <c r="W126" s="76">
        <f t="shared" si="129"/>
        <v>115</v>
      </c>
      <c r="X126" s="76">
        <f t="shared" si="137"/>
        <v>109.25</v>
      </c>
      <c r="Y126" s="76">
        <f t="shared" si="138"/>
        <v>32775</v>
      </c>
    </row>
    <row r="127" spans="2:25">
      <c r="B127" s="75" t="s">
        <v>307</v>
      </c>
      <c r="C127" s="75" t="s">
        <v>308</v>
      </c>
      <c r="D127" s="76" t="s">
        <v>73</v>
      </c>
      <c r="E127" s="76">
        <v>-13.688782399999999</v>
      </c>
      <c r="F127" s="76">
        <v>33.614659029999999</v>
      </c>
      <c r="G127" s="76" t="s">
        <v>74</v>
      </c>
      <c r="H127" s="76" t="s">
        <v>75</v>
      </c>
      <c r="I127" s="77">
        <v>42523</v>
      </c>
      <c r="J127" s="77">
        <f t="shared" si="132"/>
        <v>42524</v>
      </c>
      <c r="K127" s="77">
        <v>44562</v>
      </c>
      <c r="L127" s="77">
        <f t="shared" si="139"/>
        <v>45042</v>
      </c>
      <c r="M127" s="289">
        <v>486</v>
      </c>
      <c r="N127" s="78">
        <v>300</v>
      </c>
      <c r="O127" s="103">
        <f t="shared" si="123"/>
        <v>410</v>
      </c>
      <c r="P127" s="78">
        <f t="shared" si="133"/>
        <v>70</v>
      </c>
      <c r="Q127" s="78">
        <f t="shared" si="134"/>
        <v>21000</v>
      </c>
      <c r="R127" s="87">
        <f>NFDs!AA129</f>
        <v>295</v>
      </c>
      <c r="S127" s="78">
        <f t="shared" si="135"/>
        <v>365</v>
      </c>
      <c r="T127" s="78">
        <f t="shared" si="136"/>
        <v>70</v>
      </c>
      <c r="U127" s="78">
        <f t="shared" si="128"/>
        <v>21000</v>
      </c>
      <c r="V127" s="87">
        <f>NFDs!AB129</f>
        <v>115</v>
      </c>
      <c r="W127" s="76">
        <f t="shared" si="129"/>
        <v>115</v>
      </c>
      <c r="X127" s="76">
        <f t="shared" si="137"/>
        <v>0</v>
      </c>
      <c r="Y127" s="76">
        <f t="shared" si="138"/>
        <v>0</v>
      </c>
    </row>
    <row r="128" spans="2:25">
      <c r="B128" s="75" t="s">
        <v>309</v>
      </c>
      <c r="C128" s="75" t="s">
        <v>310</v>
      </c>
      <c r="D128" s="76" t="s">
        <v>73</v>
      </c>
      <c r="E128" s="76">
        <v>-13.36317412</v>
      </c>
      <c r="F128" s="76">
        <v>33.495646909999998</v>
      </c>
      <c r="G128" s="76" t="s">
        <v>74</v>
      </c>
      <c r="H128" s="76" t="s">
        <v>75</v>
      </c>
      <c r="I128" s="77">
        <v>42524</v>
      </c>
      <c r="J128" s="77">
        <f t="shared" si="132"/>
        <v>42525</v>
      </c>
      <c r="K128" s="77">
        <v>44562</v>
      </c>
      <c r="L128" s="77">
        <f t="shared" si="139"/>
        <v>45042</v>
      </c>
      <c r="M128" s="289">
        <v>160</v>
      </c>
      <c r="N128" s="78">
        <v>160</v>
      </c>
      <c r="O128" s="103">
        <f t="shared" si="123"/>
        <v>0</v>
      </c>
      <c r="P128" s="78">
        <f t="shared" si="133"/>
        <v>456</v>
      </c>
      <c r="Q128" s="78">
        <f t="shared" si="134"/>
        <v>72960</v>
      </c>
      <c r="R128" s="87">
        <f>NFDs!AA130</f>
        <v>0</v>
      </c>
      <c r="S128" s="78">
        <f t="shared" si="135"/>
        <v>365</v>
      </c>
      <c r="T128" s="78">
        <f t="shared" si="136"/>
        <v>346.75</v>
      </c>
      <c r="U128" s="78">
        <f t="shared" si="128"/>
        <v>55480</v>
      </c>
      <c r="V128" s="87">
        <f>NFDs!AB130</f>
        <v>0</v>
      </c>
      <c r="W128" s="76">
        <f t="shared" si="129"/>
        <v>115</v>
      </c>
      <c r="X128" s="76">
        <f t="shared" si="137"/>
        <v>109.25</v>
      </c>
      <c r="Y128" s="76">
        <f t="shared" si="138"/>
        <v>17480</v>
      </c>
    </row>
    <row r="129" spans="2:25">
      <c r="B129" s="75" t="s">
        <v>311</v>
      </c>
      <c r="C129" s="75" t="s">
        <v>312</v>
      </c>
      <c r="D129" s="76" t="s">
        <v>73</v>
      </c>
      <c r="E129" s="76">
        <v>-13.5813033</v>
      </c>
      <c r="F129" s="76">
        <v>33.703354390000001</v>
      </c>
      <c r="G129" s="76" t="s">
        <v>74</v>
      </c>
      <c r="H129" s="76" t="s">
        <v>75</v>
      </c>
      <c r="I129" s="77">
        <v>42532</v>
      </c>
      <c r="J129" s="77">
        <f t="shared" si="132"/>
        <v>42533</v>
      </c>
      <c r="K129" s="77">
        <v>44562</v>
      </c>
      <c r="L129" s="77">
        <f t="shared" si="139"/>
        <v>45042</v>
      </c>
      <c r="M129" s="289">
        <v>220</v>
      </c>
      <c r="N129" s="78">
        <v>220</v>
      </c>
      <c r="O129" s="103">
        <f t="shared" si="123"/>
        <v>0</v>
      </c>
      <c r="P129" s="78">
        <f t="shared" si="133"/>
        <v>456</v>
      </c>
      <c r="Q129" s="78">
        <f t="shared" si="134"/>
        <v>100320</v>
      </c>
      <c r="R129" s="87">
        <f>NFDs!AA131</f>
        <v>0</v>
      </c>
      <c r="S129" s="78">
        <f t="shared" si="135"/>
        <v>365</v>
      </c>
      <c r="T129" s="78">
        <f t="shared" si="136"/>
        <v>346.75</v>
      </c>
      <c r="U129" s="78">
        <f t="shared" si="128"/>
        <v>76285</v>
      </c>
      <c r="V129" s="87">
        <f>NFDs!AB131</f>
        <v>0</v>
      </c>
      <c r="W129" s="76">
        <f t="shared" si="129"/>
        <v>115</v>
      </c>
      <c r="X129" s="76">
        <f t="shared" si="137"/>
        <v>109.25</v>
      </c>
      <c r="Y129" s="76">
        <f t="shared" si="138"/>
        <v>24035</v>
      </c>
    </row>
    <row r="130" spans="2:25">
      <c r="B130" s="75" t="s">
        <v>313</v>
      </c>
      <c r="C130" s="75" t="s">
        <v>314</v>
      </c>
      <c r="D130" s="76" t="s">
        <v>73</v>
      </c>
      <c r="E130" s="76">
        <v>-13.065661179999999</v>
      </c>
      <c r="F130" s="76">
        <v>33.427215420000003</v>
      </c>
      <c r="G130" s="76" t="s">
        <v>74</v>
      </c>
      <c r="H130" s="76" t="s">
        <v>75</v>
      </c>
      <c r="I130" s="77">
        <v>42538</v>
      </c>
      <c r="J130" s="77">
        <f t="shared" si="132"/>
        <v>42539</v>
      </c>
      <c r="K130" s="77">
        <v>44562</v>
      </c>
      <c r="L130" s="77">
        <f t="shared" si="139"/>
        <v>45042</v>
      </c>
      <c r="M130" s="289">
        <v>712</v>
      </c>
      <c r="N130" s="78">
        <v>300</v>
      </c>
      <c r="O130" s="103">
        <f t="shared" si="123"/>
        <v>1</v>
      </c>
      <c r="P130" s="78">
        <f t="shared" si="133"/>
        <v>456</v>
      </c>
      <c r="Q130" s="78">
        <f t="shared" si="134"/>
        <v>136800</v>
      </c>
      <c r="R130" s="87">
        <f>NFDs!AA132</f>
        <v>1</v>
      </c>
      <c r="S130" s="78">
        <f t="shared" si="135"/>
        <v>365</v>
      </c>
      <c r="T130" s="78">
        <f t="shared" si="136"/>
        <v>346.75</v>
      </c>
      <c r="U130" s="78">
        <f t="shared" si="128"/>
        <v>104025</v>
      </c>
      <c r="V130" s="87">
        <f>NFDs!AB132</f>
        <v>0</v>
      </c>
      <c r="W130" s="76">
        <f t="shared" si="129"/>
        <v>115</v>
      </c>
      <c r="X130" s="76">
        <f t="shared" si="137"/>
        <v>109.25</v>
      </c>
      <c r="Y130" s="76">
        <f t="shared" si="138"/>
        <v>32775</v>
      </c>
    </row>
    <row r="131" spans="2:25">
      <c r="B131" s="75" t="s">
        <v>315</v>
      </c>
      <c r="C131" s="75" t="s">
        <v>316</v>
      </c>
      <c r="D131" s="76" t="s">
        <v>73</v>
      </c>
      <c r="E131" s="76">
        <v>-13.51171978</v>
      </c>
      <c r="F131" s="76">
        <v>33.785036320000003</v>
      </c>
      <c r="G131" s="76" t="s">
        <v>74</v>
      </c>
      <c r="H131" s="76" t="s">
        <v>75</v>
      </c>
      <c r="I131" s="77">
        <v>42550</v>
      </c>
      <c r="J131" s="77">
        <f t="shared" si="132"/>
        <v>42551</v>
      </c>
      <c r="K131" s="77">
        <v>44562</v>
      </c>
      <c r="L131" s="77">
        <f t="shared" si="139"/>
        <v>45042</v>
      </c>
      <c r="M131" s="289">
        <v>379</v>
      </c>
      <c r="N131" s="78">
        <v>300</v>
      </c>
      <c r="O131" s="103">
        <f t="shared" si="123"/>
        <v>263</v>
      </c>
      <c r="P131" s="78">
        <f t="shared" si="133"/>
        <v>211.25</v>
      </c>
      <c r="Q131" s="78">
        <f t="shared" si="134"/>
        <v>63375</v>
      </c>
      <c r="R131" s="87">
        <f>NFDs!AA133</f>
        <v>263</v>
      </c>
      <c r="S131" s="78">
        <f t="shared" si="135"/>
        <v>365</v>
      </c>
      <c r="T131" s="78">
        <f t="shared" si="136"/>
        <v>102</v>
      </c>
      <c r="U131" s="78">
        <f t="shared" si="128"/>
        <v>30600</v>
      </c>
      <c r="V131" s="87">
        <f>NFDs!AB133</f>
        <v>0</v>
      </c>
      <c r="W131" s="76">
        <f t="shared" si="129"/>
        <v>115</v>
      </c>
      <c r="X131" s="76">
        <f t="shared" si="137"/>
        <v>109.25</v>
      </c>
      <c r="Y131" s="76">
        <f t="shared" si="138"/>
        <v>32775</v>
      </c>
    </row>
    <row r="132" spans="2:25">
      <c r="B132" s="189" t="s">
        <v>317</v>
      </c>
      <c r="C132" s="262" t="s">
        <v>318</v>
      </c>
      <c r="D132" s="76" t="s">
        <v>73</v>
      </c>
      <c r="E132" s="76">
        <v>-13.676068300000001</v>
      </c>
      <c r="F132" s="76">
        <v>34.008653899999999</v>
      </c>
      <c r="G132" s="76" t="s">
        <v>74</v>
      </c>
      <c r="H132" s="76" t="s">
        <v>75</v>
      </c>
      <c r="I132" s="300">
        <v>44853</v>
      </c>
      <c r="J132" s="77">
        <f t="shared" si="132"/>
        <v>44854</v>
      </c>
      <c r="K132" s="77">
        <f>J132</f>
        <v>44854</v>
      </c>
      <c r="L132" s="77">
        <f t="shared" ref="L132:L136" si="140">$AE$25</f>
        <v>45042</v>
      </c>
      <c r="M132" s="289">
        <v>185</v>
      </c>
      <c r="N132" s="78">
        <v>185</v>
      </c>
      <c r="O132" s="103">
        <f t="shared" si="123"/>
        <v>0</v>
      </c>
      <c r="P132" s="78">
        <f t="shared" si="133"/>
        <v>177.64999999999998</v>
      </c>
      <c r="Q132" s="78">
        <f t="shared" si="134"/>
        <v>32865.25</v>
      </c>
      <c r="R132" s="87">
        <f>NFDs!AA134</f>
        <v>0</v>
      </c>
      <c r="S132" s="78">
        <f t="shared" si="135"/>
        <v>72</v>
      </c>
      <c r="T132" s="78">
        <f t="shared" si="136"/>
        <v>68.399999999999991</v>
      </c>
      <c r="U132" s="78">
        <f t="shared" si="128"/>
        <v>12653.999999999998</v>
      </c>
      <c r="V132" s="87">
        <f>NFDs!AB134</f>
        <v>0</v>
      </c>
      <c r="W132" s="76">
        <f t="shared" si="129"/>
        <v>115</v>
      </c>
      <c r="X132" s="76">
        <f t="shared" si="137"/>
        <v>109.25</v>
      </c>
      <c r="Y132" s="76">
        <f t="shared" si="138"/>
        <v>20211.25</v>
      </c>
    </row>
    <row r="133" spans="2:25">
      <c r="B133" s="4" t="s">
        <v>319</v>
      </c>
      <c r="C133" s="88" t="s">
        <v>320</v>
      </c>
      <c r="D133" s="76" t="s">
        <v>73</v>
      </c>
      <c r="E133" s="21">
        <v>-13.690049500000001</v>
      </c>
      <c r="F133" s="21">
        <v>34.064110200000002</v>
      </c>
      <c r="G133" s="76" t="s">
        <v>74</v>
      </c>
      <c r="H133" s="76" t="s">
        <v>75</v>
      </c>
      <c r="I133" s="300">
        <v>44826</v>
      </c>
      <c r="J133" s="77">
        <f t="shared" si="132"/>
        <v>44827</v>
      </c>
      <c r="K133" s="77">
        <f t="shared" ref="K133:K136" si="141">J133</f>
        <v>44827</v>
      </c>
      <c r="L133" s="77">
        <f t="shared" si="140"/>
        <v>45042</v>
      </c>
      <c r="M133" s="289">
        <v>93</v>
      </c>
      <c r="N133" s="78">
        <v>93</v>
      </c>
      <c r="O133" s="103">
        <f t="shared" si="123"/>
        <v>0</v>
      </c>
      <c r="P133" s="78">
        <f t="shared" si="133"/>
        <v>203.3</v>
      </c>
      <c r="Q133" s="78">
        <f t="shared" si="134"/>
        <v>18906.900000000001</v>
      </c>
      <c r="R133" s="87">
        <f>NFDs!AA135</f>
        <v>0</v>
      </c>
      <c r="S133" s="78">
        <f t="shared" si="135"/>
        <v>99</v>
      </c>
      <c r="T133" s="78">
        <f t="shared" si="136"/>
        <v>94.05</v>
      </c>
      <c r="U133" s="78">
        <f t="shared" si="128"/>
        <v>8746.65</v>
      </c>
      <c r="V133" s="87">
        <f>NFDs!AB135</f>
        <v>0</v>
      </c>
      <c r="W133" s="76">
        <f t="shared" si="129"/>
        <v>115</v>
      </c>
      <c r="X133" s="76">
        <f t="shared" si="137"/>
        <v>109.25</v>
      </c>
      <c r="Y133" s="76">
        <f t="shared" si="138"/>
        <v>10160.25</v>
      </c>
    </row>
    <row r="134" spans="2:25">
      <c r="B134" s="4" t="s">
        <v>321</v>
      </c>
      <c r="C134" s="262" t="s">
        <v>322</v>
      </c>
      <c r="D134" s="76" t="s">
        <v>73</v>
      </c>
      <c r="E134" s="271">
        <v>-13.6792259</v>
      </c>
      <c r="F134" s="271">
        <v>34.017133700000002</v>
      </c>
      <c r="G134" s="76" t="s">
        <v>74</v>
      </c>
      <c r="H134" s="76" t="s">
        <v>75</v>
      </c>
      <c r="I134" s="300">
        <v>44823</v>
      </c>
      <c r="J134" s="77">
        <f t="shared" si="132"/>
        <v>44824</v>
      </c>
      <c r="K134" s="77">
        <f t="shared" si="141"/>
        <v>44824</v>
      </c>
      <c r="L134" s="77">
        <f t="shared" si="140"/>
        <v>45042</v>
      </c>
      <c r="M134" s="289">
        <v>269</v>
      </c>
      <c r="N134" s="78">
        <v>269</v>
      </c>
      <c r="O134" s="103">
        <f t="shared" si="123"/>
        <v>0</v>
      </c>
      <c r="P134" s="78">
        <f t="shared" si="133"/>
        <v>206.14999999999998</v>
      </c>
      <c r="Q134" s="78">
        <f t="shared" si="134"/>
        <v>55454.35</v>
      </c>
      <c r="R134" s="87">
        <f>NFDs!AA136</f>
        <v>0</v>
      </c>
      <c r="S134" s="78">
        <f t="shared" si="135"/>
        <v>102</v>
      </c>
      <c r="T134" s="78">
        <f t="shared" si="136"/>
        <v>96.899999999999991</v>
      </c>
      <c r="U134" s="78">
        <f t="shared" si="128"/>
        <v>26066.1</v>
      </c>
      <c r="V134" s="87">
        <f>NFDs!AB136</f>
        <v>0</v>
      </c>
      <c r="W134" s="76">
        <f t="shared" si="129"/>
        <v>115</v>
      </c>
      <c r="X134" s="76">
        <f t="shared" si="137"/>
        <v>109.25</v>
      </c>
      <c r="Y134" s="76">
        <f t="shared" si="138"/>
        <v>29388.25</v>
      </c>
    </row>
    <row r="135" spans="2:25">
      <c r="B135" s="88" t="s">
        <v>323</v>
      </c>
      <c r="C135" s="259" t="s">
        <v>324</v>
      </c>
      <c r="D135" s="76" t="s">
        <v>73</v>
      </c>
      <c r="E135" s="76">
        <v>-13.500102200000001</v>
      </c>
      <c r="F135" s="76">
        <v>33.9290102</v>
      </c>
      <c r="G135" s="76" t="s">
        <v>74</v>
      </c>
      <c r="H135" s="76" t="s">
        <v>75</v>
      </c>
      <c r="I135" s="300">
        <v>44909</v>
      </c>
      <c r="J135" s="77">
        <f t="shared" si="132"/>
        <v>44910</v>
      </c>
      <c r="K135" s="77">
        <f t="shared" si="141"/>
        <v>44910</v>
      </c>
      <c r="L135" s="77">
        <f t="shared" si="140"/>
        <v>45042</v>
      </c>
      <c r="M135" s="289">
        <v>317</v>
      </c>
      <c r="N135" s="78">
        <v>300</v>
      </c>
      <c r="O135" s="103">
        <f t="shared" si="123"/>
        <v>0</v>
      </c>
      <c r="P135" s="78">
        <f t="shared" si="133"/>
        <v>124.45</v>
      </c>
      <c r="Q135" s="78">
        <f t="shared" si="134"/>
        <v>37335</v>
      </c>
      <c r="R135" s="87">
        <f>NFDs!AA137</f>
        <v>0</v>
      </c>
      <c r="S135" s="78">
        <f t="shared" si="135"/>
        <v>16</v>
      </c>
      <c r="T135" s="78">
        <f t="shared" si="136"/>
        <v>15.2</v>
      </c>
      <c r="U135" s="78">
        <f t="shared" si="128"/>
        <v>4560</v>
      </c>
      <c r="V135" s="87">
        <f>NFDs!AB137</f>
        <v>0</v>
      </c>
      <c r="W135" s="76">
        <f t="shared" si="129"/>
        <v>115</v>
      </c>
      <c r="X135" s="76">
        <f t="shared" si="137"/>
        <v>109.25</v>
      </c>
      <c r="Y135" s="76">
        <f t="shared" si="138"/>
        <v>32775</v>
      </c>
    </row>
    <row r="136" spans="2:25">
      <c r="B136" s="88" t="s">
        <v>325</v>
      </c>
      <c r="C136" s="259" t="s">
        <v>326</v>
      </c>
      <c r="D136" s="76" t="s">
        <v>73</v>
      </c>
      <c r="E136" s="21">
        <v>-13.4911452</v>
      </c>
      <c r="F136" s="21">
        <v>33.925546199999999</v>
      </c>
      <c r="G136" s="76" t="s">
        <v>74</v>
      </c>
      <c r="H136" s="76" t="s">
        <v>75</v>
      </c>
      <c r="I136" s="300">
        <v>44821</v>
      </c>
      <c r="J136" s="77">
        <f t="shared" si="132"/>
        <v>44822</v>
      </c>
      <c r="K136" s="77">
        <f t="shared" si="141"/>
        <v>44822</v>
      </c>
      <c r="L136" s="77">
        <f t="shared" si="140"/>
        <v>45042</v>
      </c>
      <c r="M136" s="289">
        <v>733</v>
      </c>
      <c r="N136" s="78">
        <v>300</v>
      </c>
      <c r="O136" s="103">
        <f t="shared" si="123"/>
        <v>0</v>
      </c>
      <c r="P136" s="78">
        <f t="shared" si="133"/>
        <v>208.05</v>
      </c>
      <c r="Q136" s="78">
        <f t="shared" si="134"/>
        <v>62415</v>
      </c>
      <c r="R136" s="87">
        <f>NFDs!AA138</f>
        <v>0</v>
      </c>
      <c r="S136" s="78">
        <f t="shared" si="135"/>
        <v>104</v>
      </c>
      <c r="T136" s="78">
        <f t="shared" si="136"/>
        <v>98.8</v>
      </c>
      <c r="U136" s="78">
        <f t="shared" si="128"/>
        <v>29640</v>
      </c>
      <c r="V136" s="87">
        <f>NFDs!AB138</f>
        <v>0</v>
      </c>
      <c r="W136" s="76">
        <f t="shared" si="129"/>
        <v>115</v>
      </c>
      <c r="X136" s="76">
        <f t="shared" si="137"/>
        <v>109.25</v>
      </c>
      <c r="Y136" s="76">
        <f t="shared" si="138"/>
        <v>32775</v>
      </c>
    </row>
    <row r="137" spans="2:25">
      <c r="B137" s="79">
        <f>COUNTA(B120:B136)</f>
        <v>17</v>
      </c>
      <c r="C137" s="80"/>
      <c r="D137" s="81"/>
      <c r="E137" s="81"/>
      <c r="F137" s="81"/>
      <c r="G137" s="81"/>
      <c r="H137" s="81"/>
      <c r="I137" s="82"/>
      <c r="J137" s="82"/>
      <c r="K137" s="83"/>
      <c r="L137" s="84"/>
      <c r="M137" s="85">
        <f>SUM(M120:M136)</f>
        <v>6073</v>
      </c>
      <c r="N137" s="85">
        <f t="shared" ref="N137:Y137" si="142">SUM(N120:N136)</f>
        <v>4246</v>
      </c>
      <c r="O137" s="85">
        <f t="shared" si="142"/>
        <v>737</v>
      </c>
      <c r="P137" s="85">
        <f t="shared" si="142"/>
        <v>5572.5999999999995</v>
      </c>
      <c r="Q137" s="85">
        <f t="shared" si="142"/>
        <v>1386048.5</v>
      </c>
      <c r="R137" s="85">
        <f t="shared" si="142"/>
        <v>622</v>
      </c>
      <c r="S137" s="85">
        <f t="shared" si="142"/>
        <v>4773</v>
      </c>
      <c r="T137" s="85">
        <f t="shared" si="142"/>
        <v>3986.1000000000004</v>
      </c>
      <c r="U137" s="85">
        <f t="shared" si="142"/>
        <v>991770</v>
      </c>
      <c r="V137" s="85">
        <f t="shared" si="142"/>
        <v>115</v>
      </c>
      <c r="W137" s="85">
        <f t="shared" si="142"/>
        <v>1785</v>
      </c>
      <c r="X137" s="85">
        <f t="shared" si="142"/>
        <v>1586.5</v>
      </c>
      <c r="Y137" s="85">
        <f t="shared" si="142"/>
        <v>394278.5</v>
      </c>
    </row>
    <row r="138" spans="2:25">
      <c r="B138" s="99" t="s">
        <v>327</v>
      </c>
      <c r="C138" s="100"/>
      <c r="D138" s="101"/>
      <c r="E138" s="101"/>
      <c r="F138" s="101"/>
      <c r="G138" s="101"/>
      <c r="H138" s="101"/>
      <c r="I138" s="101"/>
      <c r="J138" s="101"/>
      <c r="K138" s="92"/>
      <c r="L138" s="93"/>
      <c r="M138" s="102"/>
      <c r="N138" s="102"/>
      <c r="O138" s="102"/>
      <c r="P138" s="102"/>
      <c r="Q138" s="102"/>
      <c r="R138" s="102"/>
      <c r="S138" s="93"/>
      <c r="T138" s="275"/>
      <c r="U138" s="95"/>
      <c r="V138" s="95"/>
      <c r="W138" s="96"/>
      <c r="X138" s="276"/>
      <c r="Y138" s="72"/>
    </row>
    <row r="139" spans="2:25">
      <c r="B139" s="75" t="s">
        <v>328</v>
      </c>
      <c r="C139" s="75" t="s">
        <v>329</v>
      </c>
      <c r="D139" s="76" t="s">
        <v>330</v>
      </c>
      <c r="E139" s="76">
        <v>-13.254875853730196</v>
      </c>
      <c r="F139" s="76">
        <v>33.139850804311962</v>
      </c>
      <c r="G139" s="76" t="s">
        <v>74</v>
      </c>
      <c r="H139" s="76" t="s">
        <v>75</v>
      </c>
      <c r="I139" s="77">
        <v>42410</v>
      </c>
      <c r="J139" s="77">
        <f>I139+1</f>
        <v>42411</v>
      </c>
      <c r="K139" s="77">
        <v>44562</v>
      </c>
      <c r="L139" s="77">
        <f t="shared" ref="L139:L150" si="143">$AE$26</f>
        <v>44967</v>
      </c>
      <c r="M139" s="289">
        <v>197</v>
      </c>
      <c r="N139" s="78">
        <v>300</v>
      </c>
      <c r="O139" s="103">
        <f t="shared" ref="O139:O155" si="144">R139+V139</f>
        <v>0</v>
      </c>
      <c r="P139" s="78">
        <f t="shared" ref="P139" si="145">T139+X139</f>
        <v>384.75</v>
      </c>
      <c r="Q139" s="78">
        <f t="shared" ref="Q139" si="146">U139+Y139</f>
        <v>115425</v>
      </c>
      <c r="R139" s="87">
        <f>NFDs!AA141</f>
        <v>0</v>
      </c>
      <c r="S139" s="78">
        <f t="shared" ref="S139" si="147">IF((K139-J139)&gt;0,($AD$5-K139+1),$AD$5-J139)</f>
        <v>365</v>
      </c>
      <c r="T139" s="78">
        <f t="shared" ref="T139" si="148">IF(((S139-R139)&gt;(S139*$AD$9)),(S139*$AD$9),(S139-R139))</f>
        <v>346.75</v>
      </c>
      <c r="U139" s="78">
        <f t="shared" ref="U139:U155" si="149">N139*T139</f>
        <v>104025</v>
      </c>
      <c r="V139" s="87">
        <f>NFDs!AB141</f>
        <v>0</v>
      </c>
      <c r="W139" s="76">
        <f t="shared" ref="W139:W155" si="150">(L139-$AD$6)</f>
        <v>40</v>
      </c>
      <c r="X139" s="76">
        <f t="shared" ref="X139" si="151">IF(((W139-V139)&gt;(W139*$AD$9)),(W139*$AD$9),(W139-V139))</f>
        <v>38</v>
      </c>
      <c r="Y139" s="76">
        <f t="shared" ref="Y139" si="152">N139*X139</f>
        <v>11400</v>
      </c>
    </row>
    <row r="140" spans="2:25">
      <c r="B140" s="75" t="s">
        <v>331</v>
      </c>
      <c r="C140" s="75" t="s">
        <v>332</v>
      </c>
      <c r="D140" s="76" t="s">
        <v>330</v>
      </c>
      <c r="E140" s="76">
        <v>-13.288112122775711</v>
      </c>
      <c r="F140" s="76">
        <v>33.14689560934751</v>
      </c>
      <c r="G140" s="76" t="s">
        <v>74</v>
      </c>
      <c r="H140" s="76" t="s">
        <v>75</v>
      </c>
      <c r="I140" s="77">
        <v>42410</v>
      </c>
      <c r="J140" s="77">
        <f t="shared" ref="J140:J155" si="153">I140+1</f>
        <v>42411</v>
      </c>
      <c r="K140" s="77">
        <v>44562</v>
      </c>
      <c r="L140" s="77">
        <f t="shared" si="143"/>
        <v>44967</v>
      </c>
      <c r="M140" s="289">
        <v>476</v>
      </c>
      <c r="N140" s="78">
        <v>300</v>
      </c>
      <c r="O140" s="103">
        <f t="shared" si="144"/>
        <v>0</v>
      </c>
      <c r="P140" s="78">
        <f t="shared" ref="P140:P155" si="154">T140+X140</f>
        <v>384.75</v>
      </c>
      <c r="Q140" s="78">
        <f t="shared" ref="Q140:Q155" si="155">U140+Y140</f>
        <v>115425</v>
      </c>
      <c r="R140" s="87">
        <f>NFDs!AA142</f>
        <v>0</v>
      </c>
      <c r="S140" s="78">
        <f t="shared" ref="S140:S155" si="156">IF((K140-J140)&gt;0,($AD$5-K140+1),$AD$5-J140)</f>
        <v>365</v>
      </c>
      <c r="T140" s="78">
        <f t="shared" ref="T140:T155" si="157">IF(((S140-R140)&gt;(S140*$AD$9)),(S140*$AD$9),(S140-R140))</f>
        <v>346.75</v>
      </c>
      <c r="U140" s="78">
        <f t="shared" si="149"/>
        <v>104025</v>
      </c>
      <c r="V140" s="87">
        <f>NFDs!AB142</f>
        <v>0</v>
      </c>
      <c r="W140" s="76">
        <f t="shared" si="150"/>
        <v>40</v>
      </c>
      <c r="X140" s="76">
        <f t="shared" ref="X140:X155" si="158">IF(((W140-V140)&gt;(W140*$AD$9)),(W140*$AD$9),(W140-V140))</f>
        <v>38</v>
      </c>
      <c r="Y140" s="76">
        <f t="shared" ref="Y140:Y155" si="159">N140*X140</f>
        <v>11400</v>
      </c>
    </row>
    <row r="141" spans="2:25">
      <c r="B141" s="75" t="s">
        <v>333</v>
      </c>
      <c r="C141" s="75" t="s">
        <v>334</v>
      </c>
      <c r="D141" s="76" t="s">
        <v>330</v>
      </c>
      <c r="E141" s="76">
        <v>-13.323586861510975</v>
      </c>
      <c r="F141" s="76">
        <v>33.186520098633721</v>
      </c>
      <c r="G141" s="76" t="s">
        <v>74</v>
      </c>
      <c r="H141" s="76" t="s">
        <v>75</v>
      </c>
      <c r="I141" s="77">
        <v>42412</v>
      </c>
      <c r="J141" s="77">
        <f t="shared" si="153"/>
        <v>42413</v>
      </c>
      <c r="K141" s="77">
        <v>44562</v>
      </c>
      <c r="L141" s="77">
        <f t="shared" si="143"/>
        <v>44967</v>
      </c>
      <c r="M141" s="289">
        <v>201</v>
      </c>
      <c r="N141" s="78">
        <v>201</v>
      </c>
      <c r="O141" s="103">
        <f t="shared" si="144"/>
        <v>0</v>
      </c>
      <c r="P141" s="78">
        <f t="shared" si="154"/>
        <v>384.75</v>
      </c>
      <c r="Q141" s="78">
        <f t="shared" si="155"/>
        <v>77334.75</v>
      </c>
      <c r="R141" s="87">
        <f>NFDs!AA143</f>
        <v>0</v>
      </c>
      <c r="S141" s="78">
        <f t="shared" si="156"/>
        <v>365</v>
      </c>
      <c r="T141" s="78">
        <f t="shared" si="157"/>
        <v>346.75</v>
      </c>
      <c r="U141" s="78">
        <f t="shared" si="149"/>
        <v>69696.75</v>
      </c>
      <c r="V141" s="87">
        <f>NFDs!AB143</f>
        <v>0</v>
      </c>
      <c r="W141" s="76">
        <f t="shared" si="150"/>
        <v>40</v>
      </c>
      <c r="X141" s="76">
        <f t="shared" si="158"/>
        <v>38</v>
      </c>
      <c r="Y141" s="76">
        <f t="shared" si="159"/>
        <v>7638</v>
      </c>
    </row>
    <row r="142" spans="2:25">
      <c r="B142" s="75" t="s">
        <v>335</v>
      </c>
      <c r="C142" s="75" t="s">
        <v>336</v>
      </c>
      <c r="D142" s="76" t="s">
        <v>330</v>
      </c>
      <c r="E142" s="76">
        <v>-13.307069363986065</v>
      </c>
      <c r="F142" s="76">
        <v>33.139437501952571</v>
      </c>
      <c r="G142" s="76" t="s">
        <v>74</v>
      </c>
      <c r="H142" s="76" t="s">
        <v>75</v>
      </c>
      <c r="I142" s="77">
        <v>42412</v>
      </c>
      <c r="J142" s="77">
        <f t="shared" si="153"/>
        <v>42413</v>
      </c>
      <c r="K142" s="77">
        <v>44562</v>
      </c>
      <c r="L142" s="77">
        <f t="shared" si="143"/>
        <v>44967</v>
      </c>
      <c r="M142" s="289">
        <v>399</v>
      </c>
      <c r="N142" s="78">
        <v>300</v>
      </c>
      <c r="O142" s="103">
        <f t="shared" si="144"/>
        <v>0</v>
      </c>
      <c r="P142" s="78">
        <f t="shared" si="154"/>
        <v>384.75</v>
      </c>
      <c r="Q142" s="78">
        <f t="shared" si="155"/>
        <v>115425</v>
      </c>
      <c r="R142" s="87">
        <f>NFDs!AA144</f>
        <v>0</v>
      </c>
      <c r="S142" s="78">
        <f t="shared" si="156"/>
        <v>365</v>
      </c>
      <c r="T142" s="78">
        <f t="shared" si="157"/>
        <v>346.75</v>
      </c>
      <c r="U142" s="78">
        <f t="shared" si="149"/>
        <v>104025</v>
      </c>
      <c r="V142" s="87">
        <f>NFDs!AB144</f>
        <v>0</v>
      </c>
      <c r="W142" s="76">
        <f t="shared" si="150"/>
        <v>40</v>
      </c>
      <c r="X142" s="76">
        <f t="shared" si="158"/>
        <v>38</v>
      </c>
      <c r="Y142" s="76">
        <f t="shared" si="159"/>
        <v>11400</v>
      </c>
    </row>
    <row r="143" spans="2:25">
      <c r="B143" s="75" t="s">
        <v>337</v>
      </c>
      <c r="C143" s="75" t="s">
        <v>338</v>
      </c>
      <c r="D143" s="76" t="s">
        <v>330</v>
      </c>
      <c r="E143" s="76">
        <v>-13.241586966248855</v>
      </c>
      <c r="F143" s="76">
        <v>33.331763964810541</v>
      </c>
      <c r="G143" s="76" t="s">
        <v>74</v>
      </c>
      <c r="H143" s="76" t="s">
        <v>75</v>
      </c>
      <c r="I143" s="77">
        <v>42412</v>
      </c>
      <c r="J143" s="77">
        <f t="shared" si="153"/>
        <v>42413</v>
      </c>
      <c r="K143" s="77">
        <v>44562</v>
      </c>
      <c r="L143" s="77">
        <f t="shared" si="143"/>
        <v>44967</v>
      </c>
      <c r="M143" s="289">
        <v>208</v>
      </c>
      <c r="N143" s="78">
        <v>208</v>
      </c>
      <c r="O143" s="103">
        <f t="shared" si="144"/>
        <v>0</v>
      </c>
      <c r="P143" s="78">
        <f t="shared" si="154"/>
        <v>384.75</v>
      </c>
      <c r="Q143" s="78">
        <f t="shared" si="155"/>
        <v>80028</v>
      </c>
      <c r="R143" s="87">
        <f>NFDs!AA145</f>
        <v>0</v>
      </c>
      <c r="S143" s="78">
        <f t="shared" si="156"/>
        <v>365</v>
      </c>
      <c r="T143" s="78">
        <f t="shared" si="157"/>
        <v>346.75</v>
      </c>
      <c r="U143" s="78">
        <f t="shared" si="149"/>
        <v>72124</v>
      </c>
      <c r="V143" s="87">
        <f>NFDs!AB145</f>
        <v>0</v>
      </c>
      <c r="W143" s="76">
        <f t="shared" si="150"/>
        <v>40</v>
      </c>
      <c r="X143" s="76">
        <f t="shared" si="158"/>
        <v>38</v>
      </c>
      <c r="Y143" s="76">
        <f t="shared" si="159"/>
        <v>7904</v>
      </c>
    </row>
    <row r="144" spans="2:25">
      <c r="B144" s="75" t="s">
        <v>339</v>
      </c>
      <c r="C144" s="75" t="s">
        <v>340</v>
      </c>
      <c r="D144" s="76" t="s">
        <v>330</v>
      </c>
      <c r="E144" s="76">
        <v>-13.291086502711787</v>
      </c>
      <c r="F144" s="76">
        <v>33.3306309194611</v>
      </c>
      <c r="G144" s="76" t="s">
        <v>74</v>
      </c>
      <c r="H144" s="76" t="s">
        <v>75</v>
      </c>
      <c r="I144" s="77">
        <v>42413</v>
      </c>
      <c r="J144" s="77">
        <f t="shared" si="153"/>
        <v>42414</v>
      </c>
      <c r="K144" s="77">
        <v>44562</v>
      </c>
      <c r="L144" s="77">
        <f t="shared" si="143"/>
        <v>44967</v>
      </c>
      <c r="M144" s="289">
        <v>180</v>
      </c>
      <c r="N144" s="78">
        <v>180</v>
      </c>
      <c r="O144" s="103">
        <f t="shared" si="144"/>
        <v>16</v>
      </c>
      <c r="P144" s="78">
        <f t="shared" si="154"/>
        <v>384.75</v>
      </c>
      <c r="Q144" s="78">
        <f t="shared" si="155"/>
        <v>69255</v>
      </c>
      <c r="R144" s="87">
        <f>NFDs!AA146</f>
        <v>16</v>
      </c>
      <c r="S144" s="78">
        <f t="shared" si="156"/>
        <v>365</v>
      </c>
      <c r="T144" s="78">
        <f t="shared" si="157"/>
        <v>346.75</v>
      </c>
      <c r="U144" s="78">
        <f t="shared" si="149"/>
        <v>62415</v>
      </c>
      <c r="V144" s="87">
        <f>NFDs!AB146</f>
        <v>0</v>
      </c>
      <c r="W144" s="76">
        <f t="shared" si="150"/>
        <v>40</v>
      </c>
      <c r="X144" s="76">
        <f t="shared" si="158"/>
        <v>38</v>
      </c>
      <c r="Y144" s="76">
        <f t="shared" si="159"/>
        <v>6840</v>
      </c>
    </row>
    <row r="145" spans="2:25">
      <c r="B145" s="75" t="s">
        <v>341</v>
      </c>
      <c r="C145" s="75" t="s">
        <v>342</v>
      </c>
      <c r="D145" s="76" t="s">
        <v>330</v>
      </c>
      <c r="E145" s="76">
        <v>-13.407052672294851</v>
      </c>
      <c r="F145" s="76">
        <v>33.26293560296547</v>
      </c>
      <c r="G145" s="76" t="s">
        <v>74</v>
      </c>
      <c r="H145" s="76" t="s">
        <v>75</v>
      </c>
      <c r="I145" s="77">
        <v>42418</v>
      </c>
      <c r="J145" s="77">
        <f t="shared" si="153"/>
        <v>42419</v>
      </c>
      <c r="K145" s="77">
        <v>44562</v>
      </c>
      <c r="L145" s="77">
        <f t="shared" si="143"/>
        <v>44967</v>
      </c>
      <c r="M145" s="289">
        <v>134</v>
      </c>
      <c r="N145" s="78">
        <v>134</v>
      </c>
      <c r="O145" s="103">
        <f t="shared" si="144"/>
        <v>0</v>
      </c>
      <c r="P145" s="78">
        <f t="shared" si="154"/>
        <v>384.75</v>
      </c>
      <c r="Q145" s="78">
        <f t="shared" si="155"/>
        <v>51556.5</v>
      </c>
      <c r="R145" s="87">
        <f>NFDs!AA147</f>
        <v>0</v>
      </c>
      <c r="S145" s="78">
        <f t="shared" si="156"/>
        <v>365</v>
      </c>
      <c r="T145" s="78">
        <f t="shared" si="157"/>
        <v>346.75</v>
      </c>
      <c r="U145" s="78">
        <f t="shared" si="149"/>
        <v>46464.5</v>
      </c>
      <c r="V145" s="87">
        <f>NFDs!AB147</f>
        <v>0</v>
      </c>
      <c r="W145" s="76">
        <f t="shared" si="150"/>
        <v>40</v>
      </c>
      <c r="X145" s="76">
        <f t="shared" si="158"/>
        <v>38</v>
      </c>
      <c r="Y145" s="76">
        <f t="shared" si="159"/>
        <v>5092</v>
      </c>
    </row>
    <row r="146" spans="2:25">
      <c r="B146" s="75" t="s">
        <v>343</v>
      </c>
      <c r="C146" s="75" t="s">
        <v>344</v>
      </c>
      <c r="D146" s="76" t="s">
        <v>330</v>
      </c>
      <c r="E146" s="76">
        <v>-13.396700247639814</v>
      </c>
      <c r="F146" s="76">
        <v>33.286883494801131</v>
      </c>
      <c r="G146" s="76" t="s">
        <v>74</v>
      </c>
      <c r="H146" s="76" t="s">
        <v>75</v>
      </c>
      <c r="I146" s="77">
        <v>42419</v>
      </c>
      <c r="J146" s="77">
        <f t="shared" si="153"/>
        <v>42420</v>
      </c>
      <c r="K146" s="77">
        <v>44562</v>
      </c>
      <c r="L146" s="77">
        <f t="shared" si="143"/>
        <v>44967</v>
      </c>
      <c r="M146" s="289">
        <v>258</v>
      </c>
      <c r="N146" s="78">
        <v>258</v>
      </c>
      <c r="O146" s="103">
        <f t="shared" si="144"/>
        <v>37</v>
      </c>
      <c r="P146" s="78">
        <f t="shared" si="154"/>
        <v>366</v>
      </c>
      <c r="Q146" s="78">
        <f t="shared" si="155"/>
        <v>94428</v>
      </c>
      <c r="R146" s="87">
        <f>NFDs!AA148</f>
        <v>37</v>
      </c>
      <c r="S146" s="78">
        <f t="shared" si="156"/>
        <v>365</v>
      </c>
      <c r="T146" s="78">
        <f t="shared" si="157"/>
        <v>328</v>
      </c>
      <c r="U146" s="78">
        <f t="shared" si="149"/>
        <v>84624</v>
      </c>
      <c r="V146" s="87">
        <f>NFDs!AB148</f>
        <v>0</v>
      </c>
      <c r="W146" s="76">
        <f t="shared" si="150"/>
        <v>40</v>
      </c>
      <c r="X146" s="76">
        <f t="shared" si="158"/>
        <v>38</v>
      </c>
      <c r="Y146" s="76">
        <f t="shared" si="159"/>
        <v>9804</v>
      </c>
    </row>
    <row r="147" spans="2:25">
      <c r="B147" s="75" t="s">
        <v>345</v>
      </c>
      <c r="C147" s="75" t="s">
        <v>346</v>
      </c>
      <c r="D147" s="76" t="s">
        <v>330</v>
      </c>
      <c r="E147" s="76">
        <v>-13.308521699021</v>
      </c>
      <c r="F147" s="76">
        <v>33.300278029376251</v>
      </c>
      <c r="G147" s="76" t="s">
        <v>74</v>
      </c>
      <c r="H147" s="76" t="s">
        <v>75</v>
      </c>
      <c r="I147" s="77">
        <v>42419</v>
      </c>
      <c r="J147" s="77">
        <f t="shared" si="153"/>
        <v>42420</v>
      </c>
      <c r="K147" s="77">
        <v>44562</v>
      </c>
      <c r="L147" s="77">
        <f t="shared" si="143"/>
        <v>44967</v>
      </c>
      <c r="M147" s="289">
        <v>364</v>
      </c>
      <c r="N147" s="78">
        <v>300</v>
      </c>
      <c r="O147" s="103">
        <f t="shared" si="144"/>
        <v>0</v>
      </c>
      <c r="P147" s="78">
        <f t="shared" si="154"/>
        <v>384.75</v>
      </c>
      <c r="Q147" s="78">
        <f t="shared" si="155"/>
        <v>115425</v>
      </c>
      <c r="R147" s="87">
        <f>NFDs!AA149</f>
        <v>0</v>
      </c>
      <c r="S147" s="78">
        <f t="shared" si="156"/>
        <v>365</v>
      </c>
      <c r="T147" s="78">
        <f t="shared" si="157"/>
        <v>346.75</v>
      </c>
      <c r="U147" s="78">
        <f t="shared" si="149"/>
        <v>104025</v>
      </c>
      <c r="V147" s="87">
        <f>NFDs!AB149</f>
        <v>0</v>
      </c>
      <c r="W147" s="76">
        <f t="shared" si="150"/>
        <v>40</v>
      </c>
      <c r="X147" s="76">
        <f t="shared" si="158"/>
        <v>38</v>
      </c>
      <c r="Y147" s="76">
        <f t="shared" si="159"/>
        <v>11400</v>
      </c>
    </row>
    <row r="148" spans="2:25">
      <c r="B148" s="75" t="s">
        <v>347</v>
      </c>
      <c r="C148" s="75" t="s">
        <v>348</v>
      </c>
      <c r="D148" s="76" t="s">
        <v>330</v>
      </c>
      <c r="E148" s="76">
        <v>-13.530400408001134</v>
      </c>
      <c r="F148" s="76">
        <v>33.316162691269106</v>
      </c>
      <c r="G148" s="76" t="s">
        <v>74</v>
      </c>
      <c r="H148" s="76" t="s">
        <v>75</v>
      </c>
      <c r="I148" s="77">
        <v>42421</v>
      </c>
      <c r="J148" s="77">
        <f t="shared" si="153"/>
        <v>42422</v>
      </c>
      <c r="K148" s="77">
        <v>44562</v>
      </c>
      <c r="L148" s="77">
        <f t="shared" si="143"/>
        <v>44967</v>
      </c>
      <c r="M148" s="289">
        <v>263</v>
      </c>
      <c r="N148" s="78">
        <v>300</v>
      </c>
      <c r="O148" s="103">
        <f t="shared" si="144"/>
        <v>0</v>
      </c>
      <c r="P148" s="78">
        <f t="shared" si="154"/>
        <v>384.75</v>
      </c>
      <c r="Q148" s="78">
        <f t="shared" si="155"/>
        <v>115425</v>
      </c>
      <c r="R148" s="87">
        <f>NFDs!AA150</f>
        <v>0</v>
      </c>
      <c r="S148" s="78">
        <f t="shared" si="156"/>
        <v>365</v>
      </c>
      <c r="T148" s="78">
        <f t="shared" si="157"/>
        <v>346.75</v>
      </c>
      <c r="U148" s="78">
        <f t="shared" si="149"/>
        <v>104025</v>
      </c>
      <c r="V148" s="87">
        <f>NFDs!AB150</f>
        <v>0</v>
      </c>
      <c r="W148" s="76">
        <f t="shared" si="150"/>
        <v>40</v>
      </c>
      <c r="X148" s="76">
        <f t="shared" si="158"/>
        <v>38</v>
      </c>
      <c r="Y148" s="76">
        <f t="shared" si="159"/>
        <v>11400</v>
      </c>
    </row>
    <row r="149" spans="2:25">
      <c r="B149" s="75" t="s">
        <v>349</v>
      </c>
      <c r="C149" s="75" t="s">
        <v>350</v>
      </c>
      <c r="D149" s="76" t="s">
        <v>330</v>
      </c>
      <c r="E149" s="76">
        <v>-13.342479869219565</v>
      </c>
      <c r="F149" s="76">
        <v>33.479851314693278</v>
      </c>
      <c r="G149" s="76" t="s">
        <v>74</v>
      </c>
      <c r="H149" s="76" t="s">
        <v>75</v>
      </c>
      <c r="I149" s="77">
        <v>42422</v>
      </c>
      <c r="J149" s="77">
        <f t="shared" si="153"/>
        <v>42423</v>
      </c>
      <c r="K149" s="77">
        <v>44562</v>
      </c>
      <c r="L149" s="77">
        <f t="shared" si="143"/>
        <v>44967</v>
      </c>
      <c r="M149" s="289">
        <v>263</v>
      </c>
      <c r="N149" s="78">
        <v>263</v>
      </c>
      <c r="O149" s="103">
        <f t="shared" si="144"/>
        <v>0</v>
      </c>
      <c r="P149" s="78">
        <f t="shared" si="154"/>
        <v>384.75</v>
      </c>
      <c r="Q149" s="78">
        <f t="shared" si="155"/>
        <v>101189.25</v>
      </c>
      <c r="R149" s="87">
        <f>NFDs!AA151</f>
        <v>0</v>
      </c>
      <c r="S149" s="78">
        <f t="shared" si="156"/>
        <v>365</v>
      </c>
      <c r="T149" s="78">
        <f t="shared" si="157"/>
        <v>346.75</v>
      </c>
      <c r="U149" s="78">
        <f t="shared" si="149"/>
        <v>91195.25</v>
      </c>
      <c r="V149" s="87">
        <f>NFDs!AB151</f>
        <v>0</v>
      </c>
      <c r="W149" s="76">
        <f t="shared" si="150"/>
        <v>40</v>
      </c>
      <c r="X149" s="76">
        <f t="shared" si="158"/>
        <v>38</v>
      </c>
      <c r="Y149" s="76">
        <f t="shared" si="159"/>
        <v>9994</v>
      </c>
    </row>
    <row r="150" spans="2:25">
      <c r="B150" s="75" t="s">
        <v>351</v>
      </c>
      <c r="C150" s="75" t="s">
        <v>352</v>
      </c>
      <c r="D150" s="76" t="s">
        <v>330</v>
      </c>
      <c r="E150" s="76">
        <v>-13.563010185706048</v>
      </c>
      <c r="F150" s="76">
        <v>33.327417197142054</v>
      </c>
      <c r="G150" s="76" t="s">
        <v>74</v>
      </c>
      <c r="H150" s="76" t="s">
        <v>75</v>
      </c>
      <c r="I150" s="77">
        <v>42423</v>
      </c>
      <c r="J150" s="77">
        <f t="shared" si="153"/>
        <v>42424</v>
      </c>
      <c r="K150" s="77">
        <v>44562</v>
      </c>
      <c r="L150" s="77">
        <f t="shared" si="143"/>
        <v>44967</v>
      </c>
      <c r="M150" s="289">
        <v>243</v>
      </c>
      <c r="N150" s="78">
        <v>243</v>
      </c>
      <c r="O150" s="103">
        <f t="shared" si="144"/>
        <v>3</v>
      </c>
      <c r="P150" s="78">
        <f t="shared" si="154"/>
        <v>384.75</v>
      </c>
      <c r="Q150" s="78">
        <f t="shared" si="155"/>
        <v>93494.25</v>
      </c>
      <c r="R150" s="87">
        <f>NFDs!AA152</f>
        <v>3</v>
      </c>
      <c r="S150" s="78">
        <f t="shared" si="156"/>
        <v>365</v>
      </c>
      <c r="T150" s="78">
        <f t="shared" si="157"/>
        <v>346.75</v>
      </c>
      <c r="U150" s="78">
        <f t="shared" si="149"/>
        <v>84260.25</v>
      </c>
      <c r="V150" s="87">
        <f>NFDs!AB152</f>
        <v>0</v>
      </c>
      <c r="W150" s="76">
        <f t="shared" si="150"/>
        <v>40</v>
      </c>
      <c r="X150" s="76">
        <f t="shared" si="158"/>
        <v>38</v>
      </c>
      <c r="Y150" s="76">
        <f t="shared" si="159"/>
        <v>9234</v>
      </c>
    </row>
    <row r="151" spans="2:25">
      <c r="B151" s="88" t="s">
        <v>353</v>
      </c>
      <c r="C151" s="88" t="s">
        <v>354</v>
      </c>
      <c r="D151" s="97" t="s">
        <v>73</v>
      </c>
      <c r="E151" s="75">
        <v>-13.5028083</v>
      </c>
      <c r="F151" s="75">
        <v>33.889909600000003</v>
      </c>
      <c r="G151" s="76" t="s">
        <v>74</v>
      </c>
      <c r="H151" s="76" t="s">
        <v>75</v>
      </c>
      <c r="I151" s="300">
        <v>44833</v>
      </c>
      <c r="J151" s="77">
        <f t="shared" si="153"/>
        <v>44834</v>
      </c>
      <c r="K151" s="77">
        <f>J151</f>
        <v>44834</v>
      </c>
      <c r="L151" s="77">
        <f t="shared" ref="L151:L155" si="160">$AE$26</f>
        <v>44967</v>
      </c>
      <c r="M151" s="289">
        <v>298</v>
      </c>
      <c r="N151" s="78">
        <v>298</v>
      </c>
      <c r="O151" s="103">
        <f t="shared" si="144"/>
        <v>0</v>
      </c>
      <c r="P151" s="78">
        <f t="shared" si="154"/>
        <v>125.39999999999999</v>
      </c>
      <c r="Q151" s="78">
        <f t="shared" si="155"/>
        <v>37369.199999999997</v>
      </c>
      <c r="R151" s="87">
        <f>NFDs!AA153</f>
        <v>0</v>
      </c>
      <c r="S151" s="78">
        <f t="shared" si="156"/>
        <v>92</v>
      </c>
      <c r="T151" s="78">
        <f t="shared" si="157"/>
        <v>87.399999999999991</v>
      </c>
      <c r="U151" s="78">
        <f t="shared" si="149"/>
        <v>26045.199999999997</v>
      </c>
      <c r="V151" s="87">
        <f>NFDs!AB153</f>
        <v>0</v>
      </c>
      <c r="W151" s="76">
        <f t="shared" si="150"/>
        <v>40</v>
      </c>
      <c r="X151" s="76">
        <f t="shared" si="158"/>
        <v>38</v>
      </c>
      <c r="Y151" s="76">
        <f t="shared" si="159"/>
        <v>11324</v>
      </c>
    </row>
    <row r="152" spans="2:25">
      <c r="B152" s="88" t="s">
        <v>355</v>
      </c>
      <c r="C152" s="259" t="s">
        <v>356</v>
      </c>
      <c r="D152" s="97" t="s">
        <v>73</v>
      </c>
      <c r="E152" s="75">
        <v>-13.499101899999999</v>
      </c>
      <c r="F152" s="75">
        <v>33.921523200000003</v>
      </c>
      <c r="G152" s="76" t="s">
        <v>74</v>
      </c>
      <c r="H152" s="76" t="s">
        <v>75</v>
      </c>
      <c r="I152" s="300">
        <v>44727</v>
      </c>
      <c r="J152" s="77">
        <f t="shared" si="153"/>
        <v>44728</v>
      </c>
      <c r="K152" s="77">
        <f t="shared" ref="K152:K155" si="161">J152</f>
        <v>44728</v>
      </c>
      <c r="L152" s="77">
        <f t="shared" si="160"/>
        <v>44967</v>
      </c>
      <c r="M152" s="289">
        <v>519</v>
      </c>
      <c r="N152" s="78">
        <v>300</v>
      </c>
      <c r="O152" s="103">
        <f t="shared" si="144"/>
        <v>0</v>
      </c>
      <c r="P152" s="78">
        <f t="shared" si="154"/>
        <v>226.1</v>
      </c>
      <c r="Q152" s="78">
        <f t="shared" si="155"/>
        <v>67830</v>
      </c>
      <c r="R152" s="87">
        <f>NFDs!AA154</f>
        <v>0</v>
      </c>
      <c r="S152" s="78">
        <f t="shared" si="156"/>
        <v>198</v>
      </c>
      <c r="T152" s="78">
        <f t="shared" si="157"/>
        <v>188.1</v>
      </c>
      <c r="U152" s="78">
        <f t="shared" si="149"/>
        <v>56430</v>
      </c>
      <c r="V152" s="87">
        <f>NFDs!AB154</f>
        <v>0</v>
      </c>
      <c r="W152" s="76">
        <f t="shared" si="150"/>
        <v>40</v>
      </c>
      <c r="X152" s="76">
        <f t="shared" si="158"/>
        <v>38</v>
      </c>
      <c r="Y152" s="76">
        <f t="shared" si="159"/>
        <v>11400</v>
      </c>
    </row>
    <row r="153" spans="2:25">
      <c r="B153" s="4" t="s">
        <v>357</v>
      </c>
      <c r="C153" s="88" t="s">
        <v>358</v>
      </c>
      <c r="D153" s="97" t="s">
        <v>73</v>
      </c>
      <c r="E153" s="75">
        <v>-13.7231054</v>
      </c>
      <c r="F153" s="75">
        <v>34.059885800000004</v>
      </c>
      <c r="G153" s="76" t="s">
        <v>74</v>
      </c>
      <c r="H153" s="76" t="s">
        <v>75</v>
      </c>
      <c r="I153" s="300">
        <v>44715</v>
      </c>
      <c r="J153" s="77">
        <f t="shared" si="153"/>
        <v>44716</v>
      </c>
      <c r="K153" s="77">
        <f t="shared" si="161"/>
        <v>44716</v>
      </c>
      <c r="L153" s="77">
        <f t="shared" si="160"/>
        <v>44967</v>
      </c>
      <c r="M153" s="289">
        <v>325</v>
      </c>
      <c r="N153" s="78">
        <v>300</v>
      </c>
      <c r="O153" s="103">
        <f t="shared" si="144"/>
        <v>0</v>
      </c>
      <c r="P153" s="78">
        <f t="shared" si="154"/>
        <v>237.5</v>
      </c>
      <c r="Q153" s="78">
        <f t="shared" si="155"/>
        <v>71250</v>
      </c>
      <c r="R153" s="87">
        <f>NFDs!AA155</f>
        <v>0</v>
      </c>
      <c r="S153" s="78">
        <f t="shared" si="156"/>
        <v>210</v>
      </c>
      <c r="T153" s="78">
        <f t="shared" si="157"/>
        <v>199.5</v>
      </c>
      <c r="U153" s="78">
        <f t="shared" si="149"/>
        <v>59850</v>
      </c>
      <c r="V153" s="87">
        <f>NFDs!AB155</f>
        <v>0</v>
      </c>
      <c r="W153" s="76">
        <f t="shared" si="150"/>
        <v>40</v>
      </c>
      <c r="X153" s="76">
        <f t="shared" si="158"/>
        <v>38</v>
      </c>
      <c r="Y153" s="76">
        <f t="shared" si="159"/>
        <v>11400</v>
      </c>
    </row>
    <row r="154" spans="2:25">
      <c r="B154" s="88" t="s">
        <v>359</v>
      </c>
      <c r="C154" t="s">
        <v>360</v>
      </c>
      <c r="D154" s="97" t="s">
        <v>73</v>
      </c>
      <c r="E154" s="21">
        <v>-13.747931599999999</v>
      </c>
      <c r="F154" s="21">
        <v>34.185682900000003</v>
      </c>
      <c r="G154" s="76" t="s">
        <v>74</v>
      </c>
      <c r="H154" s="76" t="s">
        <v>75</v>
      </c>
      <c r="I154" s="300">
        <v>44800</v>
      </c>
      <c r="J154" s="77">
        <f t="shared" si="153"/>
        <v>44801</v>
      </c>
      <c r="K154" s="77">
        <f t="shared" si="161"/>
        <v>44801</v>
      </c>
      <c r="L154" s="77">
        <f t="shared" si="160"/>
        <v>44967</v>
      </c>
      <c r="M154" s="289">
        <v>102</v>
      </c>
      <c r="N154" s="78">
        <v>102</v>
      </c>
      <c r="O154" s="103">
        <f t="shared" si="144"/>
        <v>0</v>
      </c>
      <c r="P154" s="78">
        <f t="shared" si="154"/>
        <v>156.75</v>
      </c>
      <c r="Q154" s="78">
        <f t="shared" si="155"/>
        <v>15988.5</v>
      </c>
      <c r="R154" s="87">
        <f>NFDs!AA156</f>
        <v>0</v>
      </c>
      <c r="S154" s="78">
        <f t="shared" si="156"/>
        <v>125</v>
      </c>
      <c r="T154" s="78">
        <f t="shared" si="157"/>
        <v>118.75</v>
      </c>
      <c r="U154" s="78">
        <f t="shared" si="149"/>
        <v>12112.5</v>
      </c>
      <c r="V154" s="87">
        <f>NFDs!AB156</f>
        <v>0</v>
      </c>
      <c r="W154" s="76">
        <f t="shared" si="150"/>
        <v>40</v>
      </c>
      <c r="X154" s="76">
        <f t="shared" si="158"/>
        <v>38</v>
      </c>
      <c r="Y154" s="76">
        <f t="shared" si="159"/>
        <v>3876</v>
      </c>
    </row>
    <row r="155" spans="2:25">
      <c r="B155" s="4" t="s">
        <v>361</v>
      </c>
      <c r="C155" s="88" t="s">
        <v>362</v>
      </c>
      <c r="D155" s="97" t="s">
        <v>73</v>
      </c>
      <c r="E155" s="75">
        <v>-13.701980900000001</v>
      </c>
      <c r="F155" s="75">
        <v>34.048070699999997</v>
      </c>
      <c r="G155" s="76" t="s">
        <v>74</v>
      </c>
      <c r="H155" s="76" t="s">
        <v>75</v>
      </c>
      <c r="I155" s="300">
        <v>44724</v>
      </c>
      <c r="J155" s="77">
        <f t="shared" si="153"/>
        <v>44725</v>
      </c>
      <c r="K155" s="77">
        <f t="shared" si="161"/>
        <v>44725</v>
      </c>
      <c r="L155" s="77">
        <f t="shared" si="160"/>
        <v>44967</v>
      </c>
      <c r="M155" s="289">
        <v>68</v>
      </c>
      <c r="N155" s="78">
        <v>68</v>
      </c>
      <c r="O155" s="103">
        <f t="shared" si="144"/>
        <v>0</v>
      </c>
      <c r="P155" s="78">
        <f t="shared" si="154"/>
        <v>228.95</v>
      </c>
      <c r="Q155" s="78">
        <f t="shared" si="155"/>
        <v>15568.599999999999</v>
      </c>
      <c r="R155" s="87">
        <f>NFDs!AA157</f>
        <v>0</v>
      </c>
      <c r="S155" s="78">
        <f t="shared" si="156"/>
        <v>201</v>
      </c>
      <c r="T155" s="78">
        <f t="shared" si="157"/>
        <v>190.95</v>
      </c>
      <c r="U155" s="78">
        <f t="shared" si="149"/>
        <v>12984.599999999999</v>
      </c>
      <c r="V155" s="87">
        <f>NFDs!AB157</f>
        <v>0</v>
      </c>
      <c r="W155" s="76">
        <f t="shared" si="150"/>
        <v>40</v>
      </c>
      <c r="X155" s="76">
        <f t="shared" si="158"/>
        <v>38</v>
      </c>
      <c r="Y155" s="76">
        <f t="shared" si="159"/>
        <v>2584</v>
      </c>
    </row>
    <row r="156" spans="2:25">
      <c r="B156" s="79">
        <f>COUNTA(B139:B155)</f>
        <v>17</v>
      </c>
      <c r="C156" s="80"/>
      <c r="D156" s="81"/>
      <c r="E156" s="81"/>
      <c r="F156" s="81"/>
      <c r="G156" s="81"/>
      <c r="H156" s="81"/>
      <c r="I156" s="82"/>
      <c r="J156" s="82"/>
      <c r="K156" s="83"/>
      <c r="L156" s="84"/>
      <c r="M156" s="85">
        <f>SUM(M139:M155)</f>
        <v>4498</v>
      </c>
      <c r="N156" s="85">
        <f t="shared" ref="N156:Y156" si="162">SUM(N139:N155)</f>
        <v>4055</v>
      </c>
      <c r="O156" s="85">
        <f t="shared" si="162"/>
        <v>56</v>
      </c>
      <c r="P156" s="85">
        <f>SUM(P139:P155)</f>
        <v>5572.95</v>
      </c>
      <c r="Q156" s="85">
        <f t="shared" si="162"/>
        <v>1352417.05</v>
      </c>
      <c r="R156" s="85">
        <f t="shared" si="162"/>
        <v>56</v>
      </c>
      <c r="S156" s="85">
        <f t="shared" si="162"/>
        <v>5206</v>
      </c>
      <c r="T156" s="85">
        <f t="shared" si="162"/>
        <v>4926.95</v>
      </c>
      <c r="U156" s="85">
        <f t="shared" si="162"/>
        <v>1198327.05</v>
      </c>
      <c r="V156" s="85">
        <f t="shared" si="162"/>
        <v>0</v>
      </c>
      <c r="W156" s="85">
        <f t="shared" si="162"/>
        <v>680</v>
      </c>
      <c r="X156" s="85">
        <f t="shared" si="162"/>
        <v>646</v>
      </c>
      <c r="Y156" s="85">
        <f t="shared" si="162"/>
        <v>154090</v>
      </c>
    </row>
    <row r="157" spans="2:25">
      <c r="B157" s="89" t="s">
        <v>363</v>
      </c>
      <c r="C157" s="90"/>
      <c r="D157" s="91"/>
      <c r="E157" s="91"/>
      <c r="F157" s="91"/>
      <c r="G157" s="91"/>
      <c r="H157" s="91"/>
      <c r="I157" s="91"/>
      <c r="J157" s="91"/>
      <c r="K157" s="92"/>
      <c r="L157" s="93"/>
      <c r="M157" s="94"/>
      <c r="N157" s="94"/>
      <c r="O157" s="94"/>
      <c r="P157" s="94"/>
      <c r="Q157" s="94"/>
      <c r="R157" s="94"/>
      <c r="S157" s="93"/>
      <c r="T157" s="275"/>
      <c r="U157" s="95"/>
      <c r="V157" s="95"/>
      <c r="W157" s="96"/>
      <c r="X157" s="276"/>
      <c r="Y157" s="72"/>
    </row>
    <row r="158" spans="2:25">
      <c r="B158" s="75" t="s">
        <v>364</v>
      </c>
      <c r="C158" s="75" t="s">
        <v>365</v>
      </c>
      <c r="D158" s="76" t="s">
        <v>330</v>
      </c>
      <c r="E158" s="76">
        <v>-13.319380242687279</v>
      </c>
      <c r="F158" s="76">
        <v>33.059962491235353</v>
      </c>
      <c r="G158" s="76" t="s">
        <v>74</v>
      </c>
      <c r="H158" s="76" t="s">
        <v>75</v>
      </c>
      <c r="I158" s="77">
        <v>42411</v>
      </c>
      <c r="J158" s="77">
        <f>I158+1</f>
        <v>42412</v>
      </c>
      <c r="K158" s="77">
        <v>44562</v>
      </c>
      <c r="L158" s="77">
        <f t="shared" ref="L158:L171" si="163">$AE$27</f>
        <v>44968</v>
      </c>
      <c r="M158" s="289">
        <v>247</v>
      </c>
      <c r="N158" s="78">
        <v>247</v>
      </c>
      <c r="O158" s="103">
        <f t="shared" ref="O158:O175" si="164">R158+V158</f>
        <v>0</v>
      </c>
      <c r="P158" s="78">
        <f t="shared" ref="P158" si="165">T158+X158</f>
        <v>385.7</v>
      </c>
      <c r="Q158" s="78">
        <f t="shared" ref="Q158" si="166">U158+Y158</f>
        <v>95267.9</v>
      </c>
      <c r="R158" s="87">
        <f>NFDs!AA160</f>
        <v>0</v>
      </c>
      <c r="S158" s="78">
        <f t="shared" ref="S158" si="167">IF((K158-J158)&gt;0,($AD$5-K158+1),$AD$5-J158)</f>
        <v>365</v>
      </c>
      <c r="T158" s="78">
        <f t="shared" ref="T158" si="168">IF(((S158-R158)&gt;(S158*$AD$9)),(S158*$AD$9),(S158-R158))</f>
        <v>346.75</v>
      </c>
      <c r="U158" s="78">
        <f t="shared" ref="U158:U175" si="169">N158*T158</f>
        <v>85647.25</v>
      </c>
      <c r="V158" s="87">
        <f>NFDs!AB160</f>
        <v>0</v>
      </c>
      <c r="W158" s="76">
        <f t="shared" ref="W158:W175" si="170">(L158-$AD$6)</f>
        <v>41</v>
      </c>
      <c r="X158" s="76">
        <f t="shared" ref="X158" si="171">IF(((W158-V158)&gt;(W158*$AD$9)),(W158*$AD$9),(W158-V158))</f>
        <v>38.949999999999996</v>
      </c>
      <c r="Y158" s="76">
        <f t="shared" ref="Y158" si="172">N158*X158</f>
        <v>9620.65</v>
      </c>
    </row>
    <row r="159" spans="2:25">
      <c r="B159" s="75" t="s">
        <v>366</v>
      </c>
      <c r="C159" s="75" t="s">
        <v>367</v>
      </c>
      <c r="D159" s="76" t="s">
        <v>330</v>
      </c>
      <c r="E159" s="76">
        <v>-13.314406912481099</v>
      </c>
      <c r="F159" s="76">
        <v>33.363615765548673</v>
      </c>
      <c r="G159" s="76" t="s">
        <v>74</v>
      </c>
      <c r="H159" s="76" t="s">
        <v>75</v>
      </c>
      <c r="I159" s="77">
        <v>42413</v>
      </c>
      <c r="J159" s="77">
        <f t="shared" ref="J159:J175" si="173">I159+1</f>
        <v>42414</v>
      </c>
      <c r="K159" s="77">
        <v>44562</v>
      </c>
      <c r="L159" s="77">
        <f t="shared" si="163"/>
        <v>44968</v>
      </c>
      <c r="M159" s="289">
        <v>183</v>
      </c>
      <c r="N159" s="78">
        <v>183</v>
      </c>
      <c r="O159" s="103">
        <f t="shared" si="164"/>
        <v>0</v>
      </c>
      <c r="P159" s="78">
        <f t="shared" ref="P159:P175" si="174">T159+X159</f>
        <v>385.7</v>
      </c>
      <c r="Q159" s="78">
        <f t="shared" ref="Q159:Q175" si="175">U159+Y159</f>
        <v>70583.100000000006</v>
      </c>
      <c r="R159" s="87">
        <f>NFDs!AA161</f>
        <v>0</v>
      </c>
      <c r="S159" s="78">
        <f t="shared" ref="S159:S175" si="176">IF((K159-J159)&gt;0,($AD$5-K159+1),$AD$5-J159)</f>
        <v>365</v>
      </c>
      <c r="T159" s="78">
        <f t="shared" ref="T159:T175" si="177">IF(((S159-R159)&gt;(S159*$AD$9)),(S159*$AD$9),(S159-R159))</f>
        <v>346.75</v>
      </c>
      <c r="U159" s="78">
        <f t="shared" si="169"/>
        <v>63455.25</v>
      </c>
      <c r="V159" s="87">
        <f>NFDs!AB161</f>
        <v>0</v>
      </c>
      <c r="W159" s="76">
        <f t="shared" si="170"/>
        <v>41</v>
      </c>
      <c r="X159" s="76">
        <f t="shared" ref="X159:X175" si="178">IF(((W159-V159)&gt;(W159*$AD$9)),(W159*$AD$9),(W159-V159))</f>
        <v>38.949999999999996</v>
      </c>
      <c r="Y159" s="76">
        <f t="shared" ref="Y159:Y175" si="179">N159*X159</f>
        <v>7127.8499999999995</v>
      </c>
    </row>
    <row r="160" spans="2:25">
      <c r="B160" s="75" t="s">
        <v>368</v>
      </c>
      <c r="C160" s="75" t="s">
        <v>369</v>
      </c>
      <c r="D160" s="76" t="s">
        <v>330</v>
      </c>
      <c r="E160" s="76">
        <v>-13.432097572575083</v>
      </c>
      <c r="F160" s="76">
        <v>33.312523175743692</v>
      </c>
      <c r="G160" s="76" t="s">
        <v>74</v>
      </c>
      <c r="H160" s="76" t="s">
        <v>75</v>
      </c>
      <c r="I160" s="77">
        <v>42419</v>
      </c>
      <c r="J160" s="77">
        <f t="shared" si="173"/>
        <v>42420</v>
      </c>
      <c r="K160" s="77">
        <v>44562</v>
      </c>
      <c r="L160" s="77">
        <f t="shared" si="163"/>
        <v>44968</v>
      </c>
      <c r="M160" s="289">
        <v>191</v>
      </c>
      <c r="N160" s="78">
        <v>191</v>
      </c>
      <c r="O160" s="103">
        <f t="shared" si="164"/>
        <v>0</v>
      </c>
      <c r="P160" s="78">
        <f t="shared" si="174"/>
        <v>385.7</v>
      </c>
      <c r="Q160" s="78">
        <f t="shared" si="175"/>
        <v>73668.7</v>
      </c>
      <c r="R160" s="87">
        <f>NFDs!AA162</f>
        <v>0</v>
      </c>
      <c r="S160" s="78">
        <f t="shared" si="176"/>
        <v>365</v>
      </c>
      <c r="T160" s="78">
        <f t="shared" si="177"/>
        <v>346.75</v>
      </c>
      <c r="U160" s="78">
        <f t="shared" si="169"/>
        <v>66229.25</v>
      </c>
      <c r="V160" s="87">
        <f>NFDs!AB162</f>
        <v>0</v>
      </c>
      <c r="W160" s="76">
        <f t="shared" si="170"/>
        <v>41</v>
      </c>
      <c r="X160" s="76">
        <f t="shared" si="178"/>
        <v>38.949999999999996</v>
      </c>
      <c r="Y160" s="76">
        <f t="shared" si="179"/>
        <v>7439.4499999999989</v>
      </c>
    </row>
    <row r="161" spans="2:25">
      <c r="B161" s="75" t="s">
        <v>370</v>
      </c>
      <c r="C161" s="75" t="s">
        <v>371</v>
      </c>
      <c r="D161" s="76" t="s">
        <v>330</v>
      </c>
      <c r="E161" s="76">
        <v>-13.413736801014887</v>
      </c>
      <c r="F161" s="76">
        <v>33.421560011403578</v>
      </c>
      <c r="G161" s="76" t="s">
        <v>74</v>
      </c>
      <c r="H161" s="76" t="s">
        <v>75</v>
      </c>
      <c r="I161" s="77">
        <v>42419</v>
      </c>
      <c r="J161" s="77">
        <f t="shared" si="173"/>
        <v>42420</v>
      </c>
      <c r="K161" s="77">
        <v>44562</v>
      </c>
      <c r="L161" s="77">
        <f t="shared" si="163"/>
        <v>44968</v>
      </c>
      <c r="M161" s="289">
        <v>196</v>
      </c>
      <c r="N161" s="78">
        <v>300</v>
      </c>
      <c r="O161" s="103">
        <f t="shared" si="164"/>
        <v>0</v>
      </c>
      <c r="P161" s="78">
        <f t="shared" si="174"/>
        <v>385.7</v>
      </c>
      <c r="Q161" s="78">
        <f t="shared" si="175"/>
        <v>115710</v>
      </c>
      <c r="R161" s="87">
        <f>NFDs!AA163</f>
        <v>0</v>
      </c>
      <c r="S161" s="78">
        <f t="shared" si="176"/>
        <v>365</v>
      </c>
      <c r="T161" s="78">
        <f t="shared" si="177"/>
        <v>346.75</v>
      </c>
      <c r="U161" s="78">
        <f t="shared" si="169"/>
        <v>104025</v>
      </c>
      <c r="V161" s="87">
        <f>NFDs!AB163</f>
        <v>0</v>
      </c>
      <c r="W161" s="76">
        <f t="shared" si="170"/>
        <v>41</v>
      </c>
      <c r="X161" s="76">
        <f t="shared" si="178"/>
        <v>38.949999999999996</v>
      </c>
      <c r="Y161" s="76">
        <f t="shared" si="179"/>
        <v>11684.999999999998</v>
      </c>
    </row>
    <row r="162" spans="2:25">
      <c r="B162" s="75" t="s">
        <v>372</v>
      </c>
      <c r="C162" s="75" t="s">
        <v>373</v>
      </c>
      <c r="D162" s="76" t="s">
        <v>330</v>
      </c>
      <c r="E162" s="76">
        <v>-13.474538697315923</v>
      </c>
      <c r="F162" s="76">
        <v>33.322307208155941</v>
      </c>
      <c r="G162" s="76" t="s">
        <v>74</v>
      </c>
      <c r="H162" s="76" t="s">
        <v>75</v>
      </c>
      <c r="I162" s="77">
        <v>42419</v>
      </c>
      <c r="J162" s="77">
        <f t="shared" si="173"/>
        <v>42420</v>
      </c>
      <c r="K162" s="77">
        <v>44562</v>
      </c>
      <c r="L162" s="77">
        <f t="shared" si="163"/>
        <v>44968</v>
      </c>
      <c r="M162" s="289">
        <v>299</v>
      </c>
      <c r="N162" s="78">
        <v>300</v>
      </c>
      <c r="O162" s="103">
        <f t="shared" si="164"/>
        <v>0</v>
      </c>
      <c r="P162" s="78">
        <f t="shared" si="174"/>
        <v>385.7</v>
      </c>
      <c r="Q162" s="78">
        <f t="shared" si="175"/>
        <v>115710</v>
      </c>
      <c r="R162" s="87">
        <f>NFDs!AA164</f>
        <v>0</v>
      </c>
      <c r="S162" s="78">
        <f t="shared" si="176"/>
        <v>365</v>
      </c>
      <c r="T162" s="78">
        <f t="shared" si="177"/>
        <v>346.75</v>
      </c>
      <c r="U162" s="78">
        <f t="shared" si="169"/>
        <v>104025</v>
      </c>
      <c r="V162" s="87">
        <f>NFDs!AB164</f>
        <v>0</v>
      </c>
      <c r="W162" s="76">
        <f t="shared" si="170"/>
        <v>41</v>
      </c>
      <c r="X162" s="76">
        <f t="shared" si="178"/>
        <v>38.949999999999996</v>
      </c>
      <c r="Y162" s="76">
        <f t="shared" si="179"/>
        <v>11684.999999999998</v>
      </c>
    </row>
    <row r="163" spans="2:25">
      <c r="B163" s="75" t="s">
        <v>374</v>
      </c>
      <c r="C163" s="75" t="s">
        <v>375</v>
      </c>
      <c r="D163" s="76" t="s">
        <v>330</v>
      </c>
      <c r="E163" s="76">
        <v>-13.465653479458297</v>
      </c>
      <c r="F163" s="76">
        <v>33.372268789857529</v>
      </c>
      <c r="G163" s="76" t="s">
        <v>74</v>
      </c>
      <c r="H163" s="76" t="s">
        <v>75</v>
      </c>
      <c r="I163" s="77">
        <v>42420</v>
      </c>
      <c r="J163" s="77">
        <f t="shared" si="173"/>
        <v>42421</v>
      </c>
      <c r="K163" s="77">
        <v>44562</v>
      </c>
      <c r="L163" s="77">
        <f t="shared" si="163"/>
        <v>44968</v>
      </c>
      <c r="M163" s="289">
        <v>190</v>
      </c>
      <c r="N163" s="78">
        <v>190</v>
      </c>
      <c r="O163" s="103">
        <f t="shared" si="164"/>
        <v>0</v>
      </c>
      <c r="P163" s="78">
        <f t="shared" si="174"/>
        <v>385.7</v>
      </c>
      <c r="Q163" s="78">
        <f t="shared" si="175"/>
        <v>73283</v>
      </c>
      <c r="R163" s="87">
        <f>NFDs!AA165</f>
        <v>0</v>
      </c>
      <c r="S163" s="78">
        <f t="shared" si="176"/>
        <v>365</v>
      </c>
      <c r="T163" s="78">
        <f t="shared" si="177"/>
        <v>346.75</v>
      </c>
      <c r="U163" s="78">
        <f t="shared" si="169"/>
        <v>65882.5</v>
      </c>
      <c r="V163" s="87">
        <f>NFDs!AB165</f>
        <v>0</v>
      </c>
      <c r="W163" s="76">
        <f t="shared" si="170"/>
        <v>41</v>
      </c>
      <c r="X163" s="76">
        <f t="shared" si="178"/>
        <v>38.949999999999996</v>
      </c>
      <c r="Y163" s="76">
        <f t="shared" si="179"/>
        <v>7400.4999999999991</v>
      </c>
    </row>
    <row r="164" spans="2:25">
      <c r="B164" s="75" t="s">
        <v>376</v>
      </c>
      <c r="C164" s="75" t="s">
        <v>377</v>
      </c>
      <c r="D164" s="76" t="s">
        <v>330</v>
      </c>
      <c r="E164" s="76">
        <v>-13.476440132976911</v>
      </c>
      <c r="F164" s="76">
        <v>33.384740096258824</v>
      </c>
      <c r="G164" s="76" t="s">
        <v>74</v>
      </c>
      <c r="H164" s="76" t="s">
        <v>75</v>
      </c>
      <c r="I164" s="77">
        <v>42420</v>
      </c>
      <c r="J164" s="77">
        <f t="shared" si="173"/>
        <v>42421</v>
      </c>
      <c r="K164" s="77">
        <v>44562</v>
      </c>
      <c r="L164" s="77">
        <f t="shared" si="163"/>
        <v>44968</v>
      </c>
      <c r="M164" s="289">
        <v>350</v>
      </c>
      <c r="N164" s="78">
        <v>300</v>
      </c>
      <c r="O164" s="103">
        <f t="shared" si="164"/>
        <v>0</v>
      </c>
      <c r="P164" s="78">
        <f t="shared" si="174"/>
        <v>385.7</v>
      </c>
      <c r="Q164" s="78">
        <f t="shared" si="175"/>
        <v>115710</v>
      </c>
      <c r="R164" s="87">
        <f>NFDs!AA166</f>
        <v>0</v>
      </c>
      <c r="S164" s="78">
        <f t="shared" si="176"/>
        <v>365</v>
      </c>
      <c r="T164" s="78">
        <f t="shared" si="177"/>
        <v>346.75</v>
      </c>
      <c r="U164" s="78">
        <f t="shared" si="169"/>
        <v>104025</v>
      </c>
      <c r="V164" s="87">
        <f>NFDs!AB166</f>
        <v>0</v>
      </c>
      <c r="W164" s="76">
        <f t="shared" si="170"/>
        <v>41</v>
      </c>
      <c r="X164" s="76">
        <f t="shared" si="178"/>
        <v>38.949999999999996</v>
      </c>
      <c r="Y164" s="76">
        <f t="shared" si="179"/>
        <v>11684.999999999998</v>
      </c>
    </row>
    <row r="165" spans="2:25">
      <c r="B165" s="75" t="s">
        <v>378</v>
      </c>
      <c r="C165" s="75" t="s">
        <v>379</v>
      </c>
      <c r="D165" s="76" t="s">
        <v>330</v>
      </c>
      <c r="E165" s="76">
        <v>-13.487126764563081</v>
      </c>
      <c r="F165" s="76">
        <v>33.361232786100238</v>
      </c>
      <c r="G165" s="76" t="s">
        <v>74</v>
      </c>
      <c r="H165" s="76" t="s">
        <v>75</v>
      </c>
      <c r="I165" s="77">
        <v>42421</v>
      </c>
      <c r="J165" s="77">
        <f t="shared" si="173"/>
        <v>42422</v>
      </c>
      <c r="K165" s="77">
        <v>44562</v>
      </c>
      <c r="L165" s="77">
        <f t="shared" si="163"/>
        <v>44968</v>
      </c>
      <c r="M165" s="289">
        <v>239</v>
      </c>
      <c r="N165" s="78">
        <v>239</v>
      </c>
      <c r="O165" s="103">
        <f t="shared" si="164"/>
        <v>267</v>
      </c>
      <c r="P165" s="78">
        <f t="shared" si="174"/>
        <v>136.94999999999999</v>
      </c>
      <c r="Q165" s="78">
        <f t="shared" si="175"/>
        <v>32731.05</v>
      </c>
      <c r="R165" s="87">
        <f>NFDs!AA167</f>
        <v>267</v>
      </c>
      <c r="S165" s="78">
        <f t="shared" si="176"/>
        <v>365</v>
      </c>
      <c r="T165" s="78">
        <f t="shared" si="177"/>
        <v>98</v>
      </c>
      <c r="U165" s="78">
        <f t="shared" si="169"/>
        <v>23422</v>
      </c>
      <c r="V165" s="87">
        <f>NFDs!AB167</f>
        <v>0</v>
      </c>
      <c r="W165" s="76">
        <f t="shared" si="170"/>
        <v>41</v>
      </c>
      <c r="X165" s="76">
        <f t="shared" si="178"/>
        <v>38.949999999999996</v>
      </c>
      <c r="Y165" s="76">
        <f t="shared" si="179"/>
        <v>9309.0499999999993</v>
      </c>
    </row>
    <row r="166" spans="2:25">
      <c r="B166" s="75" t="s">
        <v>380</v>
      </c>
      <c r="C166" s="75" t="s">
        <v>381</v>
      </c>
      <c r="D166" s="76" t="s">
        <v>330</v>
      </c>
      <c r="E166" s="76">
        <v>-13.528379177602321</v>
      </c>
      <c r="F166" s="76">
        <v>33.33380182178491</v>
      </c>
      <c r="G166" s="76" t="s">
        <v>74</v>
      </c>
      <c r="H166" s="76" t="s">
        <v>75</v>
      </c>
      <c r="I166" s="77">
        <v>42421</v>
      </c>
      <c r="J166" s="77">
        <f t="shared" si="173"/>
        <v>42422</v>
      </c>
      <c r="K166" s="77">
        <v>44562</v>
      </c>
      <c r="L166" s="77">
        <f t="shared" si="163"/>
        <v>44968</v>
      </c>
      <c r="M166" s="289">
        <v>125</v>
      </c>
      <c r="N166" s="78">
        <v>125</v>
      </c>
      <c r="O166" s="103">
        <f t="shared" si="164"/>
        <v>0</v>
      </c>
      <c r="P166" s="78">
        <f t="shared" si="174"/>
        <v>385.7</v>
      </c>
      <c r="Q166" s="78">
        <f t="shared" si="175"/>
        <v>48212.5</v>
      </c>
      <c r="R166" s="87">
        <f>NFDs!AA168</f>
        <v>0</v>
      </c>
      <c r="S166" s="78">
        <f t="shared" si="176"/>
        <v>365</v>
      </c>
      <c r="T166" s="78">
        <f t="shared" si="177"/>
        <v>346.75</v>
      </c>
      <c r="U166" s="78">
        <f t="shared" si="169"/>
        <v>43343.75</v>
      </c>
      <c r="V166" s="87">
        <f>NFDs!AB168</f>
        <v>0</v>
      </c>
      <c r="W166" s="76">
        <f t="shared" si="170"/>
        <v>41</v>
      </c>
      <c r="X166" s="76">
        <f t="shared" si="178"/>
        <v>38.949999999999996</v>
      </c>
      <c r="Y166" s="76">
        <f t="shared" si="179"/>
        <v>4868.7499999999991</v>
      </c>
    </row>
    <row r="167" spans="2:25">
      <c r="B167" s="75" t="s">
        <v>382</v>
      </c>
      <c r="C167" s="75" t="s">
        <v>132</v>
      </c>
      <c r="D167" s="76" t="s">
        <v>330</v>
      </c>
      <c r="E167" s="76">
        <v>-13.59081782584758</v>
      </c>
      <c r="F167" s="76">
        <v>33.318156072771671</v>
      </c>
      <c r="G167" s="76" t="s">
        <v>74</v>
      </c>
      <c r="H167" s="76" t="s">
        <v>75</v>
      </c>
      <c r="I167" s="77">
        <v>42423</v>
      </c>
      <c r="J167" s="77">
        <f t="shared" si="173"/>
        <v>42424</v>
      </c>
      <c r="K167" s="77">
        <v>44562</v>
      </c>
      <c r="L167" s="77">
        <f t="shared" si="163"/>
        <v>44968</v>
      </c>
      <c r="M167" s="289">
        <v>365</v>
      </c>
      <c r="N167" s="78">
        <v>300</v>
      </c>
      <c r="O167" s="103">
        <f t="shared" si="164"/>
        <v>3</v>
      </c>
      <c r="P167" s="78">
        <f t="shared" si="174"/>
        <v>384.75</v>
      </c>
      <c r="Q167" s="78">
        <f t="shared" si="175"/>
        <v>115425</v>
      </c>
      <c r="R167" s="87">
        <f>NFDs!AA169</f>
        <v>0</v>
      </c>
      <c r="S167" s="78">
        <f t="shared" si="176"/>
        <v>365</v>
      </c>
      <c r="T167" s="78">
        <f t="shared" si="177"/>
        <v>346.75</v>
      </c>
      <c r="U167" s="78">
        <f t="shared" si="169"/>
        <v>104025</v>
      </c>
      <c r="V167" s="87">
        <f>NFDs!AB169</f>
        <v>3</v>
      </c>
      <c r="W167" s="76">
        <f t="shared" si="170"/>
        <v>41</v>
      </c>
      <c r="X167" s="76">
        <f t="shared" si="178"/>
        <v>38</v>
      </c>
      <c r="Y167" s="76">
        <f t="shared" si="179"/>
        <v>11400</v>
      </c>
    </row>
    <row r="168" spans="2:25">
      <c r="B168" s="75" t="s">
        <v>383</v>
      </c>
      <c r="C168" s="75" t="s">
        <v>384</v>
      </c>
      <c r="D168" s="76" t="s">
        <v>330</v>
      </c>
      <c r="E168" s="76">
        <v>-13.545545043933187</v>
      </c>
      <c r="F168" s="76">
        <v>33.244538101681769</v>
      </c>
      <c r="G168" s="76" t="s">
        <v>74</v>
      </c>
      <c r="H168" s="76" t="s">
        <v>75</v>
      </c>
      <c r="I168" s="77">
        <v>42424</v>
      </c>
      <c r="J168" s="77">
        <f t="shared" si="173"/>
        <v>42425</v>
      </c>
      <c r="K168" s="77">
        <v>44562</v>
      </c>
      <c r="L168" s="77">
        <f t="shared" si="163"/>
        <v>44968</v>
      </c>
      <c r="M168" s="289">
        <v>335</v>
      </c>
      <c r="N168" s="78">
        <v>300</v>
      </c>
      <c r="O168" s="103">
        <f t="shared" si="164"/>
        <v>0</v>
      </c>
      <c r="P168" s="78">
        <f t="shared" si="174"/>
        <v>385.7</v>
      </c>
      <c r="Q168" s="78">
        <f t="shared" si="175"/>
        <v>115710</v>
      </c>
      <c r="R168" s="87">
        <f>NFDs!AA170</f>
        <v>0</v>
      </c>
      <c r="S168" s="78">
        <f t="shared" si="176"/>
        <v>365</v>
      </c>
      <c r="T168" s="78">
        <f t="shared" si="177"/>
        <v>346.75</v>
      </c>
      <c r="U168" s="78">
        <f t="shared" si="169"/>
        <v>104025</v>
      </c>
      <c r="V168" s="87">
        <f>NFDs!AB170</f>
        <v>0</v>
      </c>
      <c r="W168" s="76">
        <f t="shared" si="170"/>
        <v>41</v>
      </c>
      <c r="X168" s="76">
        <f t="shared" si="178"/>
        <v>38.949999999999996</v>
      </c>
      <c r="Y168" s="76">
        <f t="shared" si="179"/>
        <v>11684.999999999998</v>
      </c>
    </row>
    <row r="169" spans="2:25">
      <c r="B169" s="75" t="s">
        <v>385</v>
      </c>
      <c r="C169" s="75" t="s">
        <v>386</v>
      </c>
      <c r="D169" s="76" t="s">
        <v>330</v>
      </c>
      <c r="E169" s="76">
        <v>-13.49890296688347</v>
      </c>
      <c r="F169" s="76">
        <v>33.325851166667341</v>
      </c>
      <c r="G169" s="76" t="s">
        <v>74</v>
      </c>
      <c r="H169" s="76" t="s">
        <v>75</v>
      </c>
      <c r="I169" s="77">
        <v>42424</v>
      </c>
      <c r="J169" s="77">
        <f t="shared" si="173"/>
        <v>42425</v>
      </c>
      <c r="K169" s="77">
        <v>44562</v>
      </c>
      <c r="L169" s="77">
        <f t="shared" si="163"/>
        <v>44968</v>
      </c>
      <c r="M169" s="289">
        <v>102</v>
      </c>
      <c r="N169" s="78">
        <v>102</v>
      </c>
      <c r="O169" s="103">
        <f t="shared" si="164"/>
        <v>6</v>
      </c>
      <c r="P169" s="78">
        <f t="shared" si="174"/>
        <v>385.7</v>
      </c>
      <c r="Q169" s="78">
        <f t="shared" si="175"/>
        <v>39341.4</v>
      </c>
      <c r="R169" s="87">
        <f>NFDs!AA171</f>
        <v>6</v>
      </c>
      <c r="S169" s="78">
        <f t="shared" si="176"/>
        <v>365</v>
      </c>
      <c r="T169" s="78">
        <f t="shared" si="177"/>
        <v>346.75</v>
      </c>
      <c r="U169" s="78">
        <f t="shared" si="169"/>
        <v>35368.5</v>
      </c>
      <c r="V169" s="87">
        <f>NFDs!AB171</f>
        <v>0</v>
      </c>
      <c r="W169" s="76">
        <f t="shared" si="170"/>
        <v>41</v>
      </c>
      <c r="X169" s="76">
        <f t="shared" si="178"/>
        <v>38.949999999999996</v>
      </c>
      <c r="Y169" s="76">
        <f t="shared" si="179"/>
        <v>3972.8999999999996</v>
      </c>
    </row>
    <row r="170" spans="2:25">
      <c r="B170" s="75" t="s">
        <v>387</v>
      </c>
      <c r="C170" s="75" t="s">
        <v>388</v>
      </c>
      <c r="D170" s="76" t="s">
        <v>330</v>
      </c>
      <c r="E170" s="76">
        <v>-13.462759881885777</v>
      </c>
      <c r="F170" s="76">
        <v>33.333682948152074</v>
      </c>
      <c r="G170" s="76" t="s">
        <v>74</v>
      </c>
      <c r="H170" s="76" t="s">
        <v>75</v>
      </c>
      <c r="I170" s="77">
        <v>42425</v>
      </c>
      <c r="J170" s="77">
        <f t="shared" si="173"/>
        <v>42426</v>
      </c>
      <c r="K170" s="77">
        <v>44562</v>
      </c>
      <c r="L170" s="77">
        <f t="shared" si="163"/>
        <v>44968</v>
      </c>
      <c r="M170" s="289">
        <v>120</v>
      </c>
      <c r="N170" s="78">
        <v>120</v>
      </c>
      <c r="O170" s="103">
        <f t="shared" si="164"/>
        <v>0</v>
      </c>
      <c r="P170" s="78">
        <f t="shared" si="174"/>
        <v>385.7</v>
      </c>
      <c r="Q170" s="78">
        <f t="shared" si="175"/>
        <v>46284</v>
      </c>
      <c r="R170" s="87">
        <f>NFDs!AA172</f>
        <v>0</v>
      </c>
      <c r="S170" s="78">
        <f t="shared" si="176"/>
        <v>365</v>
      </c>
      <c r="T170" s="78">
        <f t="shared" si="177"/>
        <v>346.75</v>
      </c>
      <c r="U170" s="78">
        <f t="shared" si="169"/>
        <v>41610</v>
      </c>
      <c r="V170" s="87">
        <f>NFDs!AB172</f>
        <v>0</v>
      </c>
      <c r="W170" s="76">
        <f t="shared" si="170"/>
        <v>41</v>
      </c>
      <c r="X170" s="76">
        <f t="shared" si="178"/>
        <v>38.949999999999996</v>
      </c>
      <c r="Y170" s="76">
        <f t="shared" si="179"/>
        <v>4673.9999999999991</v>
      </c>
    </row>
    <row r="171" spans="2:25">
      <c r="B171" s="75" t="s">
        <v>389</v>
      </c>
      <c r="C171" s="75" t="s">
        <v>390</v>
      </c>
      <c r="D171" s="76" t="s">
        <v>330</v>
      </c>
      <c r="E171" s="76">
        <v>-13.422803818458222</v>
      </c>
      <c r="F171" s="76">
        <v>33.245604936485684</v>
      </c>
      <c r="G171" s="76" t="s">
        <v>74</v>
      </c>
      <c r="H171" s="76" t="s">
        <v>75</v>
      </c>
      <c r="I171" s="77">
        <v>42426</v>
      </c>
      <c r="J171" s="77">
        <f t="shared" si="173"/>
        <v>42427</v>
      </c>
      <c r="K171" s="77">
        <v>44562</v>
      </c>
      <c r="L171" s="77">
        <f t="shared" si="163"/>
        <v>44968</v>
      </c>
      <c r="M171" s="289">
        <v>339</v>
      </c>
      <c r="N171" s="78">
        <v>300</v>
      </c>
      <c r="O171" s="103">
        <f t="shared" si="164"/>
        <v>98</v>
      </c>
      <c r="P171" s="78">
        <f t="shared" si="174"/>
        <v>305.95</v>
      </c>
      <c r="Q171" s="78">
        <f t="shared" si="175"/>
        <v>91785</v>
      </c>
      <c r="R171" s="87">
        <f>NFDs!AA173</f>
        <v>98</v>
      </c>
      <c r="S171" s="78">
        <f t="shared" si="176"/>
        <v>365</v>
      </c>
      <c r="T171" s="78">
        <f t="shared" si="177"/>
        <v>267</v>
      </c>
      <c r="U171" s="78">
        <f t="shared" si="169"/>
        <v>80100</v>
      </c>
      <c r="V171" s="87">
        <f>NFDs!AB173</f>
        <v>0</v>
      </c>
      <c r="W171" s="76">
        <f t="shared" si="170"/>
        <v>41</v>
      </c>
      <c r="X171" s="76">
        <f t="shared" si="178"/>
        <v>38.949999999999996</v>
      </c>
      <c r="Y171" s="76">
        <f t="shared" si="179"/>
        <v>11684.999999999998</v>
      </c>
    </row>
    <row r="172" spans="2:25">
      <c r="B172" s="88" t="s">
        <v>391</v>
      </c>
      <c r="C172" s="258" t="s">
        <v>392</v>
      </c>
      <c r="D172" s="321" t="s">
        <v>73</v>
      </c>
      <c r="E172" s="272">
        <v>-13.6560398</v>
      </c>
      <c r="F172" s="272">
        <v>33.604154800000003</v>
      </c>
      <c r="G172" s="269" t="s">
        <v>74</v>
      </c>
      <c r="H172" s="76" t="s">
        <v>75</v>
      </c>
      <c r="I172" s="322">
        <v>44887</v>
      </c>
      <c r="J172" s="77">
        <f t="shared" si="173"/>
        <v>44888</v>
      </c>
      <c r="K172" s="77">
        <f>J172</f>
        <v>44888</v>
      </c>
      <c r="L172" s="77">
        <f t="shared" ref="L172:L175" si="180">$AE$27</f>
        <v>44968</v>
      </c>
      <c r="M172" s="289">
        <v>345</v>
      </c>
      <c r="N172" s="78">
        <v>300</v>
      </c>
      <c r="O172" s="103">
        <f t="shared" si="164"/>
        <v>0</v>
      </c>
      <c r="P172" s="78">
        <f t="shared" si="174"/>
        <v>75.05</v>
      </c>
      <c r="Q172" s="78">
        <f t="shared" si="175"/>
        <v>22515</v>
      </c>
      <c r="R172" s="87">
        <f>NFDs!AA174</f>
        <v>0</v>
      </c>
      <c r="S172" s="78">
        <f t="shared" si="176"/>
        <v>38</v>
      </c>
      <c r="T172" s="78">
        <f t="shared" si="177"/>
        <v>36.1</v>
      </c>
      <c r="U172" s="78">
        <f t="shared" si="169"/>
        <v>10830</v>
      </c>
      <c r="V172" s="87">
        <f>NFDs!AB174</f>
        <v>0</v>
      </c>
      <c r="W172" s="76">
        <f t="shared" si="170"/>
        <v>41</v>
      </c>
      <c r="X172" s="76">
        <f t="shared" si="178"/>
        <v>38.949999999999996</v>
      </c>
      <c r="Y172" s="76">
        <f t="shared" si="179"/>
        <v>11684.999999999998</v>
      </c>
    </row>
    <row r="173" spans="2:25">
      <c r="B173" s="88" t="s">
        <v>393</v>
      </c>
      <c r="C173" s="258" t="s">
        <v>394</v>
      </c>
      <c r="D173" s="321" t="s">
        <v>73</v>
      </c>
      <c r="E173" s="272">
        <v>-13.643796500000001</v>
      </c>
      <c r="F173" s="272">
        <v>33.693880999999998</v>
      </c>
      <c r="G173" s="269" t="s">
        <v>74</v>
      </c>
      <c r="H173" s="76" t="s">
        <v>75</v>
      </c>
      <c r="I173" s="322">
        <v>44916</v>
      </c>
      <c r="J173" s="77">
        <f t="shared" si="173"/>
        <v>44917</v>
      </c>
      <c r="K173" s="77">
        <f t="shared" ref="K173:K175" si="181">J173</f>
        <v>44917</v>
      </c>
      <c r="L173" s="77">
        <f t="shared" si="180"/>
        <v>44968</v>
      </c>
      <c r="M173" s="289">
        <v>476</v>
      </c>
      <c r="N173" s="78">
        <v>300</v>
      </c>
      <c r="O173" s="103">
        <f t="shared" si="164"/>
        <v>0</v>
      </c>
      <c r="P173" s="78">
        <f t="shared" si="174"/>
        <v>47.499999999999993</v>
      </c>
      <c r="Q173" s="78">
        <f t="shared" si="175"/>
        <v>14249.999999999998</v>
      </c>
      <c r="R173" s="87">
        <f>NFDs!AA175</f>
        <v>0</v>
      </c>
      <c r="S173" s="78">
        <f t="shared" si="176"/>
        <v>9</v>
      </c>
      <c r="T173" s="78">
        <f t="shared" si="177"/>
        <v>8.5499999999999989</v>
      </c>
      <c r="U173" s="78">
        <f t="shared" si="169"/>
        <v>2564.9999999999995</v>
      </c>
      <c r="V173" s="87">
        <f>NFDs!AB175</f>
        <v>0</v>
      </c>
      <c r="W173" s="76">
        <f t="shared" si="170"/>
        <v>41</v>
      </c>
      <c r="X173" s="76">
        <f t="shared" si="178"/>
        <v>38.949999999999996</v>
      </c>
      <c r="Y173" s="76">
        <f t="shared" si="179"/>
        <v>11684.999999999998</v>
      </c>
    </row>
    <row r="174" spans="2:25">
      <c r="B174" s="88" t="s">
        <v>395</v>
      </c>
      <c r="C174" s="258" t="s">
        <v>396</v>
      </c>
      <c r="D174" s="321" t="s">
        <v>73</v>
      </c>
      <c r="E174" s="272">
        <v>-13.638272499999999</v>
      </c>
      <c r="F174" s="272">
        <v>33.7074304</v>
      </c>
      <c r="G174" s="269" t="s">
        <v>74</v>
      </c>
      <c r="H174" s="76" t="s">
        <v>75</v>
      </c>
      <c r="I174" s="322">
        <v>44875</v>
      </c>
      <c r="J174" s="77">
        <f t="shared" si="173"/>
        <v>44876</v>
      </c>
      <c r="K174" s="77">
        <f t="shared" si="181"/>
        <v>44876</v>
      </c>
      <c r="L174" s="77">
        <f t="shared" si="180"/>
        <v>44968</v>
      </c>
      <c r="M174" s="289">
        <v>313</v>
      </c>
      <c r="N174" s="78">
        <v>300</v>
      </c>
      <c r="O174" s="103">
        <f t="shared" si="164"/>
        <v>0</v>
      </c>
      <c r="P174" s="78">
        <f t="shared" si="174"/>
        <v>86.449999999999989</v>
      </c>
      <c r="Q174" s="78">
        <f t="shared" si="175"/>
        <v>25935</v>
      </c>
      <c r="R174" s="87">
        <f>NFDs!AA176</f>
        <v>0</v>
      </c>
      <c r="S174" s="78">
        <f t="shared" si="176"/>
        <v>50</v>
      </c>
      <c r="T174" s="78">
        <f t="shared" si="177"/>
        <v>47.5</v>
      </c>
      <c r="U174" s="78">
        <f t="shared" si="169"/>
        <v>14250</v>
      </c>
      <c r="V174" s="87">
        <f>NFDs!AB176</f>
        <v>0</v>
      </c>
      <c r="W174" s="76">
        <f t="shared" si="170"/>
        <v>41</v>
      </c>
      <c r="X174" s="76">
        <f t="shared" si="178"/>
        <v>38.949999999999996</v>
      </c>
      <c r="Y174" s="76">
        <f t="shared" si="179"/>
        <v>11684.999999999998</v>
      </c>
    </row>
    <row r="175" spans="2:25">
      <c r="B175" s="88" t="s">
        <v>397</v>
      </c>
      <c r="C175" s="258" t="s">
        <v>398</v>
      </c>
      <c r="D175" s="321" t="s">
        <v>73</v>
      </c>
      <c r="E175" s="165">
        <v>-13.449341199999999</v>
      </c>
      <c r="F175" s="165">
        <v>33.786615300000001</v>
      </c>
      <c r="G175" s="76" t="s">
        <v>74</v>
      </c>
      <c r="H175" s="76" t="s">
        <v>75</v>
      </c>
      <c r="I175" s="322">
        <v>44888</v>
      </c>
      <c r="J175" s="77">
        <f t="shared" si="173"/>
        <v>44889</v>
      </c>
      <c r="K175" s="77">
        <f t="shared" si="181"/>
        <v>44889</v>
      </c>
      <c r="L175" s="77">
        <f t="shared" si="180"/>
        <v>44968</v>
      </c>
      <c r="M175" s="289">
        <v>206</v>
      </c>
      <c r="N175" s="78">
        <v>206</v>
      </c>
      <c r="O175" s="103">
        <f t="shared" si="164"/>
        <v>0</v>
      </c>
      <c r="P175" s="78">
        <f t="shared" si="174"/>
        <v>74.099999999999994</v>
      </c>
      <c r="Q175" s="78">
        <f t="shared" si="175"/>
        <v>15264.599999999999</v>
      </c>
      <c r="R175" s="87">
        <f>NFDs!AA177</f>
        <v>0</v>
      </c>
      <c r="S175" s="78">
        <f t="shared" si="176"/>
        <v>37</v>
      </c>
      <c r="T175" s="78">
        <f t="shared" si="177"/>
        <v>35.15</v>
      </c>
      <c r="U175" s="78">
        <f t="shared" si="169"/>
        <v>7240.9</v>
      </c>
      <c r="V175" s="87">
        <f>NFDs!AB177</f>
        <v>0</v>
      </c>
      <c r="W175" s="76">
        <f t="shared" si="170"/>
        <v>41</v>
      </c>
      <c r="X175" s="76">
        <f t="shared" si="178"/>
        <v>38.949999999999996</v>
      </c>
      <c r="Y175" s="76">
        <f t="shared" si="179"/>
        <v>8023.6999999999989</v>
      </c>
    </row>
    <row r="176" spans="2:25">
      <c r="B176" s="79">
        <f>COUNTA(B158:B175)</f>
        <v>18</v>
      </c>
      <c r="C176" s="80"/>
      <c r="D176" s="81"/>
      <c r="E176" s="81"/>
      <c r="F176" s="81"/>
      <c r="G176" s="81"/>
      <c r="H176" s="81"/>
      <c r="I176" s="82"/>
      <c r="J176" s="82"/>
      <c r="K176" s="83"/>
      <c r="L176" s="84"/>
      <c r="M176" s="85">
        <f t="shared" ref="M176:Y176" si="182">SUM(M158:M175)</f>
        <v>4621</v>
      </c>
      <c r="N176" s="85">
        <f t="shared" si="182"/>
        <v>4303</v>
      </c>
      <c r="O176" s="85">
        <f t="shared" si="182"/>
        <v>374</v>
      </c>
      <c r="P176" s="85">
        <f t="shared" si="182"/>
        <v>5353.4499999999989</v>
      </c>
      <c r="Q176" s="85">
        <f t="shared" si="182"/>
        <v>1227386.25</v>
      </c>
      <c r="R176" s="85">
        <f t="shared" si="182"/>
        <v>371</v>
      </c>
      <c r="S176" s="85">
        <f t="shared" si="182"/>
        <v>5244</v>
      </c>
      <c r="T176" s="85">
        <f t="shared" si="182"/>
        <v>4653.3</v>
      </c>
      <c r="U176" s="85">
        <f t="shared" si="182"/>
        <v>1060069.3999999999</v>
      </c>
      <c r="V176" s="85">
        <f t="shared" si="182"/>
        <v>3</v>
      </c>
      <c r="W176" s="85">
        <f t="shared" si="182"/>
        <v>738</v>
      </c>
      <c r="X176" s="85">
        <f t="shared" si="182"/>
        <v>700.15000000000009</v>
      </c>
      <c r="Y176" s="85">
        <f t="shared" si="182"/>
        <v>167316.85</v>
      </c>
    </row>
    <row r="177" spans="2:25">
      <c r="B177" s="99" t="s">
        <v>399</v>
      </c>
      <c r="C177" s="100"/>
      <c r="D177" s="101"/>
      <c r="E177" s="101"/>
      <c r="F177" s="101"/>
      <c r="G177" s="101"/>
      <c r="H177" s="101"/>
      <c r="I177" s="101"/>
      <c r="J177" s="101"/>
      <c r="K177" s="92"/>
      <c r="L177" s="93"/>
      <c r="M177" s="102"/>
      <c r="N177" s="102"/>
      <c r="O177" s="102"/>
      <c r="P177" s="102"/>
      <c r="Q177" s="102"/>
      <c r="R177" s="102"/>
      <c r="S177" s="93"/>
      <c r="T177" s="275"/>
      <c r="U177" s="95"/>
      <c r="V177" s="95"/>
      <c r="W177" s="96"/>
      <c r="X177" s="276"/>
      <c r="Y177" s="72"/>
    </row>
    <row r="178" spans="2:25">
      <c r="B178" s="75" t="s">
        <v>400</v>
      </c>
      <c r="C178" s="75" t="s">
        <v>401</v>
      </c>
      <c r="D178" s="76" t="s">
        <v>330</v>
      </c>
      <c r="E178" s="76">
        <v>-12.906989116668427</v>
      </c>
      <c r="F178" s="76">
        <v>33.388791329333955</v>
      </c>
      <c r="G178" s="76" t="s">
        <v>74</v>
      </c>
      <c r="H178" s="76" t="s">
        <v>75</v>
      </c>
      <c r="I178" s="77">
        <v>42560</v>
      </c>
      <c r="J178" s="77">
        <f>I178+1</f>
        <v>42561</v>
      </c>
      <c r="K178" s="77">
        <v>44562</v>
      </c>
      <c r="L178" s="77">
        <f t="shared" ref="L178:L190" si="183">$AE$28</f>
        <v>45042</v>
      </c>
      <c r="M178" s="289">
        <v>369</v>
      </c>
      <c r="N178" s="78">
        <v>300</v>
      </c>
      <c r="O178" s="103">
        <f t="shared" ref="O178:O195" si="184">R178+V178</f>
        <v>0</v>
      </c>
      <c r="P178" s="78">
        <f t="shared" ref="P178" si="185">T178+X178</f>
        <v>456</v>
      </c>
      <c r="Q178" s="78">
        <f t="shared" ref="Q178" si="186">U178+Y178</f>
        <v>136800</v>
      </c>
      <c r="R178" s="87">
        <f>NFDs!AA180</f>
        <v>0</v>
      </c>
      <c r="S178" s="78">
        <f t="shared" ref="S178" si="187">IF((K178-J178)&gt;0,($AD$5-K178+1),$AD$5-J178)</f>
        <v>365</v>
      </c>
      <c r="T178" s="78">
        <f t="shared" ref="T178" si="188">IF(((S178-R178)&gt;(S178*$AD$9)),(S178*$AD$9),(S178-R178))</f>
        <v>346.75</v>
      </c>
      <c r="U178" s="78">
        <f t="shared" ref="U178:U195" si="189">N178*T178</f>
        <v>104025</v>
      </c>
      <c r="V178" s="87">
        <f>NFDs!AB180</f>
        <v>0</v>
      </c>
      <c r="W178" s="76">
        <f t="shared" ref="W178:W195" si="190">(L178-$AD$6)</f>
        <v>115</v>
      </c>
      <c r="X178" s="76">
        <f t="shared" ref="X178" si="191">IF(((W178-V178)&gt;(W178*$AD$9)),(W178*$AD$9),(W178-V178))</f>
        <v>109.25</v>
      </c>
      <c r="Y178" s="76">
        <f t="shared" ref="Y178" si="192">N178*X178</f>
        <v>32775</v>
      </c>
    </row>
    <row r="179" spans="2:25">
      <c r="B179" s="75" t="s">
        <v>402</v>
      </c>
      <c r="C179" s="75" t="s">
        <v>403</v>
      </c>
      <c r="D179" s="76" t="s">
        <v>330</v>
      </c>
      <c r="E179" s="76">
        <v>-13.26519947262836</v>
      </c>
      <c r="F179" s="76">
        <v>33.230915525723645</v>
      </c>
      <c r="G179" s="76" t="s">
        <v>74</v>
      </c>
      <c r="H179" s="76" t="s">
        <v>75</v>
      </c>
      <c r="I179" s="77">
        <v>42560</v>
      </c>
      <c r="J179" s="77">
        <f t="shared" ref="J179:J195" si="193">I179+1</f>
        <v>42561</v>
      </c>
      <c r="K179" s="77">
        <v>44562</v>
      </c>
      <c r="L179" s="77">
        <f t="shared" si="183"/>
        <v>45042</v>
      </c>
      <c r="M179" s="289">
        <v>201</v>
      </c>
      <c r="N179" s="78">
        <v>201</v>
      </c>
      <c r="O179" s="103">
        <f t="shared" si="184"/>
        <v>145</v>
      </c>
      <c r="P179" s="78">
        <f t="shared" ref="P179:P195" si="194">T179+X179</f>
        <v>331.25</v>
      </c>
      <c r="Q179" s="78">
        <f t="shared" ref="Q179:Q195" si="195">U179+Y179</f>
        <v>66581.25</v>
      </c>
      <c r="R179" s="87">
        <f>NFDs!AA181</f>
        <v>143</v>
      </c>
      <c r="S179" s="78">
        <f t="shared" ref="S179:S195" si="196">IF((K179-J179)&gt;0,($AD$5-K179+1),$AD$5-J179)</f>
        <v>365</v>
      </c>
      <c r="T179" s="78">
        <f t="shared" ref="T179:T195" si="197">IF(((S179-R179)&gt;(S179*$AD$9)),(S179*$AD$9),(S179-R179))</f>
        <v>222</v>
      </c>
      <c r="U179" s="78">
        <f t="shared" si="189"/>
        <v>44622</v>
      </c>
      <c r="V179" s="87">
        <f>NFDs!AB181</f>
        <v>2</v>
      </c>
      <c r="W179" s="76">
        <f t="shared" si="190"/>
        <v>115</v>
      </c>
      <c r="X179" s="76">
        <f t="shared" ref="X179:X195" si="198">IF(((W179-V179)&gt;(W179*$AD$9)),(W179*$AD$9),(W179-V179))</f>
        <v>109.25</v>
      </c>
      <c r="Y179" s="76">
        <f t="shared" ref="Y179:Y195" si="199">N179*X179</f>
        <v>21959.25</v>
      </c>
    </row>
    <row r="180" spans="2:25">
      <c r="B180" s="75" t="s">
        <v>404</v>
      </c>
      <c r="C180" s="75" t="s">
        <v>405</v>
      </c>
      <c r="D180" s="76" t="s">
        <v>330</v>
      </c>
      <c r="E180" s="76">
        <v>-13.338566429632712</v>
      </c>
      <c r="F180" s="76">
        <v>33.00139437195552</v>
      </c>
      <c r="G180" s="76" t="s">
        <v>74</v>
      </c>
      <c r="H180" s="76" t="s">
        <v>75</v>
      </c>
      <c r="I180" s="77">
        <v>42608</v>
      </c>
      <c r="J180" s="77">
        <f t="shared" si="193"/>
        <v>42609</v>
      </c>
      <c r="K180" s="77">
        <v>44562</v>
      </c>
      <c r="L180" s="77">
        <f t="shared" si="183"/>
        <v>45042</v>
      </c>
      <c r="M180" s="289">
        <v>229</v>
      </c>
      <c r="N180" s="78">
        <v>229</v>
      </c>
      <c r="O180" s="103">
        <f t="shared" si="184"/>
        <v>0</v>
      </c>
      <c r="P180" s="78">
        <f t="shared" si="194"/>
        <v>456</v>
      </c>
      <c r="Q180" s="78">
        <f t="shared" si="195"/>
        <v>104424</v>
      </c>
      <c r="R180" s="87">
        <f>NFDs!AA182</f>
        <v>0</v>
      </c>
      <c r="S180" s="78">
        <f t="shared" si="196"/>
        <v>365</v>
      </c>
      <c r="T180" s="78">
        <f t="shared" si="197"/>
        <v>346.75</v>
      </c>
      <c r="U180" s="78">
        <f t="shared" si="189"/>
        <v>79405.75</v>
      </c>
      <c r="V180" s="87">
        <f>NFDs!AB182</f>
        <v>0</v>
      </c>
      <c r="W180" s="76">
        <f t="shared" si="190"/>
        <v>115</v>
      </c>
      <c r="X180" s="76">
        <f t="shared" si="198"/>
        <v>109.25</v>
      </c>
      <c r="Y180" s="76">
        <f t="shared" si="199"/>
        <v>25018.25</v>
      </c>
    </row>
    <row r="181" spans="2:25">
      <c r="B181" s="75" t="s">
        <v>406</v>
      </c>
      <c r="C181" s="75" t="s">
        <v>407</v>
      </c>
      <c r="D181" s="76" t="s">
        <v>330</v>
      </c>
      <c r="E181" s="76">
        <v>-13.357220997284063</v>
      </c>
      <c r="F181" s="76">
        <v>33.005328572046984</v>
      </c>
      <c r="G181" s="76" t="s">
        <v>74</v>
      </c>
      <c r="H181" s="76" t="s">
        <v>75</v>
      </c>
      <c r="I181" s="77">
        <v>42608</v>
      </c>
      <c r="J181" s="77">
        <f t="shared" si="193"/>
        <v>42609</v>
      </c>
      <c r="K181" s="77">
        <v>44562</v>
      </c>
      <c r="L181" s="77">
        <f t="shared" si="183"/>
        <v>45042</v>
      </c>
      <c r="M181" s="289">
        <v>184</v>
      </c>
      <c r="N181" s="78">
        <v>184</v>
      </c>
      <c r="O181" s="103">
        <f t="shared" si="184"/>
        <v>0</v>
      </c>
      <c r="P181" s="78">
        <f t="shared" si="194"/>
        <v>456</v>
      </c>
      <c r="Q181" s="78">
        <f t="shared" si="195"/>
        <v>83904</v>
      </c>
      <c r="R181" s="87">
        <f>NFDs!AA183</f>
        <v>0</v>
      </c>
      <c r="S181" s="78">
        <f t="shared" si="196"/>
        <v>365</v>
      </c>
      <c r="T181" s="78">
        <f t="shared" si="197"/>
        <v>346.75</v>
      </c>
      <c r="U181" s="78">
        <f t="shared" si="189"/>
        <v>63802</v>
      </c>
      <c r="V181" s="87">
        <f>NFDs!AB183</f>
        <v>0</v>
      </c>
      <c r="W181" s="76">
        <f t="shared" si="190"/>
        <v>115</v>
      </c>
      <c r="X181" s="76">
        <f t="shared" si="198"/>
        <v>109.25</v>
      </c>
      <c r="Y181" s="76">
        <f t="shared" si="199"/>
        <v>20102</v>
      </c>
    </row>
    <row r="182" spans="2:25">
      <c r="B182" s="75" t="s">
        <v>408</v>
      </c>
      <c r="C182" s="75" t="s">
        <v>409</v>
      </c>
      <c r="D182" s="76" t="s">
        <v>330</v>
      </c>
      <c r="E182" s="76">
        <v>-13.321280993216721</v>
      </c>
      <c r="F182" s="76">
        <v>33.051643493252755</v>
      </c>
      <c r="G182" s="76" t="s">
        <v>74</v>
      </c>
      <c r="H182" s="76" t="s">
        <v>75</v>
      </c>
      <c r="I182" s="77">
        <v>42609</v>
      </c>
      <c r="J182" s="77">
        <f t="shared" si="193"/>
        <v>42610</v>
      </c>
      <c r="K182" s="77">
        <v>44562</v>
      </c>
      <c r="L182" s="77">
        <f t="shared" si="183"/>
        <v>45042</v>
      </c>
      <c r="M182" s="289">
        <v>158</v>
      </c>
      <c r="N182" s="78">
        <v>158</v>
      </c>
      <c r="O182" s="103">
        <f t="shared" si="184"/>
        <v>0</v>
      </c>
      <c r="P182" s="78">
        <f t="shared" si="194"/>
        <v>456</v>
      </c>
      <c r="Q182" s="78">
        <f t="shared" si="195"/>
        <v>72048</v>
      </c>
      <c r="R182" s="87">
        <f>NFDs!AA184</f>
        <v>0</v>
      </c>
      <c r="S182" s="78">
        <f t="shared" si="196"/>
        <v>365</v>
      </c>
      <c r="T182" s="78">
        <f t="shared" si="197"/>
        <v>346.75</v>
      </c>
      <c r="U182" s="78">
        <f t="shared" si="189"/>
        <v>54786.5</v>
      </c>
      <c r="V182" s="87">
        <f>NFDs!AB184</f>
        <v>0</v>
      </c>
      <c r="W182" s="76">
        <f t="shared" si="190"/>
        <v>115</v>
      </c>
      <c r="X182" s="76">
        <f t="shared" si="198"/>
        <v>109.25</v>
      </c>
      <c r="Y182" s="76">
        <f t="shared" si="199"/>
        <v>17261.5</v>
      </c>
    </row>
    <row r="183" spans="2:25">
      <c r="B183" s="75" t="s">
        <v>410</v>
      </c>
      <c r="C183" s="75" t="s">
        <v>411</v>
      </c>
      <c r="D183" s="76" t="s">
        <v>330</v>
      </c>
      <c r="E183" s="76">
        <v>-13.28125061063135</v>
      </c>
      <c r="F183" s="76">
        <v>33.126839455766692</v>
      </c>
      <c r="G183" s="76" t="s">
        <v>74</v>
      </c>
      <c r="H183" s="76" t="s">
        <v>75</v>
      </c>
      <c r="I183" s="77">
        <v>42609</v>
      </c>
      <c r="J183" s="77">
        <f t="shared" si="193"/>
        <v>42610</v>
      </c>
      <c r="K183" s="77">
        <v>44562</v>
      </c>
      <c r="L183" s="77">
        <f t="shared" si="183"/>
        <v>45042</v>
      </c>
      <c r="M183" s="289">
        <v>189</v>
      </c>
      <c r="N183" s="78">
        <v>189</v>
      </c>
      <c r="O183" s="103">
        <f t="shared" si="184"/>
        <v>0</v>
      </c>
      <c r="P183" s="78">
        <f t="shared" si="194"/>
        <v>456</v>
      </c>
      <c r="Q183" s="78">
        <f t="shared" si="195"/>
        <v>86184</v>
      </c>
      <c r="R183" s="87">
        <f>NFDs!AA185</f>
        <v>0</v>
      </c>
      <c r="S183" s="78">
        <f t="shared" si="196"/>
        <v>365</v>
      </c>
      <c r="T183" s="78">
        <f t="shared" si="197"/>
        <v>346.75</v>
      </c>
      <c r="U183" s="78">
        <f t="shared" si="189"/>
        <v>65535.75</v>
      </c>
      <c r="V183" s="87">
        <f>NFDs!AB185</f>
        <v>0</v>
      </c>
      <c r="W183" s="76">
        <f t="shared" si="190"/>
        <v>115</v>
      </c>
      <c r="X183" s="76">
        <f t="shared" si="198"/>
        <v>109.25</v>
      </c>
      <c r="Y183" s="76">
        <f t="shared" si="199"/>
        <v>20648.25</v>
      </c>
    </row>
    <row r="184" spans="2:25">
      <c r="B184" s="75" t="s">
        <v>412</v>
      </c>
      <c r="C184" s="75" t="s">
        <v>413</v>
      </c>
      <c r="D184" s="76" t="s">
        <v>330</v>
      </c>
      <c r="E184" s="76">
        <v>-13.33664159117229</v>
      </c>
      <c r="F184" s="76">
        <v>33.092535664353441</v>
      </c>
      <c r="G184" s="76" t="s">
        <v>74</v>
      </c>
      <c r="H184" s="76" t="s">
        <v>75</v>
      </c>
      <c r="I184" s="77">
        <v>42610</v>
      </c>
      <c r="J184" s="77">
        <f t="shared" si="193"/>
        <v>42611</v>
      </c>
      <c r="K184" s="77">
        <v>44562</v>
      </c>
      <c r="L184" s="77">
        <f t="shared" si="183"/>
        <v>45042</v>
      </c>
      <c r="M184" s="289">
        <v>450</v>
      </c>
      <c r="N184" s="78">
        <v>300</v>
      </c>
      <c r="O184" s="103">
        <f t="shared" si="184"/>
        <v>0</v>
      </c>
      <c r="P184" s="78">
        <f t="shared" si="194"/>
        <v>456</v>
      </c>
      <c r="Q184" s="78">
        <f t="shared" si="195"/>
        <v>136800</v>
      </c>
      <c r="R184" s="87">
        <f>NFDs!AA186</f>
        <v>0</v>
      </c>
      <c r="S184" s="78">
        <f t="shared" si="196"/>
        <v>365</v>
      </c>
      <c r="T184" s="78">
        <f t="shared" si="197"/>
        <v>346.75</v>
      </c>
      <c r="U184" s="78">
        <f t="shared" si="189"/>
        <v>104025</v>
      </c>
      <c r="V184" s="87">
        <f>NFDs!AB186</f>
        <v>0</v>
      </c>
      <c r="W184" s="76">
        <f t="shared" si="190"/>
        <v>115</v>
      </c>
      <c r="X184" s="76">
        <f t="shared" si="198"/>
        <v>109.25</v>
      </c>
      <c r="Y184" s="76">
        <f t="shared" si="199"/>
        <v>32775</v>
      </c>
    </row>
    <row r="185" spans="2:25">
      <c r="B185" s="75" t="s">
        <v>414</v>
      </c>
      <c r="C185" s="75" t="s">
        <v>415</v>
      </c>
      <c r="D185" s="76" t="s">
        <v>330</v>
      </c>
      <c r="E185" s="76">
        <v>-13.310314457770746</v>
      </c>
      <c r="F185" s="76">
        <v>33.341376540809264</v>
      </c>
      <c r="G185" s="76" t="s">
        <v>74</v>
      </c>
      <c r="H185" s="76" t="s">
        <v>75</v>
      </c>
      <c r="I185" s="77">
        <v>42611</v>
      </c>
      <c r="J185" s="77">
        <f t="shared" si="193"/>
        <v>42612</v>
      </c>
      <c r="K185" s="77">
        <v>44562</v>
      </c>
      <c r="L185" s="77">
        <f t="shared" si="183"/>
        <v>45042</v>
      </c>
      <c r="M185" s="289">
        <v>201</v>
      </c>
      <c r="N185" s="78">
        <v>201</v>
      </c>
      <c r="O185" s="103">
        <f t="shared" si="184"/>
        <v>0</v>
      </c>
      <c r="P185" s="78">
        <f t="shared" si="194"/>
        <v>456</v>
      </c>
      <c r="Q185" s="78">
        <f t="shared" si="195"/>
        <v>91656</v>
      </c>
      <c r="R185" s="87">
        <f>NFDs!AA187</f>
        <v>0</v>
      </c>
      <c r="S185" s="78">
        <f t="shared" si="196"/>
        <v>365</v>
      </c>
      <c r="T185" s="78">
        <f t="shared" si="197"/>
        <v>346.75</v>
      </c>
      <c r="U185" s="78">
        <f t="shared" si="189"/>
        <v>69696.75</v>
      </c>
      <c r="V185" s="87">
        <f>NFDs!AB187</f>
        <v>0</v>
      </c>
      <c r="W185" s="76">
        <f t="shared" si="190"/>
        <v>115</v>
      </c>
      <c r="X185" s="76">
        <f t="shared" si="198"/>
        <v>109.25</v>
      </c>
      <c r="Y185" s="76">
        <f t="shared" si="199"/>
        <v>21959.25</v>
      </c>
    </row>
    <row r="186" spans="2:25">
      <c r="B186" s="75" t="s">
        <v>416</v>
      </c>
      <c r="C186" s="75" t="s">
        <v>417</v>
      </c>
      <c r="D186" s="76" t="s">
        <v>330</v>
      </c>
      <c r="E186" s="76">
        <v>-13.440574470611095</v>
      </c>
      <c r="F186" s="76">
        <v>33.252265181196705</v>
      </c>
      <c r="G186" s="76" t="s">
        <v>74</v>
      </c>
      <c r="H186" s="76" t="s">
        <v>75</v>
      </c>
      <c r="I186" s="77">
        <v>42611</v>
      </c>
      <c r="J186" s="77">
        <f t="shared" si="193"/>
        <v>42612</v>
      </c>
      <c r="K186" s="77">
        <v>44562</v>
      </c>
      <c r="L186" s="77">
        <f t="shared" si="183"/>
        <v>45042</v>
      </c>
      <c r="M186" s="289">
        <v>362</v>
      </c>
      <c r="N186" s="78">
        <v>300</v>
      </c>
      <c r="O186" s="103">
        <f t="shared" si="184"/>
        <v>0</v>
      </c>
      <c r="P186" s="78">
        <f t="shared" si="194"/>
        <v>456</v>
      </c>
      <c r="Q186" s="78">
        <f t="shared" si="195"/>
        <v>136800</v>
      </c>
      <c r="R186" s="87">
        <f>NFDs!AA188</f>
        <v>0</v>
      </c>
      <c r="S186" s="78">
        <f t="shared" si="196"/>
        <v>365</v>
      </c>
      <c r="T186" s="78">
        <f t="shared" si="197"/>
        <v>346.75</v>
      </c>
      <c r="U186" s="78">
        <f t="shared" si="189"/>
        <v>104025</v>
      </c>
      <c r="V186" s="87">
        <f>NFDs!AB188</f>
        <v>0</v>
      </c>
      <c r="W186" s="76">
        <f t="shared" si="190"/>
        <v>115</v>
      </c>
      <c r="X186" s="76">
        <f t="shared" si="198"/>
        <v>109.25</v>
      </c>
      <c r="Y186" s="76">
        <f t="shared" si="199"/>
        <v>32775</v>
      </c>
    </row>
    <row r="187" spans="2:25">
      <c r="B187" s="75" t="s">
        <v>418</v>
      </c>
      <c r="C187" s="75" t="s">
        <v>419</v>
      </c>
      <c r="D187" s="76" t="s">
        <v>330</v>
      </c>
      <c r="E187" s="76">
        <v>-13.323155229312395</v>
      </c>
      <c r="F187" s="76">
        <v>33.123297063886511</v>
      </c>
      <c r="G187" s="76" t="s">
        <v>74</v>
      </c>
      <c r="H187" s="76" t="s">
        <v>75</v>
      </c>
      <c r="I187" s="77">
        <v>42612</v>
      </c>
      <c r="J187" s="77">
        <f t="shared" si="193"/>
        <v>42613</v>
      </c>
      <c r="K187" s="77">
        <v>44562</v>
      </c>
      <c r="L187" s="77">
        <f t="shared" si="183"/>
        <v>45042</v>
      </c>
      <c r="M187" s="289">
        <v>267</v>
      </c>
      <c r="N187" s="78">
        <v>282</v>
      </c>
      <c r="O187" s="103">
        <f t="shared" si="184"/>
        <v>0</v>
      </c>
      <c r="P187" s="78">
        <f t="shared" si="194"/>
        <v>456</v>
      </c>
      <c r="Q187" s="78">
        <f t="shared" si="195"/>
        <v>128592</v>
      </c>
      <c r="R187" s="87">
        <f>NFDs!AA189</f>
        <v>0</v>
      </c>
      <c r="S187" s="78">
        <f t="shared" si="196"/>
        <v>365</v>
      </c>
      <c r="T187" s="78">
        <f t="shared" si="197"/>
        <v>346.75</v>
      </c>
      <c r="U187" s="78">
        <f t="shared" si="189"/>
        <v>97783.5</v>
      </c>
      <c r="V187" s="87">
        <f>NFDs!AB189</f>
        <v>0</v>
      </c>
      <c r="W187" s="76">
        <f t="shared" si="190"/>
        <v>115</v>
      </c>
      <c r="X187" s="76">
        <f t="shared" si="198"/>
        <v>109.25</v>
      </c>
      <c r="Y187" s="76">
        <f t="shared" si="199"/>
        <v>30808.5</v>
      </c>
    </row>
    <row r="188" spans="2:25">
      <c r="B188" s="75" t="s">
        <v>420</v>
      </c>
      <c r="C188" s="75" t="s">
        <v>421</v>
      </c>
      <c r="D188" s="76" t="s">
        <v>330</v>
      </c>
      <c r="E188" s="76">
        <v>-13.280803227496232</v>
      </c>
      <c r="F188" s="76">
        <v>33.203234256248855</v>
      </c>
      <c r="G188" s="76" t="s">
        <v>74</v>
      </c>
      <c r="H188" s="76" t="s">
        <v>75</v>
      </c>
      <c r="I188" s="77">
        <v>42613</v>
      </c>
      <c r="J188" s="77">
        <f t="shared" si="193"/>
        <v>42614</v>
      </c>
      <c r="K188" s="77">
        <v>44562</v>
      </c>
      <c r="L188" s="77">
        <f t="shared" si="183"/>
        <v>45042</v>
      </c>
      <c r="M188" s="289">
        <v>409</v>
      </c>
      <c r="N188" s="78">
        <v>300</v>
      </c>
      <c r="O188" s="103">
        <f t="shared" si="184"/>
        <v>0</v>
      </c>
      <c r="P188" s="78">
        <f t="shared" si="194"/>
        <v>456</v>
      </c>
      <c r="Q188" s="78">
        <f t="shared" si="195"/>
        <v>136800</v>
      </c>
      <c r="R188" s="87">
        <f>NFDs!AA190</f>
        <v>0</v>
      </c>
      <c r="S188" s="78">
        <f t="shared" si="196"/>
        <v>365</v>
      </c>
      <c r="T188" s="78">
        <f t="shared" si="197"/>
        <v>346.75</v>
      </c>
      <c r="U188" s="78">
        <f t="shared" si="189"/>
        <v>104025</v>
      </c>
      <c r="V188" s="87">
        <f>NFDs!AB190</f>
        <v>0</v>
      </c>
      <c r="W188" s="76">
        <f t="shared" si="190"/>
        <v>115</v>
      </c>
      <c r="X188" s="76">
        <f t="shared" si="198"/>
        <v>109.25</v>
      </c>
      <c r="Y188" s="76">
        <f t="shared" si="199"/>
        <v>32775</v>
      </c>
    </row>
    <row r="189" spans="2:25">
      <c r="B189" s="75" t="s">
        <v>422</v>
      </c>
      <c r="C189" s="75" t="s">
        <v>423</v>
      </c>
      <c r="D189" s="76" t="s">
        <v>330</v>
      </c>
      <c r="E189" s="76">
        <v>-13.571652614472224</v>
      </c>
      <c r="F189" s="76">
        <v>33.342310342737214</v>
      </c>
      <c r="G189" s="76" t="s">
        <v>74</v>
      </c>
      <c r="H189" s="76" t="s">
        <v>75</v>
      </c>
      <c r="I189" s="77">
        <v>42614</v>
      </c>
      <c r="J189" s="77">
        <f t="shared" si="193"/>
        <v>42615</v>
      </c>
      <c r="K189" s="77">
        <v>44562</v>
      </c>
      <c r="L189" s="77">
        <f t="shared" si="183"/>
        <v>45042</v>
      </c>
      <c r="M189" s="289">
        <v>342</v>
      </c>
      <c r="N189" s="78">
        <v>300</v>
      </c>
      <c r="O189" s="103">
        <f t="shared" si="184"/>
        <v>0</v>
      </c>
      <c r="P189" s="78">
        <f t="shared" si="194"/>
        <v>456</v>
      </c>
      <c r="Q189" s="78">
        <f t="shared" si="195"/>
        <v>136800</v>
      </c>
      <c r="R189" s="87">
        <f>NFDs!AA191</f>
        <v>0</v>
      </c>
      <c r="S189" s="78">
        <f t="shared" si="196"/>
        <v>365</v>
      </c>
      <c r="T189" s="78">
        <f t="shared" si="197"/>
        <v>346.75</v>
      </c>
      <c r="U189" s="78">
        <f t="shared" si="189"/>
        <v>104025</v>
      </c>
      <c r="V189" s="87">
        <f>NFDs!AB191</f>
        <v>0</v>
      </c>
      <c r="W189" s="76">
        <f t="shared" si="190"/>
        <v>115</v>
      </c>
      <c r="X189" s="76">
        <f t="shared" si="198"/>
        <v>109.25</v>
      </c>
      <c r="Y189" s="76">
        <f t="shared" si="199"/>
        <v>32775</v>
      </c>
    </row>
    <row r="190" spans="2:25">
      <c r="B190" s="75" t="s">
        <v>424</v>
      </c>
      <c r="C190" s="75" t="s">
        <v>425</v>
      </c>
      <c r="D190" s="76" t="s">
        <v>330</v>
      </c>
      <c r="E190" s="76">
        <v>-13.203886674118651</v>
      </c>
      <c r="F190" s="76">
        <v>33.353834953708706</v>
      </c>
      <c r="G190" s="76" t="s">
        <v>74</v>
      </c>
      <c r="H190" s="76" t="s">
        <v>75</v>
      </c>
      <c r="I190" s="77">
        <v>42614</v>
      </c>
      <c r="J190" s="77">
        <f t="shared" si="193"/>
        <v>42615</v>
      </c>
      <c r="K190" s="77">
        <v>44562</v>
      </c>
      <c r="L190" s="77">
        <f t="shared" si="183"/>
        <v>45042</v>
      </c>
      <c r="M190" s="289">
        <v>348</v>
      </c>
      <c r="N190" s="78">
        <v>300</v>
      </c>
      <c r="O190" s="103">
        <f t="shared" si="184"/>
        <v>0</v>
      </c>
      <c r="P190" s="78">
        <f t="shared" si="194"/>
        <v>456</v>
      </c>
      <c r="Q190" s="78">
        <f t="shared" si="195"/>
        <v>136800</v>
      </c>
      <c r="R190" s="87">
        <f>NFDs!AA192</f>
        <v>0</v>
      </c>
      <c r="S190" s="78">
        <f t="shared" si="196"/>
        <v>365</v>
      </c>
      <c r="T190" s="78">
        <f t="shared" si="197"/>
        <v>346.75</v>
      </c>
      <c r="U190" s="78">
        <f t="shared" si="189"/>
        <v>104025</v>
      </c>
      <c r="V190" s="87">
        <f>NFDs!AB192</f>
        <v>0</v>
      </c>
      <c r="W190" s="76">
        <f t="shared" si="190"/>
        <v>115</v>
      </c>
      <c r="X190" s="76">
        <f t="shared" si="198"/>
        <v>109.25</v>
      </c>
      <c r="Y190" s="76">
        <f t="shared" si="199"/>
        <v>32775</v>
      </c>
    </row>
    <row r="191" spans="2:25">
      <c r="B191" s="88" t="s">
        <v>426</v>
      </c>
      <c r="C191" s="258" t="s">
        <v>427</v>
      </c>
      <c r="D191" s="97" t="s">
        <v>73</v>
      </c>
      <c r="E191" s="272">
        <v>-13.6560398</v>
      </c>
      <c r="F191" s="272">
        <v>33.604154800000003</v>
      </c>
      <c r="G191" s="269" t="s">
        <v>74</v>
      </c>
      <c r="H191" s="76" t="s">
        <v>75</v>
      </c>
      <c r="I191" s="322">
        <v>44935</v>
      </c>
      <c r="J191" s="77">
        <f t="shared" si="193"/>
        <v>44936</v>
      </c>
      <c r="K191" s="77">
        <f>J191</f>
        <v>44936</v>
      </c>
      <c r="L191" s="77">
        <f t="shared" ref="L191:L195" si="200">$AE$28</f>
        <v>45042</v>
      </c>
      <c r="M191" s="290">
        <v>86</v>
      </c>
      <c r="N191" s="76">
        <v>86</v>
      </c>
      <c r="O191" s="103">
        <f t="shared" si="184"/>
        <v>0</v>
      </c>
      <c r="P191" s="78">
        <f t="shared" si="194"/>
        <v>99.25</v>
      </c>
      <c r="Q191" s="78">
        <f t="shared" si="195"/>
        <v>8535.5</v>
      </c>
      <c r="R191" s="87">
        <f>NFDs!AA193</f>
        <v>0</v>
      </c>
      <c r="S191" s="299">
        <f t="shared" si="196"/>
        <v>-10</v>
      </c>
      <c r="T191" s="299">
        <f t="shared" si="197"/>
        <v>-10</v>
      </c>
      <c r="U191" s="299">
        <f t="shared" si="189"/>
        <v>-860</v>
      </c>
      <c r="V191" s="87">
        <f>NFDs!AB193</f>
        <v>0</v>
      </c>
      <c r="W191" s="76">
        <f t="shared" si="190"/>
        <v>115</v>
      </c>
      <c r="X191" s="76">
        <f t="shared" si="198"/>
        <v>109.25</v>
      </c>
      <c r="Y191" s="76">
        <f t="shared" si="199"/>
        <v>9395.5</v>
      </c>
    </row>
    <row r="192" spans="2:25">
      <c r="B192" s="88" t="s">
        <v>428</v>
      </c>
      <c r="C192" s="258" t="s">
        <v>429</v>
      </c>
      <c r="D192" s="97" t="s">
        <v>73</v>
      </c>
      <c r="E192" s="272">
        <v>-13.643796500000001</v>
      </c>
      <c r="F192" s="272">
        <v>33.693880999999998</v>
      </c>
      <c r="G192" s="269" t="s">
        <v>74</v>
      </c>
      <c r="H192" s="76" t="s">
        <v>75</v>
      </c>
      <c r="I192" s="322">
        <v>44881</v>
      </c>
      <c r="J192" s="77">
        <f t="shared" si="193"/>
        <v>44882</v>
      </c>
      <c r="K192" s="77">
        <f t="shared" ref="K192:K195" si="201">J192</f>
        <v>44882</v>
      </c>
      <c r="L192" s="77">
        <f t="shared" si="200"/>
        <v>45042</v>
      </c>
      <c r="M192" s="290">
        <v>134</v>
      </c>
      <c r="N192" s="76">
        <v>134</v>
      </c>
      <c r="O192" s="103">
        <f t="shared" si="184"/>
        <v>0</v>
      </c>
      <c r="P192" s="78">
        <f t="shared" si="194"/>
        <v>151.05000000000001</v>
      </c>
      <c r="Q192" s="78">
        <f t="shared" si="195"/>
        <v>20240.7</v>
      </c>
      <c r="R192" s="87">
        <f>NFDs!AA194</f>
        <v>0</v>
      </c>
      <c r="S192" s="78">
        <f t="shared" si="196"/>
        <v>44</v>
      </c>
      <c r="T192" s="78">
        <f t="shared" si="197"/>
        <v>41.8</v>
      </c>
      <c r="U192" s="78">
        <f t="shared" si="189"/>
        <v>5601.2</v>
      </c>
      <c r="V192" s="87">
        <f>NFDs!AB194</f>
        <v>0</v>
      </c>
      <c r="W192" s="76">
        <f t="shared" si="190"/>
        <v>115</v>
      </c>
      <c r="X192" s="76">
        <f t="shared" si="198"/>
        <v>109.25</v>
      </c>
      <c r="Y192" s="76">
        <f t="shared" si="199"/>
        <v>14639.5</v>
      </c>
    </row>
    <row r="193" spans="2:25">
      <c r="B193" s="88" t="s">
        <v>430</v>
      </c>
      <c r="C193" s="258" t="s">
        <v>431</v>
      </c>
      <c r="D193" s="97" t="s">
        <v>73</v>
      </c>
      <c r="E193" s="272">
        <v>-13.638272499999999</v>
      </c>
      <c r="F193" s="272">
        <v>33.7074304</v>
      </c>
      <c r="G193" s="269" t="s">
        <v>74</v>
      </c>
      <c r="H193" s="76" t="s">
        <v>75</v>
      </c>
      <c r="I193" s="322">
        <v>44881</v>
      </c>
      <c r="J193" s="77">
        <f t="shared" si="193"/>
        <v>44882</v>
      </c>
      <c r="K193" s="77">
        <f t="shared" si="201"/>
        <v>44882</v>
      </c>
      <c r="L193" s="77">
        <f t="shared" si="200"/>
        <v>45042</v>
      </c>
      <c r="M193" s="290">
        <v>374</v>
      </c>
      <c r="N193" s="76">
        <v>300</v>
      </c>
      <c r="O193" s="103">
        <f t="shared" si="184"/>
        <v>0</v>
      </c>
      <c r="P193" s="78">
        <f t="shared" si="194"/>
        <v>151.05000000000001</v>
      </c>
      <c r="Q193" s="78">
        <f t="shared" si="195"/>
        <v>45315</v>
      </c>
      <c r="R193" s="87">
        <f>NFDs!AA195</f>
        <v>0</v>
      </c>
      <c r="S193" s="78">
        <f t="shared" si="196"/>
        <v>44</v>
      </c>
      <c r="T193" s="78">
        <f t="shared" si="197"/>
        <v>41.8</v>
      </c>
      <c r="U193" s="78">
        <f t="shared" si="189"/>
        <v>12540</v>
      </c>
      <c r="V193" s="87">
        <f>NFDs!AB195</f>
        <v>0</v>
      </c>
      <c r="W193" s="76">
        <f t="shared" si="190"/>
        <v>115</v>
      </c>
      <c r="X193" s="76">
        <f t="shared" si="198"/>
        <v>109.25</v>
      </c>
      <c r="Y193" s="76">
        <f t="shared" si="199"/>
        <v>32775</v>
      </c>
    </row>
    <row r="194" spans="2:25">
      <c r="B194" s="88" t="s">
        <v>432</v>
      </c>
      <c r="C194" s="258" t="s">
        <v>433</v>
      </c>
      <c r="D194" s="97" t="s">
        <v>73</v>
      </c>
      <c r="E194" s="272">
        <v>-13.6230356</v>
      </c>
      <c r="F194" s="272">
        <v>33.696496000000003</v>
      </c>
      <c r="G194" s="269" t="s">
        <v>74</v>
      </c>
      <c r="H194" s="76" t="s">
        <v>75</v>
      </c>
      <c r="I194" s="322">
        <v>44935</v>
      </c>
      <c r="J194" s="77">
        <f t="shared" si="193"/>
        <v>44936</v>
      </c>
      <c r="K194" s="77">
        <f t="shared" si="201"/>
        <v>44936</v>
      </c>
      <c r="L194" s="77">
        <f t="shared" si="200"/>
        <v>45042</v>
      </c>
      <c r="M194" s="290">
        <v>182</v>
      </c>
      <c r="N194" s="76">
        <v>182</v>
      </c>
      <c r="O194" s="103">
        <f t="shared" si="184"/>
        <v>0</v>
      </c>
      <c r="P194" s="78">
        <f t="shared" si="194"/>
        <v>99.25</v>
      </c>
      <c r="Q194" s="78">
        <f t="shared" si="195"/>
        <v>18063.5</v>
      </c>
      <c r="R194" s="87">
        <f>NFDs!AA196</f>
        <v>0</v>
      </c>
      <c r="S194" s="299">
        <f t="shared" si="196"/>
        <v>-10</v>
      </c>
      <c r="T194" s="299">
        <f t="shared" si="197"/>
        <v>-10</v>
      </c>
      <c r="U194" s="299">
        <f t="shared" si="189"/>
        <v>-1820</v>
      </c>
      <c r="V194" s="87">
        <f>NFDs!AB196</f>
        <v>0</v>
      </c>
      <c r="W194" s="76">
        <f t="shared" si="190"/>
        <v>115</v>
      </c>
      <c r="X194" s="76">
        <f t="shared" si="198"/>
        <v>109.25</v>
      </c>
      <c r="Y194" s="76">
        <f t="shared" si="199"/>
        <v>19883.5</v>
      </c>
    </row>
    <row r="195" spans="2:25">
      <c r="B195" s="88" t="s">
        <v>434</v>
      </c>
      <c r="C195" s="258" t="s">
        <v>435</v>
      </c>
      <c r="D195" s="97" t="s">
        <v>73</v>
      </c>
      <c r="E195" s="165">
        <v>-13.449341199999999</v>
      </c>
      <c r="F195" s="165">
        <v>33.786615300000001</v>
      </c>
      <c r="G195" s="76" t="s">
        <v>74</v>
      </c>
      <c r="H195" s="76" t="s">
        <v>75</v>
      </c>
      <c r="I195" s="322">
        <v>44887</v>
      </c>
      <c r="J195" s="77">
        <f t="shared" si="193"/>
        <v>44888</v>
      </c>
      <c r="K195" s="77">
        <f t="shared" si="201"/>
        <v>44888</v>
      </c>
      <c r="L195" s="77">
        <f t="shared" si="200"/>
        <v>45042</v>
      </c>
      <c r="M195" s="290">
        <v>303</v>
      </c>
      <c r="N195" s="76">
        <v>300</v>
      </c>
      <c r="O195" s="103">
        <f t="shared" si="184"/>
        <v>0</v>
      </c>
      <c r="P195" s="78">
        <f t="shared" si="194"/>
        <v>145.35</v>
      </c>
      <c r="Q195" s="78">
        <f t="shared" si="195"/>
        <v>43605</v>
      </c>
      <c r="R195" s="87">
        <f>NFDs!AA197</f>
        <v>0</v>
      </c>
      <c r="S195" s="78">
        <f t="shared" si="196"/>
        <v>38</v>
      </c>
      <c r="T195" s="78">
        <f t="shared" si="197"/>
        <v>36.1</v>
      </c>
      <c r="U195" s="78">
        <f t="shared" si="189"/>
        <v>10830</v>
      </c>
      <c r="V195" s="87">
        <f>NFDs!AB197</f>
        <v>0</v>
      </c>
      <c r="W195" s="76">
        <f t="shared" si="190"/>
        <v>115</v>
      </c>
      <c r="X195" s="76">
        <f t="shared" si="198"/>
        <v>109.25</v>
      </c>
      <c r="Y195" s="76">
        <f t="shared" si="199"/>
        <v>32775</v>
      </c>
    </row>
    <row r="196" spans="2:25">
      <c r="B196" s="79">
        <f>COUNTA(B178:B195)</f>
        <v>18</v>
      </c>
      <c r="C196" s="80"/>
      <c r="D196" s="81"/>
      <c r="E196" s="81"/>
      <c r="F196" s="81"/>
      <c r="G196" s="81"/>
      <c r="H196" s="81"/>
      <c r="I196" s="82"/>
      <c r="J196" s="82"/>
      <c r="K196" s="83"/>
      <c r="L196" s="84"/>
      <c r="M196" s="85">
        <f>SUM(M178:M195)</f>
        <v>4788</v>
      </c>
      <c r="N196" s="85">
        <f t="shared" ref="N196:Y196" si="202">SUM(N178:N195)</f>
        <v>4246</v>
      </c>
      <c r="O196" s="85">
        <f t="shared" si="202"/>
        <v>145</v>
      </c>
      <c r="P196" s="85">
        <f t="shared" si="202"/>
        <v>6449.2000000000007</v>
      </c>
      <c r="Q196" s="85">
        <f t="shared" si="202"/>
        <v>1589948.95</v>
      </c>
      <c r="R196" s="85">
        <f t="shared" si="202"/>
        <v>143</v>
      </c>
      <c r="S196" s="85">
        <f t="shared" si="202"/>
        <v>4851</v>
      </c>
      <c r="T196" s="85">
        <f t="shared" si="202"/>
        <v>4482.7000000000007</v>
      </c>
      <c r="U196" s="85">
        <f t="shared" si="202"/>
        <v>1126073.45</v>
      </c>
      <c r="V196" s="85">
        <f t="shared" si="202"/>
        <v>2</v>
      </c>
      <c r="W196" s="85">
        <f t="shared" si="202"/>
        <v>2070</v>
      </c>
      <c r="X196" s="85">
        <f t="shared" si="202"/>
        <v>1966.5</v>
      </c>
      <c r="Y196" s="85">
        <f t="shared" si="202"/>
        <v>463875.5</v>
      </c>
    </row>
    <row r="197" spans="2:25">
      <c r="B197" s="89" t="s">
        <v>436</v>
      </c>
      <c r="C197" s="90"/>
      <c r="D197" s="91"/>
      <c r="E197" s="91"/>
      <c r="F197" s="91"/>
      <c r="G197" s="91"/>
      <c r="H197" s="91"/>
      <c r="I197" s="91"/>
      <c r="J197" s="91"/>
      <c r="K197" s="92"/>
      <c r="L197" s="93"/>
      <c r="M197" s="94"/>
      <c r="N197" s="94"/>
      <c r="O197" s="94"/>
      <c r="P197" s="94"/>
      <c r="Q197" s="94"/>
      <c r="R197" s="94"/>
      <c r="S197" s="93"/>
      <c r="T197" s="275"/>
      <c r="U197" s="95"/>
      <c r="V197" s="95"/>
      <c r="W197" s="96"/>
      <c r="X197" s="276"/>
      <c r="Y197" s="72"/>
    </row>
    <row r="198" spans="2:25">
      <c r="B198" s="75" t="s">
        <v>437</v>
      </c>
      <c r="C198" s="75" t="s">
        <v>438</v>
      </c>
      <c r="D198" s="76" t="s">
        <v>330</v>
      </c>
      <c r="E198" s="76">
        <v>-13.31335869868504</v>
      </c>
      <c r="F198" s="76">
        <v>33.221718619426674</v>
      </c>
      <c r="G198" s="76" t="s">
        <v>74</v>
      </c>
      <c r="H198" s="76" t="s">
        <v>75</v>
      </c>
      <c r="I198" s="77">
        <v>42615</v>
      </c>
      <c r="J198" s="77">
        <f>I198+1</f>
        <v>42616</v>
      </c>
      <c r="K198" s="77">
        <v>44562</v>
      </c>
      <c r="L198" s="77">
        <f t="shared" ref="L198:L209" si="203">$AE$29</f>
        <v>45042</v>
      </c>
      <c r="M198" s="289">
        <v>140</v>
      </c>
      <c r="N198" s="78">
        <v>140</v>
      </c>
      <c r="O198" s="103">
        <f t="shared" ref="O198:O214" si="204">R198+V198</f>
        <v>0</v>
      </c>
      <c r="P198" s="78">
        <f t="shared" ref="P198" si="205">T198+X198</f>
        <v>456</v>
      </c>
      <c r="Q198" s="78">
        <f t="shared" ref="Q198" si="206">U198+Y198</f>
        <v>63840</v>
      </c>
      <c r="R198" s="87">
        <f>NFDs!AA200</f>
        <v>0</v>
      </c>
      <c r="S198" s="78">
        <f t="shared" ref="S198" si="207">IF((K198-J198)&gt;0,($AD$5-K198+1),$AD$5-J198)</f>
        <v>365</v>
      </c>
      <c r="T198" s="78">
        <f t="shared" ref="T198" si="208">IF(((S198-R198)&gt;(S198*$AD$9)),(S198*$AD$9),(S198-R198))</f>
        <v>346.75</v>
      </c>
      <c r="U198" s="78">
        <f t="shared" ref="U198:U214" si="209">N198*T198</f>
        <v>48545</v>
      </c>
      <c r="V198" s="87">
        <f>NFDs!AB200</f>
        <v>0</v>
      </c>
      <c r="W198" s="76">
        <f t="shared" ref="W198:W214" si="210">(L198-$AD$6)</f>
        <v>115</v>
      </c>
      <c r="X198" s="76">
        <f t="shared" ref="X198" si="211">IF(((W198-V198)&gt;(W198*$AD$9)),(W198*$AD$9),(W198-V198))</f>
        <v>109.25</v>
      </c>
      <c r="Y198" s="76">
        <f t="shared" ref="Y198" si="212">N198*X198</f>
        <v>15295</v>
      </c>
    </row>
    <row r="199" spans="2:25">
      <c r="B199" s="75" t="s">
        <v>439</v>
      </c>
      <c r="C199" s="75" t="s">
        <v>440</v>
      </c>
      <c r="D199" s="76" t="s">
        <v>330</v>
      </c>
      <c r="E199" s="76">
        <v>-13.32481860177465</v>
      </c>
      <c r="F199" s="76">
        <v>33.385440960390511</v>
      </c>
      <c r="G199" s="76" t="s">
        <v>74</v>
      </c>
      <c r="H199" s="76" t="s">
        <v>75</v>
      </c>
      <c r="I199" s="77">
        <v>42620</v>
      </c>
      <c r="J199" s="77">
        <f t="shared" ref="J199:J214" si="213">I199+1</f>
        <v>42621</v>
      </c>
      <c r="K199" s="77">
        <v>44562</v>
      </c>
      <c r="L199" s="77">
        <f t="shared" si="203"/>
        <v>45042</v>
      </c>
      <c r="M199" s="289">
        <v>179</v>
      </c>
      <c r="N199" s="78">
        <v>179</v>
      </c>
      <c r="O199" s="103">
        <f t="shared" si="204"/>
        <v>0</v>
      </c>
      <c r="P199" s="78">
        <f t="shared" ref="P199:P214" si="214">T199+X199</f>
        <v>456</v>
      </c>
      <c r="Q199" s="78">
        <f t="shared" ref="Q199:Q214" si="215">U199+Y199</f>
        <v>81624</v>
      </c>
      <c r="R199" s="87">
        <f>NFDs!AA201</f>
        <v>0</v>
      </c>
      <c r="S199" s="78">
        <f t="shared" ref="S199:S214" si="216">IF((K199-J199)&gt;0,($AD$5-K199+1),$AD$5-J199)</f>
        <v>365</v>
      </c>
      <c r="T199" s="78">
        <f t="shared" ref="T199:T214" si="217">IF(((S199-R199)&gt;(S199*$AD$9)),(S199*$AD$9),(S199-R199))</f>
        <v>346.75</v>
      </c>
      <c r="U199" s="78">
        <f t="shared" si="209"/>
        <v>62068.25</v>
      </c>
      <c r="V199" s="87">
        <f>NFDs!AB201</f>
        <v>0</v>
      </c>
      <c r="W199" s="76">
        <f t="shared" si="210"/>
        <v>115</v>
      </c>
      <c r="X199" s="76">
        <f t="shared" ref="X199:X214" si="218">IF(((W199-V199)&gt;(W199*$AD$9)),(W199*$AD$9),(W199-V199))</f>
        <v>109.25</v>
      </c>
      <c r="Y199" s="76">
        <f t="shared" ref="Y199:Y214" si="219">N199*X199</f>
        <v>19555.75</v>
      </c>
    </row>
    <row r="200" spans="2:25">
      <c r="B200" s="75" t="s">
        <v>441</v>
      </c>
      <c r="C200" s="75" t="s">
        <v>442</v>
      </c>
      <c r="D200" s="76" t="s">
        <v>330</v>
      </c>
      <c r="E200" s="76">
        <v>-13.165319467842572</v>
      </c>
      <c r="F200" s="76">
        <v>33.334521578226436</v>
      </c>
      <c r="G200" s="76" t="s">
        <v>74</v>
      </c>
      <c r="H200" s="76" t="s">
        <v>75</v>
      </c>
      <c r="I200" s="77">
        <v>42622</v>
      </c>
      <c r="J200" s="77">
        <f t="shared" si="213"/>
        <v>42623</v>
      </c>
      <c r="K200" s="77">
        <v>44562</v>
      </c>
      <c r="L200" s="77">
        <f t="shared" si="203"/>
        <v>45042</v>
      </c>
      <c r="M200" s="289">
        <v>298</v>
      </c>
      <c r="N200" s="78">
        <v>298</v>
      </c>
      <c r="O200" s="103">
        <f t="shared" si="204"/>
        <v>92</v>
      </c>
      <c r="P200" s="78">
        <f t="shared" si="214"/>
        <v>382.25</v>
      </c>
      <c r="Q200" s="78">
        <f t="shared" si="215"/>
        <v>113910.5</v>
      </c>
      <c r="R200" s="87">
        <f>NFDs!AA202</f>
        <v>92</v>
      </c>
      <c r="S200" s="78">
        <f t="shared" si="216"/>
        <v>365</v>
      </c>
      <c r="T200" s="78">
        <f t="shared" si="217"/>
        <v>273</v>
      </c>
      <c r="U200" s="78">
        <f t="shared" si="209"/>
        <v>81354</v>
      </c>
      <c r="V200" s="87">
        <f>NFDs!AB202</f>
        <v>0</v>
      </c>
      <c r="W200" s="76">
        <f t="shared" si="210"/>
        <v>115</v>
      </c>
      <c r="X200" s="76">
        <f t="shared" si="218"/>
        <v>109.25</v>
      </c>
      <c r="Y200" s="76">
        <f t="shared" si="219"/>
        <v>32556.5</v>
      </c>
    </row>
    <row r="201" spans="2:25">
      <c r="B201" s="75" t="s">
        <v>443</v>
      </c>
      <c r="C201" s="75" t="s">
        <v>444</v>
      </c>
      <c r="D201" s="76" t="s">
        <v>330</v>
      </c>
      <c r="E201" s="76">
        <v>-13.316098578077948</v>
      </c>
      <c r="F201" s="76">
        <v>33.350211629075119</v>
      </c>
      <c r="G201" s="76" t="s">
        <v>74</v>
      </c>
      <c r="H201" s="76" t="s">
        <v>75</v>
      </c>
      <c r="I201" s="77">
        <v>42625</v>
      </c>
      <c r="J201" s="77">
        <f t="shared" si="213"/>
        <v>42626</v>
      </c>
      <c r="K201" s="77">
        <v>44562</v>
      </c>
      <c r="L201" s="77">
        <f t="shared" si="203"/>
        <v>45042</v>
      </c>
      <c r="M201" s="289">
        <v>223</v>
      </c>
      <c r="N201" s="78">
        <v>223</v>
      </c>
      <c r="O201" s="103">
        <f t="shared" si="204"/>
        <v>366</v>
      </c>
      <c r="P201" s="78">
        <f t="shared" si="214"/>
        <v>114</v>
      </c>
      <c r="Q201" s="78">
        <f t="shared" si="215"/>
        <v>25422</v>
      </c>
      <c r="R201" s="87">
        <f>NFDs!AA203</f>
        <v>251</v>
      </c>
      <c r="S201" s="78">
        <f t="shared" si="216"/>
        <v>365</v>
      </c>
      <c r="T201" s="78">
        <f t="shared" si="217"/>
        <v>114</v>
      </c>
      <c r="U201" s="78">
        <f t="shared" si="209"/>
        <v>25422</v>
      </c>
      <c r="V201" s="87">
        <f>NFDs!AB203</f>
        <v>115</v>
      </c>
      <c r="W201" s="76">
        <f t="shared" si="210"/>
        <v>115</v>
      </c>
      <c r="X201" s="76">
        <f t="shared" si="218"/>
        <v>0</v>
      </c>
      <c r="Y201" s="76">
        <f t="shared" si="219"/>
        <v>0</v>
      </c>
    </row>
    <row r="202" spans="2:25">
      <c r="B202" s="75" t="s">
        <v>445</v>
      </c>
      <c r="C202" s="75" t="s">
        <v>446</v>
      </c>
      <c r="D202" s="76" t="s">
        <v>330</v>
      </c>
      <c r="E202" s="76">
        <v>-13.290388865305054</v>
      </c>
      <c r="F202" s="76">
        <v>33.115645292739593</v>
      </c>
      <c r="G202" s="76" t="s">
        <v>74</v>
      </c>
      <c r="H202" s="76" t="s">
        <v>75</v>
      </c>
      <c r="I202" s="77">
        <v>42626</v>
      </c>
      <c r="J202" s="77">
        <f t="shared" si="213"/>
        <v>42627</v>
      </c>
      <c r="K202" s="77">
        <v>44562</v>
      </c>
      <c r="L202" s="77">
        <f t="shared" si="203"/>
        <v>45042</v>
      </c>
      <c r="M202" s="289">
        <v>216</v>
      </c>
      <c r="N202" s="78">
        <v>216</v>
      </c>
      <c r="O202" s="103">
        <f t="shared" si="204"/>
        <v>31</v>
      </c>
      <c r="P202" s="78">
        <f t="shared" si="214"/>
        <v>443.25</v>
      </c>
      <c r="Q202" s="78">
        <f t="shared" si="215"/>
        <v>95742</v>
      </c>
      <c r="R202" s="87">
        <f>NFDs!AA204</f>
        <v>31</v>
      </c>
      <c r="S202" s="78">
        <f t="shared" si="216"/>
        <v>365</v>
      </c>
      <c r="T202" s="78">
        <f t="shared" si="217"/>
        <v>334</v>
      </c>
      <c r="U202" s="78">
        <f t="shared" si="209"/>
        <v>72144</v>
      </c>
      <c r="V202" s="87">
        <f>NFDs!AB204</f>
        <v>0</v>
      </c>
      <c r="W202" s="76">
        <f t="shared" si="210"/>
        <v>115</v>
      </c>
      <c r="X202" s="76">
        <f t="shared" si="218"/>
        <v>109.25</v>
      </c>
      <c r="Y202" s="76">
        <f t="shared" si="219"/>
        <v>23598</v>
      </c>
    </row>
    <row r="203" spans="2:25">
      <c r="B203" s="75" t="s">
        <v>447</v>
      </c>
      <c r="C203" s="75" t="s">
        <v>448</v>
      </c>
      <c r="D203" s="76" t="s">
        <v>330</v>
      </c>
      <c r="E203" s="76">
        <v>-13.282662997298258</v>
      </c>
      <c r="F203" s="76">
        <v>33.341310158601949</v>
      </c>
      <c r="G203" s="76" t="s">
        <v>74</v>
      </c>
      <c r="H203" s="76" t="s">
        <v>75</v>
      </c>
      <c r="I203" s="77">
        <v>42627</v>
      </c>
      <c r="J203" s="77">
        <f t="shared" si="213"/>
        <v>42628</v>
      </c>
      <c r="K203" s="77">
        <v>44562</v>
      </c>
      <c r="L203" s="77">
        <f t="shared" si="203"/>
        <v>45042</v>
      </c>
      <c r="M203" s="289">
        <v>187</v>
      </c>
      <c r="N203" s="78">
        <v>187</v>
      </c>
      <c r="O203" s="103">
        <f t="shared" si="204"/>
        <v>3</v>
      </c>
      <c r="P203" s="78">
        <f t="shared" si="214"/>
        <v>456</v>
      </c>
      <c r="Q203" s="78">
        <f t="shared" si="215"/>
        <v>85272</v>
      </c>
      <c r="R203" s="87">
        <f>NFDs!AA205</f>
        <v>3</v>
      </c>
      <c r="S203" s="78">
        <f t="shared" si="216"/>
        <v>365</v>
      </c>
      <c r="T203" s="78">
        <f t="shared" si="217"/>
        <v>346.75</v>
      </c>
      <c r="U203" s="78">
        <f t="shared" si="209"/>
        <v>64842.25</v>
      </c>
      <c r="V203" s="87">
        <f>NFDs!AB205</f>
        <v>0</v>
      </c>
      <c r="W203" s="76">
        <f t="shared" si="210"/>
        <v>115</v>
      </c>
      <c r="X203" s="76">
        <f t="shared" si="218"/>
        <v>109.25</v>
      </c>
      <c r="Y203" s="76">
        <f t="shared" si="219"/>
        <v>20429.75</v>
      </c>
    </row>
    <row r="204" spans="2:25">
      <c r="B204" s="75" t="s">
        <v>449</v>
      </c>
      <c r="C204" s="75" t="s">
        <v>450</v>
      </c>
      <c r="D204" s="76" t="s">
        <v>330</v>
      </c>
      <c r="E204" s="76">
        <v>-13.310314457770746</v>
      </c>
      <c r="F204" s="76">
        <v>33.341376540809264</v>
      </c>
      <c r="G204" s="76" t="s">
        <v>74</v>
      </c>
      <c r="H204" s="76" t="s">
        <v>75</v>
      </c>
      <c r="I204" s="77">
        <v>42627</v>
      </c>
      <c r="J204" s="77">
        <f t="shared" si="213"/>
        <v>42628</v>
      </c>
      <c r="K204" s="77">
        <v>44562</v>
      </c>
      <c r="L204" s="77">
        <f t="shared" si="203"/>
        <v>45042</v>
      </c>
      <c r="M204" s="289">
        <v>319</v>
      </c>
      <c r="N204" s="78">
        <v>300</v>
      </c>
      <c r="O204" s="103">
        <f t="shared" si="204"/>
        <v>0</v>
      </c>
      <c r="P204" s="78">
        <f t="shared" si="214"/>
        <v>456</v>
      </c>
      <c r="Q204" s="78">
        <f t="shared" si="215"/>
        <v>136800</v>
      </c>
      <c r="R204" s="87">
        <f>NFDs!AA206</f>
        <v>0</v>
      </c>
      <c r="S204" s="78">
        <f t="shared" si="216"/>
        <v>365</v>
      </c>
      <c r="T204" s="78">
        <f t="shared" si="217"/>
        <v>346.75</v>
      </c>
      <c r="U204" s="78">
        <f t="shared" si="209"/>
        <v>104025</v>
      </c>
      <c r="V204" s="87">
        <f>NFDs!AB206</f>
        <v>0</v>
      </c>
      <c r="W204" s="76">
        <f t="shared" si="210"/>
        <v>115</v>
      </c>
      <c r="X204" s="76">
        <f t="shared" si="218"/>
        <v>109.25</v>
      </c>
      <c r="Y204" s="76">
        <f t="shared" si="219"/>
        <v>32775</v>
      </c>
    </row>
    <row r="205" spans="2:25">
      <c r="B205" s="75" t="s">
        <v>451</v>
      </c>
      <c r="C205" s="75" t="s">
        <v>452</v>
      </c>
      <c r="D205" s="76" t="s">
        <v>330</v>
      </c>
      <c r="E205" s="76">
        <v>-13.26757757012958</v>
      </c>
      <c r="F205" s="76">
        <v>33.356520917490009</v>
      </c>
      <c r="G205" s="76" t="s">
        <v>74</v>
      </c>
      <c r="H205" s="76" t="s">
        <v>75</v>
      </c>
      <c r="I205" s="77">
        <v>42631</v>
      </c>
      <c r="J205" s="77">
        <f t="shared" si="213"/>
        <v>42632</v>
      </c>
      <c r="K205" s="77">
        <v>44562</v>
      </c>
      <c r="L205" s="77">
        <f t="shared" si="203"/>
        <v>45042</v>
      </c>
      <c r="M205" s="289">
        <v>145</v>
      </c>
      <c r="N205" s="78">
        <v>145</v>
      </c>
      <c r="O205" s="103">
        <f t="shared" si="204"/>
        <v>0</v>
      </c>
      <c r="P205" s="78">
        <f t="shared" si="214"/>
        <v>456</v>
      </c>
      <c r="Q205" s="78">
        <f t="shared" si="215"/>
        <v>66120</v>
      </c>
      <c r="R205" s="87">
        <f>NFDs!AA207</f>
        <v>0</v>
      </c>
      <c r="S205" s="78">
        <f t="shared" si="216"/>
        <v>365</v>
      </c>
      <c r="T205" s="78">
        <f t="shared" si="217"/>
        <v>346.75</v>
      </c>
      <c r="U205" s="78">
        <f t="shared" si="209"/>
        <v>50278.75</v>
      </c>
      <c r="V205" s="87">
        <f>NFDs!AB207</f>
        <v>0</v>
      </c>
      <c r="W205" s="76">
        <f t="shared" si="210"/>
        <v>115</v>
      </c>
      <c r="X205" s="76">
        <f t="shared" si="218"/>
        <v>109.25</v>
      </c>
      <c r="Y205" s="76">
        <f t="shared" si="219"/>
        <v>15841.25</v>
      </c>
    </row>
    <row r="206" spans="2:25">
      <c r="B206" s="75" t="s">
        <v>453</v>
      </c>
      <c r="C206" s="75" t="s">
        <v>454</v>
      </c>
      <c r="D206" s="76" t="s">
        <v>330</v>
      </c>
      <c r="E206" s="76">
        <v>-13.246145250330594</v>
      </c>
      <c r="F206" s="76">
        <v>33.324016417474354</v>
      </c>
      <c r="G206" s="76" t="s">
        <v>74</v>
      </c>
      <c r="H206" s="76" t="s">
        <v>75</v>
      </c>
      <c r="I206" s="77">
        <v>42633</v>
      </c>
      <c r="J206" s="77">
        <f t="shared" si="213"/>
        <v>42634</v>
      </c>
      <c r="K206" s="77">
        <v>44562</v>
      </c>
      <c r="L206" s="77">
        <f t="shared" si="203"/>
        <v>45042</v>
      </c>
      <c r="M206" s="289">
        <v>151</v>
      </c>
      <c r="N206" s="78">
        <v>151</v>
      </c>
      <c r="O206" s="103">
        <f t="shared" si="204"/>
        <v>4</v>
      </c>
      <c r="P206" s="78">
        <f t="shared" si="214"/>
        <v>456</v>
      </c>
      <c r="Q206" s="78">
        <f t="shared" si="215"/>
        <v>68856</v>
      </c>
      <c r="R206" s="87">
        <f>NFDs!AA208</f>
        <v>4</v>
      </c>
      <c r="S206" s="78">
        <f t="shared" si="216"/>
        <v>365</v>
      </c>
      <c r="T206" s="78">
        <f t="shared" si="217"/>
        <v>346.75</v>
      </c>
      <c r="U206" s="78">
        <f t="shared" si="209"/>
        <v>52359.25</v>
      </c>
      <c r="V206" s="87">
        <f>NFDs!AB208</f>
        <v>0</v>
      </c>
      <c r="W206" s="76">
        <f t="shared" si="210"/>
        <v>115</v>
      </c>
      <c r="X206" s="76">
        <f t="shared" si="218"/>
        <v>109.25</v>
      </c>
      <c r="Y206" s="76">
        <f t="shared" si="219"/>
        <v>16496.75</v>
      </c>
    </row>
    <row r="207" spans="2:25">
      <c r="B207" s="75" t="s">
        <v>455</v>
      </c>
      <c r="C207" s="75" t="s">
        <v>456</v>
      </c>
      <c r="D207" s="76" t="s">
        <v>330</v>
      </c>
      <c r="E207" s="76">
        <v>-13.298257410179319</v>
      </c>
      <c r="F207" s="76">
        <v>33.175984690141071</v>
      </c>
      <c r="G207" s="76" t="s">
        <v>74</v>
      </c>
      <c r="H207" s="76" t="s">
        <v>75</v>
      </c>
      <c r="I207" s="77">
        <v>42633</v>
      </c>
      <c r="J207" s="77">
        <f t="shared" si="213"/>
        <v>42634</v>
      </c>
      <c r="K207" s="77">
        <v>44562</v>
      </c>
      <c r="L207" s="77">
        <f t="shared" si="203"/>
        <v>45042</v>
      </c>
      <c r="M207" s="289">
        <v>340</v>
      </c>
      <c r="N207" s="78">
        <v>300</v>
      </c>
      <c r="O207" s="103">
        <f t="shared" si="204"/>
        <v>0</v>
      </c>
      <c r="P207" s="78">
        <f t="shared" si="214"/>
        <v>456</v>
      </c>
      <c r="Q207" s="78">
        <f t="shared" si="215"/>
        <v>136800</v>
      </c>
      <c r="R207" s="87">
        <f>NFDs!AA209</f>
        <v>0</v>
      </c>
      <c r="S207" s="78">
        <f t="shared" si="216"/>
        <v>365</v>
      </c>
      <c r="T207" s="78">
        <f t="shared" si="217"/>
        <v>346.75</v>
      </c>
      <c r="U207" s="78">
        <f t="shared" si="209"/>
        <v>104025</v>
      </c>
      <c r="V207" s="87">
        <f>NFDs!AB209</f>
        <v>0</v>
      </c>
      <c r="W207" s="76">
        <f t="shared" si="210"/>
        <v>115</v>
      </c>
      <c r="X207" s="76">
        <f t="shared" si="218"/>
        <v>109.25</v>
      </c>
      <c r="Y207" s="76">
        <f t="shared" si="219"/>
        <v>32775</v>
      </c>
    </row>
    <row r="208" spans="2:25">
      <c r="B208" s="75" t="s">
        <v>457</v>
      </c>
      <c r="C208" s="75" t="s">
        <v>458</v>
      </c>
      <c r="D208" s="76" t="s">
        <v>330</v>
      </c>
      <c r="E208" s="76">
        <v>-13.26508826304765</v>
      </c>
      <c r="F208" s="76">
        <v>33.324669225310238</v>
      </c>
      <c r="G208" s="76" t="s">
        <v>74</v>
      </c>
      <c r="H208" s="76" t="s">
        <v>75</v>
      </c>
      <c r="I208" s="77">
        <v>42634</v>
      </c>
      <c r="J208" s="77">
        <f t="shared" si="213"/>
        <v>42635</v>
      </c>
      <c r="K208" s="77">
        <v>44562</v>
      </c>
      <c r="L208" s="77">
        <f t="shared" si="203"/>
        <v>45042</v>
      </c>
      <c r="M208" s="289">
        <v>147</v>
      </c>
      <c r="N208" s="78">
        <v>147</v>
      </c>
      <c r="O208" s="103">
        <f t="shared" si="204"/>
        <v>0</v>
      </c>
      <c r="P208" s="78">
        <f t="shared" si="214"/>
        <v>456</v>
      </c>
      <c r="Q208" s="78">
        <f t="shared" si="215"/>
        <v>67032</v>
      </c>
      <c r="R208" s="87">
        <f>NFDs!AA210</f>
        <v>0</v>
      </c>
      <c r="S208" s="78">
        <f t="shared" si="216"/>
        <v>365</v>
      </c>
      <c r="T208" s="78">
        <f t="shared" si="217"/>
        <v>346.75</v>
      </c>
      <c r="U208" s="78">
        <f t="shared" si="209"/>
        <v>50972.25</v>
      </c>
      <c r="V208" s="87">
        <f>NFDs!AB210</f>
        <v>0</v>
      </c>
      <c r="W208" s="76">
        <f t="shared" si="210"/>
        <v>115</v>
      </c>
      <c r="X208" s="76">
        <f t="shared" si="218"/>
        <v>109.25</v>
      </c>
      <c r="Y208" s="76">
        <f t="shared" si="219"/>
        <v>16059.75</v>
      </c>
    </row>
    <row r="209" spans="2:25">
      <c r="B209" s="75" t="s">
        <v>459</v>
      </c>
      <c r="C209" s="75" t="s">
        <v>460</v>
      </c>
      <c r="D209" s="76" t="s">
        <v>330</v>
      </c>
      <c r="E209" s="76">
        <v>-13.27482386654108</v>
      </c>
      <c r="F209" s="76">
        <v>33.264786709226868</v>
      </c>
      <c r="G209" s="76" t="s">
        <v>74</v>
      </c>
      <c r="H209" s="76" t="s">
        <v>75</v>
      </c>
      <c r="I209" s="77">
        <v>42636</v>
      </c>
      <c r="J209" s="77">
        <f t="shared" si="213"/>
        <v>42637</v>
      </c>
      <c r="K209" s="77">
        <v>44562</v>
      </c>
      <c r="L209" s="77">
        <f t="shared" si="203"/>
        <v>45042</v>
      </c>
      <c r="M209" s="289">
        <v>304</v>
      </c>
      <c r="N209" s="78">
        <v>300</v>
      </c>
      <c r="O209" s="103">
        <f t="shared" si="204"/>
        <v>0</v>
      </c>
      <c r="P209" s="78">
        <f t="shared" si="214"/>
        <v>456</v>
      </c>
      <c r="Q209" s="78">
        <f t="shared" si="215"/>
        <v>136800</v>
      </c>
      <c r="R209" s="87">
        <f>NFDs!AA211</f>
        <v>0</v>
      </c>
      <c r="S209" s="78">
        <f t="shared" si="216"/>
        <v>365</v>
      </c>
      <c r="T209" s="78">
        <f t="shared" si="217"/>
        <v>346.75</v>
      </c>
      <c r="U209" s="78">
        <f t="shared" si="209"/>
        <v>104025</v>
      </c>
      <c r="V209" s="87">
        <f>NFDs!AB211</f>
        <v>0</v>
      </c>
      <c r="W209" s="76">
        <f t="shared" si="210"/>
        <v>115</v>
      </c>
      <c r="X209" s="76">
        <f t="shared" si="218"/>
        <v>109.25</v>
      </c>
      <c r="Y209" s="76">
        <f t="shared" si="219"/>
        <v>32775</v>
      </c>
    </row>
    <row r="210" spans="2:25">
      <c r="B210" s="88" t="s">
        <v>461</v>
      </c>
      <c r="C210" s="258" t="s">
        <v>462</v>
      </c>
      <c r="D210" s="97" t="s">
        <v>73</v>
      </c>
      <c r="E210" s="75">
        <v>-13.4873093</v>
      </c>
      <c r="F210" s="75">
        <v>33.769018199999998</v>
      </c>
      <c r="G210" s="269" t="s">
        <v>74</v>
      </c>
      <c r="H210" s="76" t="s">
        <v>75</v>
      </c>
      <c r="I210" s="300">
        <v>44887</v>
      </c>
      <c r="J210" s="77">
        <f t="shared" si="213"/>
        <v>44888</v>
      </c>
      <c r="K210" s="77">
        <f>J210</f>
        <v>44888</v>
      </c>
      <c r="L210" s="77">
        <f t="shared" ref="L210:L214" si="220">$AE$29</f>
        <v>45042</v>
      </c>
      <c r="M210" s="289">
        <v>550</v>
      </c>
      <c r="N210" s="78">
        <v>300</v>
      </c>
      <c r="O210" s="103">
        <f t="shared" si="204"/>
        <v>0</v>
      </c>
      <c r="P210" s="78">
        <f t="shared" si="214"/>
        <v>145.35</v>
      </c>
      <c r="Q210" s="78">
        <f t="shared" si="215"/>
        <v>43605</v>
      </c>
      <c r="R210" s="87">
        <f>NFDs!AA212</f>
        <v>0</v>
      </c>
      <c r="S210" s="78">
        <f t="shared" si="216"/>
        <v>38</v>
      </c>
      <c r="T210" s="78">
        <f t="shared" si="217"/>
        <v>36.1</v>
      </c>
      <c r="U210" s="78">
        <f t="shared" si="209"/>
        <v>10830</v>
      </c>
      <c r="V210" s="87">
        <f>NFDs!AB212</f>
        <v>0</v>
      </c>
      <c r="W210" s="76">
        <f t="shared" si="210"/>
        <v>115</v>
      </c>
      <c r="X210" s="76">
        <f t="shared" si="218"/>
        <v>109.25</v>
      </c>
      <c r="Y210" s="76">
        <f t="shared" si="219"/>
        <v>32775</v>
      </c>
    </row>
    <row r="211" spans="2:25">
      <c r="B211" s="88" t="s">
        <v>463</v>
      </c>
      <c r="C211" s="258" t="s">
        <v>464</v>
      </c>
      <c r="D211" s="97" t="s">
        <v>73</v>
      </c>
      <c r="E211" s="272">
        <v>-13.574902099999999</v>
      </c>
      <c r="F211" s="272">
        <v>33.675015100000003</v>
      </c>
      <c r="G211" s="269" t="s">
        <v>74</v>
      </c>
      <c r="H211" s="76" t="s">
        <v>75</v>
      </c>
      <c r="I211" s="300">
        <v>44896</v>
      </c>
      <c r="J211" s="77">
        <f t="shared" si="213"/>
        <v>44897</v>
      </c>
      <c r="K211" s="77">
        <f t="shared" ref="K211:K214" si="221">J211</f>
        <v>44897</v>
      </c>
      <c r="L211" s="77">
        <f t="shared" si="220"/>
        <v>45042</v>
      </c>
      <c r="M211" s="289">
        <v>223</v>
      </c>
      <c r="N211" s="78">
        <v>223</v>
      </c>
      <c r="O211" s="103">
        <f t="shared" si="204"/>
        <v>0</v>
      </c>
      <c r="P211" s="78">
        <f t="shared" si="214"/>
        <v>136.80000000000001</v>
      </c>
      <c r="Q211" s="78">
        <f t="shared" si="215"/>
        <v>30506.400000000001</v>
      </c>
      <c r="R211" s="87">
        <f>NFDs!AA213</f>
        <v>0</v>
      </c>
      <c r="S211" s="78">
        <f t="shared" si="216"/>
        <v>29</v>
      </c>
      <c r="T211" s="78">
        <f t="shared" si="217"/>
        <v>27.549999999999997</v>
      </c>
      <c r="U211" s="78">
        <f t="shared" si="209"/>
        <v>6143.65</v>
      </c>
      <c r="V211" s="87">
        <f>NFDs!AB213</f>
        <v>0</v>
      </c>
      <c r="W211" s="76">
        <f t="shared" si="210"/>
        <v>115</v>
      </c>
      <c r="X211" s="76">
        <f t="shared" si="218"/>
        <v>109.25</v>
      </c>
      <c r="Y211" s="76">
        <f t="shared" si="219"/>
        <v>24362.75</v>
      </c>
    </row>
    <row r="212" spans="2:25">
      <c r="B212" s="88" t="s">
        <v>465</v>
      </c>
      <c r="C212" s="258" t="s">
        <v>466</v>
      </c>
      <c r="D212" s="97" t="s">
        <v>73</v>
      </c>
      <c r="E212" s="75">
        <v>-13.768451199999999</v>
      </c>
      <c r="F212" s="75">
        <v>33.982240500000003</v>
      </c>
      <c r="G212" s="269" t="s">
        <v>74</v>
      </c>
      <c r="H212" s="76" t="s">
        <v>75</v>
      </c>
      <c r="I212" s="300">
        <v>44608</v>
      </c>
      <c r="J212" s="77">
        <f t="shared" si="213"/>
        <v>44609</v>
      </c>
      <c r="K212" s="77">
        <f t="shared" si="221"/>
        <v>44609</v>
      </c>
      <c r="L212" s="77">
        <f t="shared" si="220"/>
        <v>45042</v>
      </c>
      <c r="M212" s="289">
        <v>393</v>
      </c>
      <c r="N212" s="78">
        <v>300</v>
      </c>
      <c r="O212" s="103">
        <f t="shared" si="204"/>
        <v>1</v>
      </c>
      <c r="P212" s="78">
        <f t="shared" si="214"/>
        <v>410.4</v>
      </c>
      <c r="Q212" s="78">
        <f t="shared" si="215"/>
        <v>123120</v>
      </c>
      <c r="R212" s="87">
        <f>NFDs!AA214</f>
        <v>0</v>
      </c>
      <c r="S212" s="78">
        <f t="shared" si="216"/>
        <v>317</v>
      </c>
      <c r="T212" s="78">
        <f t="shared" si="217"/>
        <v>301.14999999999998</v>
      </c>
      <c r="U212" s="78">
        <f t="shared" si="209"/>
        <v>90345</v>
      </c>
      <c r="V212" s="87">
        <f>NFDs!AB214</f>
        <v>1</v>
      </c>
      <c r="W212" s="76">
        <f t="shared" si="210"/>
        <v>115</v>
      </c>
      <c r="X212" s="76">
        <f t="shared" si="218"/>
        <v>109.25</v>
      </c>
      <c r="Y212" s="76">
        <f t="shared" si="219"/>
        <v>32775</v>
      </c>
    </row>
    <row r="213" spans="2:25">
      <c r="B213" s="88" t="s">
        <v>467</v>
      </c>
      <c r="C213" s="258" t="s">
        <v>468</v>
      </c>
      <c r="D213" s="97" t="s">
        <v>73</v>
      </c>
      <c r="E213" s="272">
        <v>-13.621527499999999</v>
      </c>
      <c r="F213" s="272">
        <v>33.756284200000003</v>
      </c>
      <c r="G213" s="269" t="s">
        <v>74</v>
      </c>
      <c r="H213" s="76" t="s">
        <v>75</v>
      </c>
      <c r="I213" s="300">
        <v>44927</v>
      </c>
      <c r="J213" s="77">
        <f t="shared" si="213"/>
        <v>44928</v>
      </c>
      <c r="K213" s="77">
        <f t="shared" si="221"/>
        <v>44928</v>
      </c>
      <c r="L213" s="77">
        <f t="shared" si="220"/>
        <v>45042</v>
      </c>
      <c r="M213" s="289">
        <v>159</v>
      </c>
      <c r="N213" s="78">
        <v>159</v>
      </c>
      <c r="O213" s="103">
        <f t="shared" si="204"/>
        <v>0</v>
      </c>
      <c r="P213" s="78">
        <f t="shared" si="214"/>
        <v>107.25</v>
      </c>
      <c r="Q213" s="78">
        <f t="shared" si="215"/>
        <v>17052.75</v>
      </c>
      <c r="R213" s="87">
        <f>NFDs!AA215</f>
        <v>0</v>
      </c>
      <c r="S213" s="299">
        <f t="shared" si="216"/>
        <v>-2</v>
      </c>
      <c r="T213" s="299">
        <f t="shared" si="217"/>
        <v>-2</v>
      </c>
      <c r="U213" s="299">
        <f t="shared" si="209"/>
        <v>-318</v>
      </c>
      <c r="V213" s="87">
        <f>NFDs!AB215</f>
        <v>0</v>
      </c>
      <c r="W213" s="76">
        <f t="shared" si="210"/>
        <v>115</v>
      </c>
      <c r="X213" s="76">
        <f t="shared" si="218"/>
        <v>109.25</v>
      </c>
      <c r="Y213" s="76">
        <f t="shared" si="219"/>
        <v>17370.75</v>
      </c>
    </row>
    <row r="214" spans="2:25">
      <c r="B214" s="88" t="s">
        <v>469</v>
      </c>
      <c r="C214" s="258" t="s">
        <v>470</v>
      </c>
      <c r="D214" s="97" t="s">
        <v>73</v>
      </c>
      <c r="E214" s="272">
        <v>-13.6302304</v>
      </c>
      <c r="F214" s="272">
        <v>33.761183199999998</v>
      </c>
      <c r="G214" s="269" t="s">
        <v>74</v>
      </c>
      <c r="H214" s="76" t="s">
        <v>75</v>
      </c>
      <c r="I214" s="300">
        <v>44936</v>
      </c>
      <c r="J214" s="77">
        <f t="shared" si="213"/>
        <v>44937</v>
      </c>
      <c r="K214" s="77">
        <f t="shared" si="221"/>
        <v>44937</v>
      </c>
      <c r="L214" s="77">
        <f t="shared" si="220"/>
        <v>45042</v>
      </c>
      <c r="M214" s="289">
        <v>135</v>
      </c>
      <c r="N214" s="78">
        <v>135</v>
      </c>
      <c r="O214" s="103">
        <f t="shared" si="204"/>
        <v>106</v>
      </c>
      <c r="P214" s="78">
        <f t="shared" si="214"/>
        <v>-2</v>
      </c>
      <c r="Q214" s="78">
        <f t="shared" si="215"/>
        <v>-270</v>
      </c>
      <c r="R214" s="87">
        <f>NFDs!AA216</f>
        <v>0</v>
      </c>
      <c r="S214" s="299">
        <f t="shared" si="216"/>
        <v>-11</v>
      </c>
      <c r="T214" s="299">
        <f t="shared" si="217"/>
        <v>-11</v>
      </c>
      <c r="U214" s="299">
        <f t="shared" si="209"/>
        <v>-1485</v>
      </c>
      <c r="V214" s="87">
        <f>NFDs!AB216</f>
        <v>106</v>
      </c>
      <c r="W214" s="76">
        <f t="shared" si="210"/>
        <v>115</v>
      </c>
      <c r="X214" s="76">
        <f t="shared" si="218"/>
        <v>9</v>
      </c>
      <c r="Y214" s="76">
        <f t="shared" si="219"/>
        <v>1215</v>
      </c>
    </row>
    <row r="215" spans="2:25">
      <c r="B215" s="79">
        <f>COUNTA(B198:B214)</f>
        <v>17</v>
      </c>
      <c r="C215" s="80"/>
      <c r="D215" s="81"/>
      <c r="E215" s="81"/>
      <c r="F215" s="81"/>
      <c r="G215" s="81"/>
      <c r="H215" s="81"/>
      <c r="I215" s="82"/>
      <c r="J215" s="82"/>
      <c r="K215" s="83"/>
      <c r="L215" s="84"/>
      <c r="M215" s="85">
        <f>SUM(M198:M214)</f>
        <v>4109</v>
      </c>
      <c r="N215" s="85">
        <f t="shared" ref="N215:Y215" si="222">SUM(N198:N214)</f>
        <v>3703</v>
      </c>
      <c r="O215" s="85">
        <f t="shared" si="222"/>
        <v>603</v>
      </c>
      <c r="P215" s="85">
        <f t="shared" si="222"/>
        <v>5841.3</v>
      </c>
      <c r="Q215" s="85">
        <f t="shared" si="222"/>
        <v>1292232.6499999999</v>
      </c>
      <c r="R215" s="85">
        <f t="shared" si="222"/>
        <v>381</v>
      </c>
      <c r="S215" s="85">
        <f t="shared" si="222"/>
        <v>4751</v>
      </c>
      <c r="T215" s="85">
        <f t="shared" si="222"/>
        <v>4193.55</v>
      </c>
      <c r="U215" s="85">
        <f t="shared" si="222"/>
        <v>925576.4</v>
      </c>
      <c r="V215" s="85">
        <f t="shared" si="222"/>
        <v>222</v>
      </c>
      <c r="W215" s="85">
        <f t="shared" si="222"/>
        <v>1955</v>
      </c>
      <c r="X215" s="85">
        <f t="shared" si="222"/>
        <v>1647.75</v>
      </c>
      <c r="Y215" s="85">
        <f t="shared" si="222"/>
        <v>366656.25</v>
      </c>
    </row>
    <row r="216" spans="2:25">
      <c r="B216" s="99" t="s">
        <v>471</v>
      </c>
      <c r="C216" s="100"/>
      <c r="D216" s="101"/>
      <c r="E216" s="101"/>
      <c r="F216" s="101"/>
      <c r="G216" s="101"/>
      <c r="H216" s="101"/>
      <c r="I216" s="101"/>
      <c r="J216" s="101"/>
      <c r="K216" s="92"/>
      <c r="L216" s="93"/>
      <c r="M216" s="102"/>
      <c r="N216" s="102"/>
      <c r="O216" s="102"/>
      <c r="P216" s="102"/>
      <c r="Q216" s="102"/>
      <c r="R216" s="102"/>
      <c r="S216" s="93"/>
      <c r="T216" s="275"/>
      <c r="U216" s="95"/>
      <c r="V216" s="95"/>
      <c r="W216" s="96"/>
      <c r="X216" s="276"/>
      <c r="Y216" s="72"/>
    </row>
    <row r="217" spans="2:25">
      <c r="B217" s="75" t="s">
        <v>472</v>
      </c>
      <c r="C217" s="75" t="s">
        <v>473</v>
      </c>
      <c r="D217" s="76" t="s">
        <v>330</v>
      </c>
      <c r="E217" s="76">
        <v>-13.278619619591753</v>
      </c>
      <c r="F217" s="76">
        <v>33.1260810690573</v>
      </c>
      <c r="G217" s="76" t="s">
        <v>74</v>
      </c>
      <c r="H217" s="76" t="s">
        <v>75</v>
      </c>
      <c r="I217" s="77">
        <v>42633</v>
      </c>
      <c r="J217" s="77">
        <f>I217+1</f>
        <v>42634</v>
      </c>
      <c r="K217" s="77">
        <v>44562</v>
      </c>
      <c r="L217" s="77">
        <f t="shared" ref="L217:L229" si="223">$AE$30</f>
        <v>45042</v>
      </c>
      <c r="M217" s="289">
        <v>199</v>
      </c>
      <c r="N217" s="78">
        <v>199</v>
      </c>
      <c r="O217" s="103">
        <f t="shared" ref="O217:O234" si="224">R217+V217</f>
        <v>0</v>
      </c>
      <c r="P217" s="78">
        <f t="shared" ref="P217" si="225">T217+X217</f>
        <v>456</v>
      </c>
      <c r="Q217" s="78">
        <f t="shared" ref="Q217" si="226">U217+Y217</f>
        <v>90744</v>
      </c>
      <c r="R217" s="87">
        <f>NFDs!AA219</f>
        <v>0</v>
      </c>
      <c r="S217" s="78">
        <f t="shared" ref="S217" si="227">IF((K217-J217)&gt;0,($AD$5-K217+1),$AD$5-J217)</f>
        <v>365</v>
      </c>
      <c r="T217" s="78">
        <f t="shared" ref="T217" si="228">IF(((S217-R217)&gt;(S217*$AD$9)),(S217*$AD$9),(S217-R217))</f>
        <v>346.75</v>
      </c>
      <c r="U217" s="78">
        <f t="shared" ref="U217:U234" si="229">N217*T217</f>
        <v>69003.25</v>
      </c>
      <c r="V217" s="87">
        <f>NFDs!AB219</f>
        <v>0</v>
      </c>
      <c r="W217" s="76">
        <f t="shared" ref="W217:W234" si="230">(L217-$AD$6)</f>
        <v>115</v>
      </c>
      <c r="X217" s="76">
        <f t="shared" ref="X217" si="231">IF(((W217-V217)&gt;(W217*$AD$9)),(W217*$AD$9),(W217-V217))</f>
        <v>109.25</v>
      </c>
      <c r="Y217" s="76">
        <f t="shared" ref="Y217" si="232">N217*X217</f>
        <v>21740.75</v>
      </c>
    </row>
    <row r="218" spans="2:25">
      <c r="B218" s="75" t="s">
        <v>474</v>
      </c>
      <c r="C218" s="75" t="s">
        <v>475</v>
      </c>
      <c r="D218" s="76" t="s">
        <v>330</v>
      </c>
      <c r="E218" s="76">
        <v>-13.29024179</v>
      </c>
      <c r="F218" s="76">
        <v>33.154264339999997</v>
      </c>
      <c r="G218" s="76" t="s">
        <v>74</v>
      </c>
      <c r="H218" s="76" t="s">
        <v>75</v>
      </c>
      <c r="I218" s="77">
        <v>42634</v>
      </c>
      <c r="J218" s="77">
        <f t="shared" ref="J218:J234" si="233">I218+1</f>
        <v>42635</v>
      </c>
      <c r="K218" s="77">
        <v>44562</v>
      </c>
      <c r="L218" s="77">
        <f t="shared" si="223"/>
        <v>45042</v>
      </c>
      <c r="M218" s="289">
        <v>181</v>
      </c>
      <c r="N218" s="78">
        <v>181</v>
      </c>
      <c r="O218" s="103">
        <f t="shared" si="224"/>
        <v>0</v>
      </c>
      <c r="P218" s="78">
        <f t="shared" ref="P218:P234" si="234">T218+X218</f>
        <v>456</v>
      </c>
      <c r="Q218" s="78">
        <f t="shared" ref="Q218:Q234" si="235">U218+Y218</f>
        <v>82536</v>
      </c>
      <c r="R218" s="87">
        <f>NFDs!AA220</f>
        <v>0</v>
      </c>
      <c r="S218" s="78">
        <f t="shared" ref="S218:S234" si="236">IF((K218-J218)&gt;0,($AD$5-K218+1),$AD$5-J218)</f>
        <v>365</v>
      </c>
      <c r="T218" s="78">
        <f t="shared" ref="T218:T234" si="237">IF(((S218-R218)&gt;(S218*$AD$9)),(S218*$AD$9),(S218-R218))</f>
        <v>346.75</v>
      </c>
      <c r="U218" s="78">
        <f t="shared" si="229"/>
        <v>62761.75</v>
      </c>
      <c r="V218" s="87">
        <f>NFDs!AB220</f>
        <v>0</v>
      </c>
      <c r="W218" s="76">
        <f t="shared" si="230"/>
        <v>115</v>
      </c>
      <c r="X218" s="76">
        <f t="shared" ref="X218:X234" si="238">IF(((W218-V218)&gt;(W218*$AD$9)),(W218*$AD$9),(W218-V218))</f>
        <v>109.25</v>
      </c>
      <c r="Y218" s="76">
        <f t="shared" ref="Y218:Y234" si="239">N218*X218</f>
        <v>19774.25</v>
      </c>
    </row>
    <row r="219" spans="2:25">
      <c r="B219" s="75" t="s">
        <v>476</v>
      </c>
      <c r="C219" s="75" t="s">
        <v>477</v>
      </c>
      <c r="D219" s="76" t="s">
        <v>330</v>
      </c>
      <c r="E219" s="76">
        <v>-13.30449255613822</v>
      </c>
      <c r="F219" s="76">
        <v>33.15455957086666</v>
      </c>
      <c r="G219" s="76" t="s">
        <v>74</v>
      </c>
      <c r="H219" s="76" t="s">
        <v>75</v>
      </c>
      <c r="I219" s="77">
        <v>42634</v>
      </c>
      <c r="J219" s="77">
        <f t="shared" si="233"/>
        <v>42635</v>
      </c>
      <c r="K219" s="77">
        <v>44562</v>
      </c>
      <c r="L219" s="77">
        <f t="shared" si="223"/>
        <v>45042</v>
      </c>
      <c r="M219" s="289">
        <v>239</v>
      </c>
      <c r="N219" s="78">
        <v>239</v>
      </c>
      <c r="O219" s="103">
        <f t="shared" si="224"/>
        <v>1</v>
      </c>
      <c r="P219" s="78">
        <f t="shared" si="234"/>
        <v>456</v>
      </c>
      <c r="Q219" s="78">
        <f t="shared" si="235"/>
        <v>108984</v>
      </c>
      <c r="R219" s="87">
        <f>NFDs!AA221</f>
        <v>1</v>
      </c>
      <c r="S219" s="78">
        <f t="shared" si="236"/>
        <v>365</v>
      </c>
      <c r="T219" s="78">
        <f t="shared" si="237"/>
        <v>346.75</v>
      </c>
      <c r="U219" s="78">
        <f t="shared" si="229"/>
        <v>82873.25</v>
      </c>
      <c r="V219" s="87">
        <f>NFDs!AB221</f>
        <v>0</v>
      </c>
      <c r="W219" s="76">
        <f t="shared" si="230"/>
        <v>115</v>
      </c>
      <c r="X219" s="76">
        <f t="shared" si="238"/>
        <v>109.25</v>
      </c>
      <c r="Y219" s="76">
        <f t="shared" si="239"/>
        <v>26110.75</v>
      </c>
    </row>
    <row r="220" spans="2:25">
      <c r="B220" s="75" t="s">
        <v>478</v>
      </c>
      <c r="C220" s="75" t="s">
        <v>479</v>
      </c>
      <c r="D220" s="76" t="s">
        <v>330</v>
      </c>
      <c r="E220" s="76">
        <v>-13.327651247872103</v>
      </c>
      <c r="F220" s="76">
        <v>33.098192580355509</v>
      </c>
      <c r="G220" s="76" t="s">
        <v>74</v>
      </c>
      <c r="H220" s="76" t="s">
        <v>75</v>
      </c>
      <c r="I220" s="77">
        <v>42635</v>
      </c>
      <c r="J220" s="77">
        <f t="shared" si="233"/>
        <v>42636</v>
      </c>
      <c r="K220" s="77">
        <v>44562</v>
      </c>
      <c r="L220" s="77">
        <f t="shared" si="223"/>
        <v>45042</v>
      </c>
      <c r="M220" s="289">
        <v>179</v>
      </c>
      <c r="N220" s="78">
        <v>179</v>
      </c>
      <c r="O220" s="103">
        <f t="shared" si="224"/>
        <v>0</v>
      </c>
      <c r="P220" s="78">
        <f t="shared" si="234"/>
        <v>456</v>
      </c>
      <c r="Q220" s="78">
        <f t="shared" si="235"/>
        <v>81624</v>
      </c>
      <c r="R220" s="87">
        <f>NFDs!AA222</f>
        <v>0</v>
      </c>
      <c r="S220" s="78">
        <f t="shared" si="236"/>
        <v>365</v>
      </c>
      <c r="T220" s="78">
        <f t="shared" si="237"/>
        <v>346.75</v>
      </c>
      <c r="U220" s="78">
        <f t="shared" si="229"/>
        <v>62068.25</v>
      </c>
      <c r="V220" s="87">
        <f>NFDs!AB222</f>
        <v>0</v>
      </c>
      <c r="W220" s="76">
        <f t="shared" si="230"/>
        <v>115</v>
      </c>
      <c r="X220" s="76">
        <f t="shared" si="238"/>
        <v>109.25</v>
      </c>
      <c r="Y220" s="76">
        <f t="shared" si="239"/>
        <v>19555.75</v>
      </c>
    </row>
    <row r="221" spans="2:25">
      <c r="B221" s="75" t="s">
        <v>480</v>
      </c>
      <c r="C221" s="75" t="s">
        <v>481</v>
      </c>
      <c r="D221" s="76" t="s">
        <v>330</v>
      </c>
      <c r="E221" s="76">
        <v>-13.291472396096214</v>
      </c>
      <c r="F221" s="76">
        <v>33.378177825060327</v>
      </c>
      <c r="G221" s="76" t="s">
        <v>74</v>
      </c>
      <c r="H221" s="76" t="s">
        <v>75</v>
      </c>
      <c r="I221" s="77">
        <v>42635</v>
      </c>
      <c r="J221" s="77">
        <f t="shared" si="233"/>
        <v>42636</v>
      </c>
      <c r="K221" s="77">
        <v>44562</v>
      </c>
      <c r="L221" s="77">
        <f t="shared" si="223"/>
        <v>45042</v>
      </c>
      <c r="M221" s="289">
        <v>329</v>
      </c>
      <c r="N221" s="78">
        <v>300</v>
      </c>
      <c r="O221" s="103">
        <f t="shared" si="224"/>
        <v>35</v>
      </c>
      <c r="P221" s="78">
        <f t="shared" si="234"/>
        <v>439.25</v>
      </c>
      <c r="Q221" s="78">
        <f t="shared" si="235"/>
        <v>131775</v>
      </c>
      <c r="R221" s="87">
        <f>NFDs!AA223</f>
        <v>35</v>
      </c>
      <c r="S221" s="78">
        <f t="shared" si="236"/>
        <v>365</v>
      </c>
      <c r="T221" s="78">
        <f t="shared" si="237"/>
        <v>330</v>
      </c>
      <c r="U221" s="78">
        <f t="shared" si="229"/>
        <v>99000</v>
      </c>
      <c r="V221" s="87">
        <f>NFDs!AB223</f>
        <v>0</v>
      </c>
      <c r="W221" s="76">
        <f t="shared" si="230"/>
        <v>115</v>
      </c>
      <c r="X221" s="76">
        <f t="shared" si="238"/>
        <v>109.25</v>
      </c>
      <c r="Y221" s="76">
        <f t="shared" si="239"/>
        <v>32775</v>
      </c>
    </row>
    <row r="222" spans="2:25">
      <c r="B222" s="75" t="s">
        <v>482</v>
      </c>
      <c r="C222" s="75" t="s">
        <v>483</v>
      </c>
      <c r="D222" s="76" t="s">
        <v>330</v>
      </c>
      <c r="E222" s="76">
        <v>-13.22108081577289</v>
      </c>
      <c r="F222" s="76">
        <v>33.315861176788516</v>
      </c>
      <c r="G222" s="76" t="s">
        <v>74</v>
      </c>
      <c r="H222" s="76" t="s">
        <v>75</v>
      </c>
      <c r="I222" s="77">
        <v>42635</v>
      </c>
      <c r="J222" s="77">
        <f t="shared" si="233"/>
        <v>42636</v>
      </c>
      <c r="K222" s="77">
        <v>44562</v>
      </c>
      <c r="L222" s="77">
        <f t="shared" si="223"/>
        <v>45042</v>
      </c>
      <c r="M222" s="289">
        <v>336</v>
      </c>
      <c r="N222" s="78">
        <v>300</v>
      </c>
      <c r="O222" s="103">
        <f t="shared" si="224"/>
        <v>0</v>
      </c>
      <c r="P222" s="78">
        <f t="shared" si="234"/>
        <v>456</v>
      </c>
      <c r="Q222" s="78">
        <f t="shared" si="235"/>
        <v>136800</v>
      </c>
      <c r="R222" s="87">
        <f>NFDs!AA224</f>
        <v>0</v>
      </c>
      <c r="S222" s="78">
        <f t="shared" si="236"/>
        <v>365</v>
      </c>
      <c r="T222" s="78">
        <f t="shared" si="237"/>
        <v>346.75</v>
      </c>
      <c r="U222" s="78">
        <f t="shared" si="229"/>
        <v>104025</v>
      </c>
      <c r="V222" s="87">
        <f>NFDs!AB224</f>
        <v>0</v>
      </c>
      <c r="W222" s="76">
        <f t="shared" si="230"/>
        <v>115</v>
      </c>
      <c r="X222" s="76">
        <f t="shared" si="238"/>
        <v>109.25</v>
      </c>
      <c r="Y222" s="76">
        <f t="shared" si="239"/>
        <v>32775</v>
      </c>
    </row>
    <row r="223" spans="2:25">
      <c r="B223" s="75" t="s">
        <v>484</v>
      </c>
      <c r="C223" s="75" t="s">
        <v>485</v>
      </c>
      <c r="D223" s="76" t="s">
        <v>330</v>
      </c>
      <c r="E223" s="76">
        <v>-13.246469857591318</v>
      </c>
      <c r="F223" s="76">
        <v>33.287011174307722</v>
      </c>
      <c r="G223" s="76" t="s">
        <v>74</v>
      </c>
      <c r="H223" s="76" t="s">
        <v>75</v>
      </c>
      <c r="I223" s="77">
        <v>42636</v>
      </c>
      <c r="J223" s="77">
        <f t="shared" si="233"/>
        <v>42637</v>
      </c>
      <c r="K223" s="77">
        <v>44562</v>
      </c>
      <c r="L223" s="77">
        <f t="shared" si="223"/>
        <v>45042</v>
      </c>
      <c r="M223" s="289">
        <v>312</v>
      </c>
      <c r="N223" s="78">
        <v>300</v>
      </c>
      <c r="O223" s="103">
        <f t="shared" si="224"/>
        <v>0</v>
      </c>
      <c r="P223" s="78">
        <f t="shared" si="234"/>
        <v>456</v>
      </c>
      <c r="Q223" s="78">
        <f t="shared" si="235"/>
        <v>136800</v>
      </c>
      <c r="R223" s="87">
        <f>NFDs!AA225</f>
        <v>0</v>
      </c>
      <c r="S223" s="78">
        <f t="shared" si="236"/>
        <v>365</v>
      </c>
      <c r="T223" s="78">
        <f t="shared" si="237"/>
        <v>346.75</v>
      </c>
      <c r="U223" s="78">
        <f t="shared" si="229"/>
        <v>104025</v>
      </c>
      <c r="V223" s="87">
        <f>NFDs!AB225</f>
        <v>0</v>
      </c>
      <c r="W223" s="76">
        <f t="shared" si="230"/>
        <v>115</v>
      </c>
      <c r="X223" s="76">
        <f t="shared" si="238"/>
        <v>109.25</v>
      </c>
      <c r="Y223" s="76">
        <f t="shared" si="239"/>
        <v>32775</v>
      </c>
    </row>
    <row r="224" spans="2:25">
      <c r="B224" s="75" t="s">
        <v>486</v>
      </c>
      <c r="C224" s="75" t="s">
        <v>487</v>
      </c>
      <c r="D224" s="76" t="s">
        <v>330</v>
      </c>
      <c r="E224" s="76">
        <v>-13.452235610717478</v>
      </c>
      <c r="F224" s="76">
        <v>33.289102019797653</v>
      </c>
      <c r="G224" s="76" t="s">
        <v>74</v>
      </c>
      <c r="H224" s="76" t="s">
        <v>75</v>
      </c>
      <c r="I224" s="77">
        <v>42637</v>
      </c>
      <c r="J224" s="77">
        <f t="shared" si="233"/>
        <v>42638</v>
      </c>
      <c r="K224" s="77">
        <v>44562</v>
      </c>
      <c r="L224" s="77">
        <f t="shared" si="223"/>
        <v>45042</v>
      </c>
      <c r="M224" s="289">
        <v>132</v>
      </c>
      <c r="N224" s="78">
        <v>132</v>
      </c>
      <c r="O224" s="103">
        <f t="shared" si="224"/>
        <v>0</v>
      </c>
      <c r="P224" s="78">
        <f t="shared" si="234"/>
        <v>456</v>
      </c>
      <c r="Q224" s="78">
        <f t="shared" si="235"/>
        <v>60192</v>
      </c>
      <c r="R224" s="87">
        <f>NFDs!AA226</f>
        <v>0</v>
      </c>
      <c r="S224" s="78">
        <f t="shared" si="236"/>
        <v>365</v>
      </c>
      <c r="T224" s="78">
        <f t="shared" si="237"/>
        <v>346.75</v>
      </c>
      <c r="U224" s="78">
        <f t="shared" si="229"/>
        <v>45771</v>
      </c>
      <c r="V224" s="87">
        <f>NFDs!AB226</f>
        <v>0</v>
      </c>
      <c r="W224" s="76">
        <f t="shared" si="230"/>
        <v>115</v>
      </c>
      <c r="X224" s="76">
        <f t="shared" si="238"/>
        <v>109.25</v>
      </c>
      <c r="Y224" s="76">
        <f t="shared" si="239"/>
        <v>14421</v>
      </c>
    </row>
    <row r="225" spans="2:25">
      <c r="B225" s="75" t="s">
        <v>488</v>
      </c>
      <c r="C225" s="75" t="s">
        <v>489</v>
      </c>
      <c r="D225" s="76" t="s">
        <v>330</v>
      </c>
      <c r="E225" s="76">
        <v>-13.28370020005371</v>
      </c>
      <c r="F225" s="76">
        <v>33.322552116581647</v>
      </c>
      <c r="G225" s="76" t="s">
        <v>74</v>
      </c>
      <c r="H225" s="76" t="s">
        <v>75</v>
      </c>
      <c r="I225" s="77">
        <v>42637</v>
      </c>
      <c r="J225" s="77">
        <f t="shared" si="233"/>
        <v>42638</v>
      </c>
      <c r="K225" s="77">
        <v>44562</v>
      </c>
      <c r="L225" s="77">
        <f t="shared" si="223"/>
        <v>45042</v>
      </c>
      <c r="M225" s="289">
        <v>359</v>
      </c>
      <c r="N225" s="78">
        <v>300</v>
      </c>
      <c r="O225" s="103">
        <f t="shared" si="224"/>
        <v>118</v>
      </c>
      <c r="P225" s="78">
        <f t="shared" si="234"/>
        <v>356.25</v>
      </c>
      <c r="Q225" s="78">
        <f t="shared" si="235"/>
        <v>106875</v>
      </c>
      <c r="R225" s="87">
        <f>NFDs!AA227</f>
        <v>118</v>
      </c>
      <c r="S225" s="78">
        <f t="shared" si="236"/>
        <v>365</v>
      </c>
      <c r="T225" s="78">
        <f t="shared" si="237"/>
        <v>247</v>
      </c>
      <c r="U225" s="78">
        <f t="shared" si="229"/>
        <v>74100</v>
      </c>
      <c r="V225" s="87">
        <f>NFDs!AB227</f>
        <v>0</v>
      </c>
      <c r="W225" s="76">
        <f t="shared" si="230"/>
        <v>115</v>
      </c>
      <c r="X225" s="76">
        <f t="shared" si="238"/>
        <v>109.25</v>
      </c>
      <c r="Y225" s="76">
        <f t="shared" si="239"/>
        <v>32775</v>
      </c>
    </row>
    <row r="226" spans="2:25">
      <c r="B226" s="75" t="s">
        <v>490</v>
      </c>
      <c r="C226" s="75" t="s">
        <v>491</v>
      </c>
      <c r="D226" s="76" t="s">
        <v>330</v>
      </c>
      <c r="E226" s="76">
        <v>-13.297392342470351</v>
      </c>
      <c r="F226" s="76">
        <v>33.335015692006195</v>
      </c>
      <c r="G226" s="76" t="s">
        <v>74</v>
      </c>
      <c r="H226" s="76" t="s">
        <v>75</v>
      </c>
      <c r="I226" s="77">
        <v>42637</v>
      </c>
      <c r="J226" s="77">
        <f t="shared" si="233"/>
        <v>42638</v>
      </c>
      <c r="K226" s="77">
        <v>44562</v>
      </c>
      <c r="L226" s="77">
        <f t="shared" si="223"/>
        <v>45042</v>
      </c>
      <c r="M226" s="289">
        <v>330</v>
      </c>
      <c r="N226" s="78">
        <v>300</v>
      </c>
      <c r="O226" s="103">
        <f t="shared" si="224"/>
        <v>0</v>
      </c>
      <c r="P226" s="78">
        <f t="shared" si="234"/>
        <v>456</v>
      </c>
      <c r="Q226" s="78">
        <f t="shared" si="235"/>
        <v>136800</v>
      </c>
      <c r="R226" s="87">
        <f>NFDs!AA228</f>
        <v>0</v>
      </c>
      <c r="S226" s="78">
        <f t="shared" si="236"/>
        <v>365</v>
      </c>
      <c r="T226" s="78">
        <f t="shared" si="237"/>
        <v>346.75</v>
      </c>
      <c r="U226" s="78">
        <f t="shared" si="229"/>
        <v>104025</v>
      </c>
      <c r="V226" s="87">
        <f>NFDs!AB228</f>
        <v>0</v>
      </c>
      <c r="W226" s="76">
        <f t="shared" si="230"/>
        <v>115</v>
      </c>
      <c r="X226" s="76">
        <f t="shared" si="238"/>
        <v>109.25</v>
      </c>
      <c r="Y226" s="76">
        <f t="shared" si="239"/>
        <v>32775</v>
      </c>
    </row>
    <row r="227" spans="2:25">
      <c r="B227" s="75" t="s">
        <v>492</v>
      </c>
      <c r="C227" s="75" t="s">
        <v>493</v>
      </c>
      <c r="D227" s="76" t="s">
        <v>330</v>
      </c>
      <c r="E227" s="76">
        <v>-13.459878045808047</v>
      </c>
      <c r="F227" s="76">
        <v>33.295421269965907</v>
      </c>
      <c r="G227" s="76" t="s">
        <v>74</v>
      </c>
      <c r="H227" s="76" t="s">
        <v>75</v>
      </c>
      <c r="I227" s="77">
        <v>42638</v>
      </c>
      <c r="J227" s="77">
        <f t="shared" si="233"/>
        <v>42639</v>
      </c>
      <c r="K227" s="77">
        <v>44562</v>
      </c>
      <c r="L227" s="77">
        <f t="shared" si="223"/>
        <v>45042</v>
      </c>
      <c r="M227" s="289">
        <v>215</v>
      </c>
      <c r="N227" s="78">
        <v>215</v>
      </c>
      <c r="O227" s="103">
        <f t="shared" si="224"/>
        <v>0</v>
      </c>
      <c r="P227" s="78">
        <f t="shared" si="234"/>
        <v>456</v>
      </c>
      <c r="Q227" s="78">
        <f t="shared" si="235"/>
        <v>98040</v>
      </c>
      <c r="R227" s="87">
        <f>NFDs!AA229</f>
        <v>0</v>
      </c>
      <c r="S227" s="78">
        <f t="shared" si="236"/>
        <v>365</v>
      </c>
      <c r="T227" s="78">
        <f t="shared" si="237"/>
        <v>346.75</v>
      </c>
      <c r="U227" s="78">
        <f t="shared" si="229"/>
        <v>74551.25</v>
      </c>
      <c r="V227" s="87">
        <f>NFDs!AB229</f>
        <v>0</v>
      </c>
      <c r="W227" s="76">
        <f t="shared" si="230"/>
        <v>115</v>
      </c>
      <c r="X227" s="76">
        <f t="shared" si="238"/>
        <v>109.25</v>
      </c>
      <c r="Y227" s="76">
        <f t="shared" si="239"/>
        <v>23488.75</v>
      </c>
    </row>
    <row r="228" spans="2:25">
      <c r="B228" s="75" t="s">
        <v>494</v>
      </c>
      <c r="C228" s="75" t="s">
        <v>495</v>
      </c>
      <c r="D228" s="76" t="s">
        <v>330</v>
      </c>
      <c r="E228" s="76">
        <v>-13.405243710181985</v>
      </c>
      <c r="F228" s="76">
        <v>33.20491779514159</v>
      </c>
      <c r="G228" s="76" t="s">
        <v>74</v>
      </c>
      <c r="H228" s="76" t="s">
        <v>75</v>
      </c>
      <c r="I228" s="77">
        <v>42638</v>
      </c>
      <c r="J228" s="77">
        <f t="shared" si="233"/>
        <v>42639</v>
      </c>
      <c r="K228" s="77">
        <v>44562</v>
      </c>
      <c r="L228" s="77">
        <f t="shared" si="223"/>
        <v>45042</v>
      </c>
      <c r="M228" s="289">
        <v>109</v>
      </c>
      <c r="N228" s="78">
        <v>109</v>
      </c>
      <c r="O228" s="103">
        <f t="shared" si="224"/>
        <v>87</v>
      </c>
      <c r="P228" s="78">
        <f t="shared" si="234"/>
        <v>387.25</v>
      </c>
      <c r="Q228" s="78">
        <f t="shared" si="235"/>
        <v>42210.25</v>
      </c>
      <c r="R228" s="87">
        <f>NFDs!AA230</f>
        <v>87</v>
      </c>
      <c r="S228" s="78">
        <f t="shared" si="236"/>
        <v>365</v>
      </c>
      <c r="T228" s="78">
        <f t="shared" si="237"/>
        <v>278</v>
      </c>
      <c r="U228" s="78">
        <f t="shared" si="229"/>
        <v>30302</v>
      </c>
      <c r="V228" s="87">
        <f>NFDs!AB230</f>
        <v>0</v>
      </c>
      <c r="W228" s="76">
        <f t="shared" si="230"/>
        <v>115</v>
      </c>
      <c r="X228" s="76">
        <f t="shared" si="238"/>
        <v>109.25</v>
      </c>
      <c r="Y228" s="76">
        <f t="shared" si="239"/>
        <v>11908.25</v>
      </c>
    </row>
    <row r="229" spans="2:25">
      <c r="B229" s="75" t="s">
        <v>496</v>
      </c>
      <c r="C229" s="75" t="s">
        <v>497</v>
      </c>
      <c r="D229" s="76" t="s">
        <v>330</v>
      </c>
      <c r="E229" s="76">
        <v>-13.457862363116707</v>
      </c>
      <c r="F229" s="76">
        <v>33.344587019706985</v>
      </c>
      <c r="G229" s="76" t="s">
        <v>74</v>
      </c>
      <c r="H229" s="76" t="s">
        <v>75</v>
      </c>
      <c r="I229" s="77">
        <v>42638</v>
      </c>
      <c r="J229" s="77">
        <f t="shared" si="233"/>
        <v>42639</v>
      </c>
      <c r="K229" s="77">
        <v>44562</v>
      </c>
      <c r="L229" s="77">
        <f t="shared" si="223"/>
        <v>45042</v>
      </c>
      <c r="M229" s="289">
        <v>190</v>
      </c>
      <c r="N229" s="78">
        <v>190</v>
      </c>
      <c r="O229" s="103">
        <f t="shared" si="224"/>
        <v>0</v>
      </c>
      <c r="P229" s="78">
        <f t="shared" si="234"/>
        <v>456</v>
      </c>
      <c r="Q229" s="78">
        <f t="shared" si="235"/>
        <v>86640</v>
      </c>
      <c r="R229" s="87">
        <f>NFDs!AA231</f>
        <v>0</v>
      </c>
      <c r="S229" s="78">
        <f t="shared" si="236"/>
        <v>365</v>
      </c>
      <c r="T229" s="78">
        <f t="shared" si="237"/>
        <v>346.75</v>
      </c>
      <c r="U229" s="78">
        <f t="shared" si="229"/>
        <v>65882.5</v>
      </c>
      <c r="V229" s="87">
        <f>NFDs!AB231</f>
        <v>0</v>
      </c>
      <c r="W229" s="76">
        <f t="shared" si="230"/>
        <v>115</v>
      </c>
      <c r="X229" s="76">
        <f t="shared" si="238"/>
        <v>109.25</v>
      </c>
      <c r="Y229" s="76">
        <f t="shared" si="239"/>
        <v>20757.5</v>
      </c>
    </row>
    <row r="230" spans="2:25">
      <c r="B230" s="88" t="s">
        <v>498</v>
      </c>
      <c r="C230" s="258" t="s">
        <v>499</v>
      </c>
      <c r="D230" s="97" t="s">
        <v>73</v>
      </c>
      <c r="E230" s="272">
        <v>-13.6391656</v>
      </c>
      <c r="F230" s="272">
        <v>33.749317599999998</v>
      </c>
      <c r="G230" s="76" t="s">
        <v>74</v>
      </c>
      <c r="H230" s="76" t="s">
        <v>75</v>
      </c>
      <c r="I230" s="300">
        <v>44936</v>
      </c>
      <c r="J230" s="77">
        <f t="shared" si="233"/>
        <v>44937</v>
      </c>
      <c r="K230" s="77">
        <f>J230</f>
        <v>44937</v>
      </c>
      <c r="L230" s="77">
        <f t="shared" ref="L230:L234" si="240">$AE$30</f>
        <v>45042</v>
      </c>
      <c r="M230" s="289">
        <v>175</v>
      </c>
      <c r="N230" s="78">
        <v>175</v>
      </c>
      <c r="O230" s="103">
        <f t="shared" si="224"/>
        <v>0</v>
      </c>
      <c r="P230" s="78">
        <f t="shared" si="234"/>
        <v>98.25</v>
      </c>
      <c r="Q230" s="78">
        <f t="shared" si="235"/>
        <v>17193.75</v>
      </c>
      <c r="R230" s="87">
        <f>NFDs!AA232</f>
        <v>0</v>
      </c>
      <c r="S230" s="299">
        <f t="shared" si="236"/>
        <v>-11</v>
      </c>
      <c r="T230" s="299">
        <f t="shared" si="237"/>
        <v>-11</v>
      </c>
      <c r="U230" s="299">
        <f t="shared" si="229"/>
        <v>-1925</v>
      </c>
      <c r="V230" s="87">
        <f>NFDs!AB232</f>
        <v>0</v>
      </c>
      <c r="W230" s="76">
        <f t="shared" si="230"/>
        <v>115</v>
      </c>
      <c r="X230" s="76">
        <f t="shared" si="238"/>
        <v>109.25</v>
      </c>
      <c r="Y230" s="76">
        <f t="shared" si="239"/>
        <v>19118.75</v>
      </c>
    </row>
    <row r="231" spans="2:25">
      <c r="B231" s="88" t="s">
        <v>500</v>
      </c>
      <c r="C231" s="258" t="s">
        <v>501</v>
      </c>
      <c r="D231" s="97" t="s">
        <v>73</v>
      </c>
      <c r="E231" s="271">
        <v>-13.644009499999999</v>
      </c>
      <c r="F231" s="271">
        <v>33.755496399999998</v>
      </c>
      <c r="G231" s="76" t="s">
        <v>74</v>
      </c>
      <c r="H231" s="76" t="s">
        <v>75</v>
      </c>
      <c r="I231" s="300">
        <v>44936</v>
      </c>
      <c r="J231" s="77">
        <f t="shared" si="233"/>
        <v>44937</v>
      </c>
      <c r="K231" s="77">
        <f t="shared" ref="K231:K234" si="241">J231</f>
        <v>44937</v>
      </c>
      <c r="L231" s="77">
        <f t="shared" si="240"/>
        <v>45042</v>
      </c>
      <c r="M231" s="289">
        <v>165</v>
      </c>
      <c r="N231" s="78">
        <v>165</v>
      </c>
      <c r="O231" s="103">
        <f t="shared" si="224"/>
        <v>0</v>
      </c>
      <c r="P231" s="78">
        <f t="shared" si="234"/>
        <v>98.25</v>
      </c>
      <c r="Q231" s="78">
        <f t="shared" si="235"/>
        <v>16211.25</v>
      </c>
      <c r="R231" s="87">
        <f>NFDs!AA233</f>
        <v>0</v>
      </c>
      <c r="S231" s="299">
        <f t="shared" si="236"/>
        <v>-11</v>
      </c>
      <c r="T231" s="299">
        <f t="shared" si="237"/>
        <v>-11</v>
      </c>
      <c r="U231" s="299">
        <f t="shared" si="229"/>
        <v>-1815</v>
      </c>
      <c r="V231" s="87">
        <f>NFDs!AB233</f>
        <v>0</v>
      </c>
      <c r="W231" s="76">
        <f t="shared" si="230"/>
        <v>115</v>
      </c>
      <c r="X231" s="76">
        <f t="shared" si="238"/>
        <v>109.25</v>
      </c>
      <c r="Y231" s="76">
        <f t="shared" si="239"/>
        <v>18026.25</v>
      </c>
    </row>
    <row r="232" spans="2:25">
      <c r="B232" s="190" t="s">
        <v>502</v>
      </c>
      <c r="C232" s="265" t="s">
        <v>503</v>
      </c>
      <c r="D232" s="97" t="s">
        <v>73</v>
      </c>
      <c r="E232" s="76">
        <v>-13.6292314</v>
      </c>
      <c r="F232" s="76">
        <v>34.087508900000003</v>
      </c>
      <c r="G232" s="76" t="s">
        <v>74</v>
      </c>
      <c r="H232" s="76" t="s">
        <v>75</v>
      </c>
      <c r="I232" s="300">
        <v>44804</v>
      </c>
      <c r="J232" s="77">
        <f t="shared" si="233"/>
        <v>44805</v>
      </c>
      <c r="K232" s="77">
        <f t="shared" si="241"/>
        <v>44805</v>
      </c>
      <c r="L232" s="77">
        <f t="shared" si="240"/>
        <v>45042</v>
      </c>
      <c r="M232" s="289">
        <v>318</v>
      </c>
      <c r="N232" s="78">
        <v>300</v>
      </c>
      <c r="O232" s="103">
        <f t="shared" si="224"/>
        <v>0</v>
      </c>
      <c r="P232" s="78">
        <f t="shared" si="234"/>
        <v>224.2</v>
      </c>
      <c r="Q232" s="78">
        <f t="shared" si="235"/>
        <v>67260</v>
      </c>
      <c r="R232" s="87">
        <f>NFDs!AA234</f>
        <v>0</v>
      </c>
      <c r="S232" s="78">
        <f t="shared" si="236"/>
        <v>121</v>
      </c>
      <c r="T232" s="78">
        <f t="shared" si="237"/>
        <v>114.94999999999999</v>
      </c>
      <c r="U232" s="78">
        <f t="shared" si="229"/>
        <v>34485</v>
      </c>
      <c r="V232" s="87">
        <f>NFDs!AB234</f>
        <v>0</v>
      </c>
      <c r="W232" s="76">
        <f t="shared" si="230"/>
        <v>115</v>
      </c>
      <c r="X232" s="76">
        <f t="shared" si="238"/>
        <v>109.25</v>
      </c>
      <c r="Y232" s="76">
        <f t="shared" si="239"/>
        <v>32775</v>
      </c>
    </row>
    <row r="233" spans="2:25">
      <c r="B233" s="88" t="s">
        <v>504</v>
      </c>
      <c r="C233" s="258" t="s">
        <v>505</v>
      </c>
      <c r="D233" s="97" t="s">
        <v>73</v>
      </c>
      <c r="E233" s="271">
        <v>-13.6151103</v>
      </c>
      <c r="F233" s="271">
        <v>33.772875300000003</v>
      </c>
      <c r="G233" s="76" t="s">
        <v>74</v>
      </c>
      <c r="H233" s="76" t="s">
        <v>75</v>
      </c>
      <c r="I233" s="300">
        <v>44936</v>
      </c>
      <c r="J233" s="77">
        <f t="shared" si="233"/>
        <v>44937</v>
      </c>
      <c r="K233" s="77">
        <f t="shared" si="241"/>
        <v>44937</v>
      </c>
      <c r="L233" s="77">
        <f t="shared" si="240"/>
        <v>45042</v>
      </c>
      <c r="M233" s="289">
        <v>261</v>
      </c>
      <c r="N233" s="78">
        <v>261</v>
      </c>
      <c r="O233" s="103">
        <f t="shared" si="224"/>
        <v>0</v>
      </c>
      <c r="P233" s="78">
        <f t="shared" si="234"/>
        <v>98.25</v>
      </c>
      <c r="Q233" s="78">
        <f t="shared" si="235"/>
        <v>25643.25</v>
      </c>
      <c r="R233" s="87">
        <f>NFDs!AA235</f>
        <v>0</v>
      </c>
      <c r="S233" s="299">
        <f t="shared" si="236"/>
        <v>-11</v>
      </c>
      <c r="T233" s="299">
        <f t="shared" si="237"/>
        <v>-11</v>
      </c>
      <c r="U233" s="299">
        <f t="shared" si="229"/>
        <v>-2871</v>
      </c>
      <c r="V233" s="87">
        <f>NFDs!AB235</f>
        <v>0</v>
      </c>
      <c r="W233" s="76">
        <f t="shared" si="230"/>
        <v>115</v>
      </c>
      <c r="X233" s="76">
        <f t="shared" si="238"/>
        <v>109.25</v>
      </c>
      <c r="Y233" s="76">
        <f t="shared" si="239"/>
        <v>28514.25</v>
      </c>
    </row>
    <row r="234" spans="2:25">
      <c r="B234" s="88" t="s">
        <v>506</v>
      </c>
      <c r="C234" s="258" t="s">
        <v>507</v>
      </c>
      <c r="D234" s="97" t="s">
        <v>73</v>
      </c>
      <c r="E234" s="271">
        <v>-13.6666302</v>
      </c>
      <c r="F234" s="271">
        <v>33.7643378</v>
      </c>
      <c r="G234" s="76" t="s">
        <v>74</v>
      </c>
      <c r="H234" s="271" t="s">
        <v>75</v>
      </c>
      <c r="I234" s="300">
        <v>44908</v>
      </c>
      <c r="J234" s="77">
        <f t="shared" si="233"/>
        <v>44909</v>
      </c>
      <c r="K234" s="77">
        <f t="shared" si="241"/>
        <v>44909</v>
      </c>
      <c r="L234" s="77">
        <f t="shared" si="240"/>
        <v>45042</v>
      </c>
      <c r="M234" s="289">
        <v>989</v>
      </c>
      <c r="N234" s="78">
        <v>300</v>
      </c>
      <c r="O234" s="103">
        <f t="shared" si="224"/>
        <v>0</v>
      </c>
      <c r="P234" s="78">
        <f t="shared" si="234"/>
        <v>125.4</v>
      </c>
      <c r="Q234" s="78">
        <f t="shared" si="235"/>
        <v>37620</v>
      </c>
      <c r="R234" s="87">
        <f>NFDs!AA236</f>
        <v>0</v>
      </c>
      <c r="S234" s="78">
        <f t="shared" si="236"/>
        <v>17</v>
      </c>
      <c r="T234" s="78">
        <f t="shared" si="237"/>
        <v>16.149999999999999</v>
      </c>
      <c r="U234" s="78">
        <f t="shared" si="229"/>
        <v>4845</v>
      </c>
      <c r="V234" s="87">
        <f>NFDs!AB236</f>
        <v>0</v>
      </c>
      <c r="W234" s="76">
        <f t="shared" si="230"/>
        <v>115</v>
      </c>
      <c r="X234" s="76">
        <f t="shared" si="238"/>
        <v>109.25</v>
      </c>
      <c r="Y234" s="76">
        <f t="shared" si="239"/>
        <v>32775</v>
      </c>
    </row>
    <row r="235" spans="2:25">
      <c r="B235" s="79">
        <f>COUNTA(B217:B234)</f>
        <v>18</v>
      </c>
      <c r="C235" s="80"/>
      <c r="D235" s="81"/>
      <c r="E235" s="81"/>
      <c r="F235" s="81"/>
      <c r="G235" s="81"/>
      <c r="H235" s="81"/>
      <c r="I235" s="82"/>
      <c r="J235" s="82"/>
      <c r="K235" s="83"/>
      <c r="L235" s="84"/>
      <c r="M235" s="85">
        <f>SUM(M217:M234)</f>
        <v>5018</v>
      </c>
      <c r="N235" s="85">
        <f t="shared" ref="N235:Y235" si="242">SUM(N217:N234)</f>
        <v>4145</v>
      </c>
      <c r="O235" s="85">
        <f t="shared" si="242"/>
        <v>241</v>
      </c>
      <c r="P235" s="85">
        <f t="shared" si="242"/>
        <v>6387.0999999999995</v>
      </c>
      <c r="Q235" s="85">
        <f t="shared" si="242"/>
        <v>1463948.5</v>
      </c>
      <c r="R235" s="85">
        <f t="shared" si="242"/>
        <v>241</v>
      </c>
      <c r="S235" s="85">
        <f t="shared" si="242"/>
        <v>4850</v>
      </c>
      <c r="T235" s="85">
        <f t="shared" si="242"/>
        <v>4420.5999999999995</v>
      </c>
      <c r="U235" s="85">
        <f t="shared" si="242"/>
        <v>1011107.25</v>
      </c>
      <c r="V235" s="85">
        <f t="shared" si="242"/>
        <v>0</v>
      </c>
      <c r="W235" s="85">
        <f t="shared" si="242"/>
        <v>2070</v>
      </c>
      <c r="X235" s="85">
        <f t="shared" si="242"/>
        <v>1966.5</v>
      </c>
      <c r="Y235" s="85">
        <f t="shared" si="242"/>
        <v>452841.25</v>
      </c>
    </row>
    <row r="236" spans="2:25">
      <c r="B236" s="89" t="s">
        <v>508</v>
      </c>
      <c r="C236" s="90"/>
      <c r="D236" s="91"/>
      <c r="E236" s="91"/>
      <c r="F236" s="91"/>
      <c r="G236" s="91"/>
      <c r="H236" s="91"/>
      <c r="I236" s="91"/>
      <c r="J236" s="91"/>
      <c r="K236" s="92"/>
      <c r="L236" s="93"/>
      <c r="M236" s="94"/>
      <c r="N236" s="94"/>
      <c r="O236" s="94"/>
      <c r="P236" s="94"/>
      <c r="Q236" s="94"/>
      <c r="R236" s="94"/>
      <c r="S236" s="93"/>
      <c r="T236" s="275"/>
      <c r="U236" s="95"/>
      <c r="V236" s="95"/>
      <c r="W236" s="96"/>
      <c r="X236" s="276"/>
      <c r="Y236" s="72"/>
    </row>
    <row r="237" spans="2:25">
      <c r="B237" s="75" t="s">
        <v>509</v>
      </c>
      <c r="C237" s="75" t="s">
        <v>510</v>
      </c>
      <c r="D237" s="76" t="s">
        <v>330</v>
      </c>
      <c r="E237" s="76">
        <v>-13.430553123619005</v>
      </c>
      <c r="F237" s="76">
        <v>33.168551902036327</v>
      </c>
      <c r="G237" s="76" t="s">
        <v>74</v>
      </c>
      <c r="H237" s="76" t="s">
        <v>75</v>
      </c>
      <c r="I237" s="77">
        <v>42639</v>
      </c>
      <c r="J237" s="77">
        <f>I237+1</f>
        <v>42640</v>
      </c>
      <c r="K237" s="77">
        <v>44562</v>
      </c>
      <c r="L237" s="77">
        <f t="shared" ref="L237:L252" si="243">$AE$30</f>
        <v>45042</v>
      </c>
      <c r="M237" s="289">
        <v>603</v>
      </c>
      <c r="N237" s="78">
        <v>300</v>
      </c>
      <c r="O237" s="103">
        <f t="shared" ref="O237:O252" si="244">R237+V237</f>
        <v>0</v>
      </c>
      <c r="P237" s="78">
        <f t="shared" ref="P237" si="245">T237+X237</f>
        <v>456</v>
      </c>
      <c r="Q237" s="78">
        <f t="shared" ref="Q237" si="246">U237+Y237</f>
        <v>136800</v>
      </c>
      <c r="R237" s="87">
        <f>NFDs!AA239</f>
        <v>0</v>
      </c>
      <c r="S237" s="78">
        <f t="shared" ref="S237" si="247">IF((K237-J237)&gt;0,($AD$5-K237+1),$AD$5-J237)</f>
        <v>365</v>
      </c>
      <c r="T237" s="78">
        <f t="shared" ref="T237" si="248">IF(((S237-R237)&gt;(S237*$AD$9)),(S237*$AD$9),(S237-R237))</f>
        <v>346.75</v>
      </c>
      <c r="U237" s="78">
        <f t="shared" ref="U237:U252" si="249">N237*T237</f>
        <v>104025</v>
      </c>
      <c r="V237" s="87">
        <f>NFDs!AB239</f>
        <v>0</v>
      </c>
      <c r="W237" s="76">
        <f t="shared" ref="W237:W252" si="250">(L237-$AD$6)</f>
        <v>115</v>
      </c>
      <c r="X237" s="76">
        <f t="shared" ref="X237" si="251">IF(((W237-V237)&gt;(W237*$AD$9)),(W237*$AD$9),(W237-V237))</f>
        <v>109.25</v>
      </c>
      <c r="Y237" s="76">
        <f t="shared" ref="Y237" si="252">N237*X237</f>
        <v>32775</v>
      </c>
    </row>
    <row r="238" spans="2:25">
      <c r="B238" s="75" t="s">
        <v>511</v>
      </c>
      <c r="C238" s="75" t="s">
        <v>512</v>
      </c>
      <c r="D238" s="76" t="s">
        <v>330</v>
      </c>
      <c r="E238" s="76">
        <v>-13.410591332711743</v>
      </c>
      <c r="F238" s="76">
        <v>33.404235567478359</v>
      </c>
      <c r="G238" s="76" t="s">
        <v>74</v>
      </c>
      <c r="H238" s="76" t="s">
        <v>75</v>
      </c>
      <c r="I238" s="77">
        <v>42639</v>
      </c>
      <c r="J238" s="77">
        <f t="shared" ref="J238:J252" si="253">I238+1</f>
        <v>42640</v>
      </c>
      <c r="K238" s="77">
        <v>44562</v>
      </c>
      <c r="L238" s="77">
        <f t="shared" si="243"/>
        <v>45042</v>
      </c>
      <c r="M238" s="289">
        <v>369</v>
      </c>
      <c r="N238" s="78">
        <v>300</v>
      </c>
      <c r="O238" s="103">
        <f t="shared" si="244"/>
        <v>0</v>
      </c>
      <c r="P238" s="78">
        <f t="shared" ref="P238:P252" si="254">T238+X238</f>
        <v>456</v>
      </c>
      <c r="Q238" s="78">
        <f t="shared" ref="Q238:Q252" si="255">U238+Y238</f>
        <v>136800</v>
      </c>
      <c r="R238" s="87">
        <f>NFDs!AA240</f>
        <v>0</v>
      </c>
      <c r="S238" s="78">
        <f t="shared" ref="S238:S252" si="256">IF((K238-J238)&gt;0,($AD$5-K238+1),$AD$5-J238)</f>
        <v>365</v>
      </c>
      <c r="T238" s="78">
        <f t="shared" ref="T238:T252" si="257">IF(((S238-R238)&gt;(S238*$AD$9)),(S238*$AD$9),(S238-R238))</f>
        <v>346.75</v>
      </c>
      <c r="U238" s="78">
        <f t="shared" si="249"/>
        <v>104025</v>
      </c>
      <c r="V238" s="87">
        <f>NFDs!AB240</f>
        <v>0</v>
      </c>
      <c r="W238" s="76">
        <f t="shared" si="250"/>
        <v>115</v>
      </c>
      <c r="X238" s="76">
        <f t="shared" ref="X238:X252" si="258">IF(((W238-V238)&gt;(W238*$AD$9)),(W238*$AD$9),(W238-V238))</f>
        <v>109.25</v>
      </c>
      <c r="Y238" s="76">
        <f t="shared" ref="Y238:Y252" si="259">N238*X238</f>
        <v>32775</v>
      </c>
    </row>
    <row r="239" spans="2:25">
      <c r="B239" s="75" t="s">
        <v>513</v>
      </c>
      <c r="C239" s="75" t="s">
        <v>514</v>
      </c>
      <c r="D239" s="76" t="s">
        <v>330</v>
      </c>
      <c r="E239" s="76">
        <v>-13.383999132543112</v>
      </c>
      <c r="F239" s="76">
        <v>33.291837351918595</v>
      </c>
      <c r="G239" s="76" t="s">
        <v>74</v>
      </c>
      <c r="H239" s="76" t="s">
        <v>75</v>
      </c>
      <c r="I239" s="77">
        <v>42640</v>
      </c>
      <c r="J239" s="77">
        <f t="shared" si="253"/>
        <v>42641</v>
      </c>
      <c r="K239" s="77">
        <v>44562</v>
      </c>
      <c r="L239" s="77">
        <f t="shared" si="243"/>
        <v>45042</v>
      </c>
      <c r="M239" s="289">
        <v>255</v>
      </c>
      <c r="N239" s="78">
        <v>255</v>
      </c>
      <c r="O239" s="103">
        <f t="shared" si="244"/>
        <v>0</v>
      </c>
      <c r="P239" s="78">
        <f t="shared" si="254"/>
        <v>456</v>
      </c>
      <c r="Q239" s="78">
        <f t="shared" si="255"/>
        <v>116280</v>
      </c>
      <c r="R239" s="87">
        <f>NFDs!AA241</f>
        <v>0</v>
      </c>
      <c r="S239" s="78">
        <f t="shared" si="256"/>
        <v>365</v>
      </c>
      <c r="T239" s="78">
        <f t="shared" si="257"/>
        <v>346.75</v>
      </c>
      <c r="U239" s="78">
        <f t="shared" si="249"/>
        <v>88421.25</v>
      </c>
      <c r="V239" s="87">
        <f>NFDs!AB241</f>
        <v>0</v>
      </c>
      <c r="W239" s="76">
        <f t="shared" si="250"/>
        <v>115</v>
      </c>
      <c r="X239" s="76">
        <f t="shared" si="258"/>
        <v>109.25</v>
      </c>
      <c r="Y239" s="76">
        <f t="shared" si="259"/>
        <v>27858.75</v>
      </c>
    </row>
    <row r="240" spans="2:25">
      <c r="B240" s="75" t="s">
        <v>515</v>
      </c>
      <c r="C240" s="75" t="s">
        <v>516</v>
      </c>
      <c r="D240" s="76" t="s">
        <v>330</v>
      </c>
      <c r="E240" s="76">
        <v>-13.43903021970516</v>
      </c>
      <c r="F240" s="76">
        <v>33.420126101416095</v>
      </c>
      <c r="G240" s="76" t="s">
        <v>74</v>
      </c>
      <c r="H240" s="76" t="s">
        <v>75</v>
      </c>
      <c r="I240" s="77">
        <v>42640</v>
      </c>
      <c r="J240" s="77">
        <f t="shared" si="253"/>
        <v>42641</v>
      </c>
      <c r="K240" s="77">
        <v>44562</v>
      </c>
      <c r="L240" s="77">
        <f t="shared" si="243"/>
        <v>45042</v>
      </c>
      <c r="M240" s="289">
        <v>480</v>
      </c>
      <c r="N240" s="78">
        <v>300</v>
      </c>
      <c r="O240" s="103">
        <f t="shared" si="244"/>
        <v>0</v>
      </c>
      <c r="P240" s="78">
        <f t="shared" si="254"/>
        <v>456</v>
      </c>
      <c r="Q240" s="78">
        <f t="shared" si="255"/>
        <v>136800</v>
      </c>
      <c r="R240" s="87">
        <f>NFDs!AA242</f>
        <v>0</v>
      </c>
      <c r="S240" s="78">
        <f t="shared" si="256"/>
        <v>365</v>
      </c>
      <c r="T240" s="78">
        <f t="shared" si="257"/>
        <v>346.75</v>
      </c>
      <c r="U240" s="78">
        <f t="shared" si="249"/>
        <v>104025</v>
      </c>
      <c r="V240" s="87">
        <f>NFDs!AB242</f>
        <v>0</v>
      </c>
      <c r="W240" s="76">
        <f t="shared" si="250"/>
        <v>115</v>
      </c>
      <c r="X240" s="76">
        <f t="shared" si="258"/>
        <v>109.25</v>
      </c>
      <c r="Y240" s="76">
        <f t="shared" si="259"/>
        <v>32775</v>
      </c>
    </row>
    <row r="241" spans="2:25">
      <c r="B241" s="75" t="s">
        <v>517</v>
      </c>
      <c r="C241" s="75" t="s">
        <v>518</v>
      </c>
      <c r="D241" s="76" t="s">
        <v>330</v>
      </c>
      <c r="E241" s="76">
        <v>-13.273730677166103</v>
      </c>
      <c r="F241" s="76">
        <v>33.366241565941976</v>
      </c>
      <c r="G241" s="76" t="s">
        <v>74</v>
      </c>
      <c r="H241" s="76" t="s">
        <v>75</v>
      </c>
      <c r="I241" s="77">
        <v>42640</v>
      </c>
      <c r="J241" s="77">
        <f t="shared" si="253"/>
        <v>42641</v>
      </c>
      <c r="K241" s="77">
        <v>44562</v>
      </c>
      <c r="L241" s="77">
        <f t="shared" si="243"/>
        <v>45042</v>
      </c>
      <c r="M241" s="289">
        <v>243</v>
      </c>
      <c r="N241" s="78">
        <v>243</v>
      </c>
      <c r="O241" s="103">
        <f t="shared" si="244"/>
        <v>0</v>
      </c>
      <c r="P241" s="78">
        <f t="shared" si="254"/>
        <v>456</v>
      </c>
      <c r="Q241" s="78">
        <f t="shared" si="255"/>
        <v>110808</v>
      </c>
      <c r="R241" s="87">
        <f>NFDs!AA243</f>
        <v>0</v>
      </c>
      <c r="S241" s="78">
        <f t="shared" si="256"/>
        <v>365</v>
      </c>
      <c r="T241" s="78">
        <f t="shared" si="257"/>
        <v>346.75</v>
      </c>
      <c r="U241" s="78">
        <f t="shared" si="249"/>
        <v>84260.25</v>
      </c>
      <c r="V241" s="87">
        <f>NFDs!AB243</f>
        <v>0</v>
      </c>
      <c r="W241" s="76">
        <f t="shared" si="250"/>
        <v>115</v>
      </c>
      <c r="X241" s="76">
        <f t="shared" si="258"/>
        <v>109.25</v>
      </c>
      <c r="Y241" s="76">
        <f t="shared" si="259"/>
        <v>26547.75</v>
      </c>
    </row>
    <row r="242" spans="2:25">
      <c r="B242" s="75" t="s">
        <v>519</v>
      </c>
      <c r="C242" s="75" t="s">
        <v>520</v>
      </c>
      <c r="D242" s="76" t="s">
        <v>330</v>
      </c>
      <c r="E242" s="76">
        <v>-13.387072705526913</v>
      </c>
      <c r="F242" s="76">
        <v>33.175300872278143</v>
      </c>
      <c r="G242" s="76" t="s">
        <v>74</v>
      </c>
      <c r="H242" s="76" t="s">
        <v>75</v>
      </c>
      <c r="I242" s="77">
        <v>42641</v>
      </c>
      <c r="J242" s="77">
        <f t="shared" si="253"/>
        <v>42642</v>
      </c>
      <c r="K242" s="77">
        <v>44562</v>
      </c>
      <c r="L242" s="77">
        <f t="shared" si="243"/>
        <v>45042</v>
      </c>
      <c r="M242" s="289">
        <v>329</v>
      </c>
      <c r="N242" s="78">
        <v>300</v>
      </c>
      <c r="O242" s="103">
        <f t="shared" si="244"/>
        <v>0</v>
      </c>
      <c r="P242" s="78">
        <f t="shared" si="254"/>
        <v>456</v>
      </c>
      <c r="Q242" s="78">
        <f t="shared" si="255"/>
        <v>136800</v>
      </c>
      <c r="R242" s="87">
        <f>NFDs!AA244</f>
        <v>0</v>
      </c>
      <c r="S242" s="78">
        <f t="shared" si="256"/>
        <v>365</v>
      </c>
      <c r="T242" s="78">
        <f t="shared" si="257"/>
        <v>346.75</v>
      </c>
      <c r="U242" s="78">
        <f t="shared" si="249"/>
        <v>104025</v>
      </c>
      <c r="V242" s="87">
        <f>NFDs!AB244</f>
        <v>0</v>
      </c>
      <c r="W242" s="76">
        <f t="shared" si="250"/>
        <v>115</v>
      </c>
      <c r="X242" s="76">
        <f t="shared" si="258"/>
        <v>109.25</v>
      </c>
      <c r="Y242" s="76">
        <f t="shared" si="259"/>
        <v>32775</v>
      </c>
    </row>
    <row r="243" spans="2:25">
      <c r="B243" s="75" t="s">
        <v>521</v>
      </c>
      <c r="C243" s="75" t="s">
        <v>522</v>
      </c>
      <c r="D243" s="76" t="s">
        <v>330</v>
      </c>
      <c r="E243" s="76">
        <v>-13.53625293698498</v>
      </c>
      <c r="F243" s="76">
        <v>33.29202184862644</v>
      </c>
      <c r="G243" s="76" t="s">
        <v>74</v>
      </c>
      <c r="H243" s="76" t="s">
        <v>75</v>
      </c>
      <c r="I243" s="77">
        <v>42643</v>
      </c>
      <c r="J243" s="77">
        <f t="shared" si="253"/>
        <v>42644</v>
      </c>
      <c r="K243" s="77">
        <v>44562</v>
      </c>
      <c r="L243" s="77">
        <f t="shared" si="243"/>
        <v>45042</v>
      </c>
      <c r="M243" s="289">
        <v>433</v>
      </c>
      <c r="N243" s="78">
        <v>300</v>
      </c>
      <c r="O243" s="103">
        <f t="shared" si="244"/>
        <v>5</v>
      </c>
      <c r="P243" s="78">
        <f t="shared" si="254"/>
        <v>456</v>
      </c>
      <c r="Q243" s="78">
        <f t="shared" si="255"/>
        <v>136800</v>
      </c>
      <c r="R243" s="87">
        <f>NFDs!AA245</f>
        <v>5</v>
      </c>
      <c r="S243" s="78">
        <f t="shared" si="256"/>
        <v>365</v>
      </c>
      <c r="T243" s="78">
        <f t="shared" si="257"/>
        <v>346.75</v>
      </c>
      <c r="U243" s="78">
        <f t="shared" si="249"/>
        <v>104025</v>
      </c>
      <c r="V243" s="87">
        <f>NFDs!AB245</f>
        <v>0</v>
      </c>
      <c r="W243" s="76">
        <f t="shared" si="250"/>
        <v>115</v>
      </c>
      <c r="X243" s="76">
        <f t="shared" si="258"/>
        <v>109.25</v>
      </c>
      <c r="Y243" s="76">
        <f t="shared" si="259"/>
        <v>32775</v>
      </c>
    </row>
    <row r="244" spans="2:25">
      <c r="B244" s="75" t="s">
        <v>523</v>
      </c>
      <c r="C244" s="75" t="s">
        <v>524</v>
      </c>
      <c r="D244" s="76" t="s">
        <v>330</v>
      </c>
      <c r="E244" s="76">
        <v>-13.287420184047818</v>
      </c>
      <c r="F244" s="76">
        <v>33.246575940028215</v>
      </c>
      <c r="G244" s="76" t="s">
        <v>74</v>
      </c>
      <c r="H244" s="76" t="s">
        <v>75</v>
      </c>
      <c r="I244" s="77">
        <v>42643</v>
      </c>
      <c r="J244" s="77">
        <f t="shared" si="253"/>
        <v>42644</v>
      </c>
      <c r="K244" s="77">
        <v>44562</v>
      </c>
      <c r="L244" s="77">
        <f t="shared" si="243"/>
        <v>45042</v>
      </c>
      <c r="M244" s="289">
        <v>178</v>
      </c>
      <c r="N244" s="78">
        <v>178</v>
      </c>
      <c r="O244" s="103">
        <f t="shared" si="244"/>
        <v>0</v>
      </c>
      <c r="P244" s="78">
        <f t="shared" si="254"/>
        <v>456</v>
      </c>
      <c r="Q244" s="78">
        <f t="shared" si="255"/>
        <v>81168</v>
      </c>
      <c r="R244" s="87">
        <f>NFDs!AA246</f>
        <v>0</v>
      </c>
      <c r="S244" s="78">
        <f t="shared" si="256"/>
        <v>365</v>
      </c>
      <c r="T244" s="78">
        <f t="shared" si="257"/>
        <v>346.75</v>
      </c>
      <c r="U244" s="78">
        <f t="shared" si="249"/>
        <v>61721.5</v>
      </c>
      <c r="V244" s="87">
        <f>NFDs!AB246</f>
        <v>0</v>
      </c>
      <c r="W244" s="76">
        <f t="shared" si="250"/>
        <v>115</v>
      </c>
      <c r="X244" s="76">
        <f t="shared" si="258"/>
        <v>109.25</v>
      </c>
      <c r="Y244" s="76">
        <f t="shared" si="259"/>
        <v>19446.5</v>
      </c>
    </row>
    <row r="245" spans="2:25">
      <c r="B245" s="75" t="s">
        <v>525</v>
      </c>
      <c r="C245" s="75" t="s">
        <v>526</v>
      </c>
      <c r="D245" s="76" t="s">
        <v>330</v>
      </c>
      <c r="E245" s="76">
        <v>-13.467472056225166</v>
      </c>
      <c r="F245" s="76">
        <v>33.829485321394422</v>
      </c>
      <c r="G245" s="76" t="s">
        <v>74</v>
      </c>
      <c r="H245" s="76" t="s">
        <v>75</v>
      </c>
      <c r="I245" s="77">
        <v>42643</v>
      </c>
      <c r="J245" s="77">
        <f t="shared" si="253"/>
        <v>42644</v>
      </c>
      <c r="K245" s="77">
        <v>44562</v>
      </c>
      <c r="L245" s="77">
        <f t="shared" si="243"/>
        <v>45042</v>
      </c>
      <c r="M245" s="289">
        <v>234</v>
      </c>
      <c r="N245" s="78">
        <v>234</v>
      </c>
      <c r="O245" s="103">
        <f t="shared" si="244"/>
        <v>0</v>
      </c>
      <c r="P245" s="78">
        <f t="shared" si="254"/>
        <v>456</v>
      </c>
      <c r="Q245" s="78">
        <f t="shared" si="255"/>
        <v>106704</v>
      </c>
      <c r="R245" s="87">
        <f>NFDs!AA247</f>
        <v>0</v>
      </c>
      <c r="S245" s="78">
        <f t="shared" si="256"/>
        <v>365</v>
      </c>
      <c r="T245" s="78">
        <f t="shared" si="257"/>
        <v>346.75</v>
      </c>
      <c r="U245" s="78">
        <f t="shared" si="249"/>
        <v>81139.5</v>
      </c>
      <c r="V245" s="87">
        <f>NFDs!AB247</f>
        <v>0</v>
      </c>
      <c r="W245" s="76">
        <f t="shared" si="250"/>
        <v>115</v>
      </c>
      <c r="X245" s="76">
        <f t="shared" si="258"/>
        <v>109.25</v>
      </c>
      <c r="Y245" s="76">
        <f t="shared" si="259"/>
        <v>25564.5</v>
      </c>
    </row>
    <row r="246" spans="2:25">
      <c r="B246" s="75" t="s">
        <v>527</v>
      </c>
      <c r="C246" s="75" t="s">
        <v>528</v>
      </c>
      <c r="D246" s="76" t="s">
        <v>330</v>
      </c>
      <c r="E246" s="76">
        <v>-13.519579001672046</v>
      </c>
      <c r="F246" s="76">
        <v>33.361383263260144</v>
      </c>
      <c r="G246" s="76" t="s">
        <v>74</v>
      </c>
      <c r="H246" s="76" t="s">
        <v>75</v>
      </c>
      <c r="I246" s="77">
        <v>42644</v>
      </c>
      <c r="J246" s="77">
        <f t="shared" si="253"/>
        <v>42645</v>
      </c>
      <c r="K246" s="77">
        <v>44562</v>
      </c>
      <c r="L246" s="77">
        <f t="shared" si="243"/>
        <v>45042</v>
      </c>
      <c r="M246" s="289">
        <v>335</v>
      </c>
      <c r="N246" s="78">
        <v>300</v>
      </c>
      <c r="O246" s="103">
        <f t="shared" si="244"/>
        <v>0</v>
      </c>
      <c r="P246" s="78">
        <f t="shared" si="254"/>
        <v>456</v>
      </c>
      <c r="Q246" s="78">
        <f t="shared" si="255"/>
        <v>136800</v>
      </c>
      <c r="R246" s="87">
        <f>NFDs!AA248</f>
        <v>0</v>
      </c>
      <c r="S246" s="78">
        <f t="shared" si="256"/>
        <v>365</v>
      </c>
      <c r="T246" s="78">
        <f t="shared" si="257"/>
        <v>346.75</v>
      </c>
      <c r="U246" s="78">
        <f t="shared" si="249"/>
        <v>104025</v>
      </c>
      <c r="V246" s="87">
        <f>NFDs!AB248</f>
        <v>0</v>
      </c>
      <c r="W246" s="76">
        <f t="shared" si="250"/>
        <v>115</v>
      </c>
      <c r="X246" s="76">
        <f t="shared" si="258"/>
        <v>109.25</v>
      </c>
      <c r="Y246" s="76">
        <f t="shared" si="259"/>
        <v>32775</v>
      </c>
    </row>
    <row r="247" spans="2:25">
      <c r="B247" s="75" t="s">
        <v>529</v>
      </c>
      <c r="C247" s="75" t="s">
        <v>530</v>
      </c>
      <c r="D247" s="76" t="s">
        <v>330</v>
      </c>
      <c r="E247" s="76">
        <v>-13.273730677166103</v>
      </c>
      <c r="F247" s="76">
        <v>33.366241565941976</v>
      </c>
      <c r="G247" s="76" t="s">
        <v>74</v>
      </c>
      <c r="H247" s="76" t="s">
        <v>75</v>
      </c>
      <c r="I247" s="77">
        <v>42645</v>
      </c>
      <c r="J247" s="77">
        <f t="shared" si="253"/>
        <v>42646</v>
      </c>
      <c r="K247" s="77">
        <v>44562</v>
      </c>
      <c r="L247" s="77">
        <f t="shared" si="243"/>
        <v>45042</v>
      </c>
      <c r="M247" s="289">
        <v>616</v>
      </c>
      <c r="N247" s="78">
        <v>300</v>
      </c>
      <c r="O247" s="103">
        <f t="shared" si="244"/>
        <v>0</v>
      </c>
      <c r="P247" s="78">
        <f t="shared" si="254"/>
        <v>456</v>
      </c>
      <c r="Q247" s="78">
        <f t="shared" si="255"/>
        <v>136800</v>
      </c>
      <c r="R247" s="87">
        <f>NFDs!AA249</f>
        <v>0</v>
      </c>
      <c r="S247" s="78">
        <f t="shared" si="256"/>
        <v>365</v>
      </c>
      <c r="T247" s="78">
        <f t="shared" si="257"/>
        <v>346.75</v>
      </c>
      <c r="U247" s="78">
        <f t="shared" si="249"/>
        <v>104025</v>
      </c>
      <c r="V247" s="87">
        <f>NFDs!AB249</f>
        <v>0</v>
      </c>
      <c r="W247" s="76">
        <f t="shared" si="250"/>
        <v>115</v>
      </c>
      <c r="X247" s="76">
        <f t="shared" si="258"/>
        <v>109.25</v>
      </c>
      <c r="Y247" s="76">
        <f t="shared" si="259"/>
        <v>32775</v>
      </c>
    </row>
    <row r="248" spans="2:25">
      <c r="B248" s="88" t="s">
        <v>531</v>
      </c>
      <c r="C248" s="88" t="s">
        <v>532</v>
      </c>
      <c r="D248" s="97" t="s">
        <v>197</v>
      </c>
      <c r="E248" s="272">
        <v>-13.632231000000001</v>
      </c>
      <c r="F248" s="272">
        <v>33.788231699999997</v>
      </c>
      <c r="G248" s="76" t="s">
        <v>74</v>
      </c>
      <c r="H248" s="76" t="s">
        <v>75</v>
      </c>
      <c r="I248" s="300">
        <v>44907</v>
      </c>
      <c r="J248" s="77">
        <f t="shared" si="253"/>
        <v>44908</v>
      </c>
      <c r="K248" s="77">
        <f>J248</f>
        <v>44908</v>
      </c>
      <c r="L248" s="77">
        <f t="shared" si="243"/>
        <v>45042</v>
      </c>
      <c r="M248" s="290">
        <v>381</v>
      </c>
      <c r="N248" s="78">
        <v>300</v>
      </c>
      <c r="O248" s="103">
        <f t="shared" si="244"/>
        <v>0</v>
      </c>
      <c r="P248" s="78">
        <f t="shared" si="254"/>
        <v>126.35</v>
      </c>
      <c r="Q248" s="78">
        <f t="shared" si="255"/>
        <v>37905</v>
      </c>
      <c r="R248" s="87">
        <f>NFDs!AA250</f>
        <v>0</v>
      </c>
      <c r="S248" s="78">
        <f t="shared" si="256"/>
        <v>18</v>
      </c>
      <c r="T248" s="78">
        <f t="shared" si="257"/>
        <v>17.099999999999998</v>
      </c>
      <c r="U248" s="78">
        <f t="shared" si="249"/>
        <v>5129.9999999999991</v>
      </c>
      <c r="V248" s="87">
        <f>NFDs!AB250</f>
        <v>0</v>
      </c>
      <c r="W248" s="76">
        <f t="shared" si="250"/>
        <v>115</v>
      </c>
      <c r="X248" s="76">
        <f t="shared" si="258"/>
        <v>109.25</v>
      </c>
      <c r="Y248" s="76">
        <f t="shared" si="259"/>
        <v>32775</v>
      </c>
    </row>
    <row r="249" spans="2:25">
      <c r="B249" s="88" t="s">
        <v>533</v>
      </c>
      <c r="C249" s="258" t="s">
        <v>534</v>
      </c>
      <c r="D249" s="97" t="s">
        <v>197</v>
      </c>
      <c r="E249" s="272">
        <v>-13.660118499999999</v>
      </c>
      <c r="F249" s="272">
        <v>34.020130799999997</v>
      </c>
      <c r="G249" s="76" t="s">
        <v>74</v>
      </c>
      <c r="H249" s="76" t="s">
        <v>75</v>
      </c>
      <c r="I249" s="300">
        <v>44888</v>
      </c>
      <c r="J249" s="77">
        <f t="shared" si="253"/>
        <v>44889</v>
      </c>
      <c r="K249" s="77">
        <f t="shared" ref="K249:K252" si="260">J249</f>
        <v>44889</v>
      </c>
      <c r="L249" s="77">
        <f t="shared" si="243"/>
        <v>45042</v>
      </c>
      <c r="M249" s="290">
        <v>295</v>
      </c>
      <c r="N249" s="78">
        <v>195</v>
      </c>
      <c r="O249" s="103">
        <f t="shared" si="244"/>
        <v>0</v>
      </c>
      <c r="P249" s="78">
        <f t="shared" si="254"/>
        <v>144.4</v>
      </c>
      <c r="Q249" s="78">
        <f t="shared" si="255"/>
        <v>28158</v>
      </c>
      <c r="R249" s="87">
        <f>NFDs!AA251</f>
        <v>0</v>
      </c>
      <c r="S249" s="78">
        <f t="shared" si="256"/>
        <v>37</v>
      </c>
      <c r="T249" s="78">
        <f t="shared" si="257"/>
        <v>35.15</v>
      </c>
      <c r="U249" s="78">
        <f t="shared" si="249"/>
        <v>6854.25</v>
      </c>
      <c r="V249" s="87">
        <f>NFDs!AB251</f>
        <v>0</v>
      </c>
      <c r="W249" s="76">
        <f t="shared" si="250"/>
        <v>115</v>
      </c>
      <c r="X249" s="76">
        <f t="shared" si="258"/>
        <v>109.25</v>
      </c>
      <c r="Y249" s="76">
        <f t="shared" si="259"/>
        <v>21303.75</v>
      </c>
    </row>
    <row r="250" spans="2:25">
      <c r="B250" s="88" t="s">
        <v>535</v>
      </c>
      <c r="C250" s="258" t="s">
        <v>536</v>
      </c>
      <c r="D250" s="97" t="s">
        <v>197</v>
      </c>
      <c r="E250" s="272">
        <v>-13.6285471</v>
      </c>
      <c r="F250" s="272">
        <v>34.032771699999998</v>
      </c>
      <c r="G250" s="76" t="s">
        <v>74</v>
      </c>
      <c r="H250" s="76" t="s">
        <v>75</v>
      </c>
      <c r="I250" s="300">
        <v>44888</v>
      </c>
      <c r="J250" s="77">
        <f t="shared" si="253"/>
        <v>44889</v>
      </c>
      <c r="K250" s="77">
        <f t="shared" si="260"/>
        <v>44889</v>
      </c>
      <c r="L250" s="77">
        <f t="shared" si="243"/>
        <v>45042</v>
      </c>
      <c r="M250" s="290">
        <v>190</v>
      </c>
      <c r="N250" s="78">
        <v>190</v>
      </c>
      <c r="O250" s="103">
        <f t="shared" si="244"/>
        <v>0</v>
      </c>
      <c r="P250" s="78">
        <f t="shared" si="254"/>
        <v>144.4</v>
      </c>
      <c r="Q250" s="78">
        <f t="shared" si="255"/>
        <v>27436</v>
      </c>
      <c r="R250" s="87">
        <f>NFDs!AA252</f>
        <v>0</v>
      </c>
      <c r="S250" s="78">
        <f t="shared" si="256"/>
        <v>37</v>
      </c>
      <c r="T250" s="78">
        <f t="shared" si="257"/>
        <v>35.15</v>
      </c>
      <c r="U250" s="78">
        <f t="shared" si="249"/>
        <v>6678.5</v>
      </c>
      <c r="V250" s="87">
        <f>NFDs!AB252</f>
        <v>0</v>
      </c>
      <c r="W250" s="76">
        <f t="shared" si="250"/>
        <v>115</v>
      </c>
      <c r="X250" s="76">
        <f t="shared" si="258"/>
        <v>109.25</v>
      </c>
      <c r="Y250" s="76">
        <f t="shared" si="259"/>
        <v>20757.5</v>
      </c>
    </row>
    <row r="251" spans="2:25">
      <c r="B251" s="88" t="s">
        <v>537</v>
      </c>
      <c r="C251" s="88" t="s">
        <v>538</v>
      </c>
      <c r="D251" s="97" t="s">
        <v>197</v>
      </c>
      <c r="E251" s="272">
        <v>-13.5797986</v>
      </c>
      <c r="F251" s="272">
        <v>33.658493900000003</v>
      </c>
      <c r="G251" s="76" t="s">
        <v>74</v>
      </c>
      <c r="H251" s="76" t="s">
        <v>75</v>
      </c>
      <c r="I251" s="300">
        <v>44650</v>
      </c>
      <c r="J251" s="77">
        <f t="shared" si="253"/>
        <v>44651</v>
      </c>
      <c r="K251" s="77">
        <f t="shared" si="260"/>
        <v>44651</v>
      </c>
      <c r="L251" s="77">
        <f t="shared" si="243"/>
        <v>45042</v>
      </c>
      <c r="M251" s="290">
        <v>707</v>
      </c>
      <c r="N251" s="78">
        <v>300</v>
      </c>
      <c r="O251" s="103">
        <f t="shared" si="244"/>
        <v>0</v>
      </c>
      <c r="P251" s="78">
        <f t="shared" si="254"/>
        <v>370.5</v>
      </c>
      <c r="Q251" s="78">
        <f t="shared" si="255"/>
        <v>111150</v>
      </c>
      <c r="R251" s="87">
        <f>NFDs!AA253</f>
        <v>0</v>
      </c>
      <c r="S251" s="78">
        <f t="shared" si="256"/>
        <v>275</v>
      </c>
      <c r="T251" s="78">
        <f t="shared" si="257"/>
        <v>261.25</v>
      </c>
      <c r="U251" s="78">
        <f t="shared" si="249"/>
        <v>78375</v>
      </c>
      <c r="V251" s="87">
        <f>NFDs!AB253</f>
        <v>0</v>
      </c>
      <c r="W251" s="76">
        <f t="shared" si="250"/>
        <v>115</v>
      </c>
      <c r="X251" s="76">
        <f t="shared" si="258"/>
        <v>109.25</v>
      </c>
      <c r="Y251" s="76">
        <f t="shared" si="259"/>
        <v>32775</v>
      </c>
    </row>
    <row r="252" spans="2:25">
      <c r="B252" s="88" t="s">
        <v>539</v>
      </c>
      <c r="C252" s="258" t="s">
        <v>540</v>
      </c>
      <c r="D252" s="97" t="s">
        <v>197</v>
      </c>
      <c r="E252" s="272">
        <v>-13.595547099999999</v>
      </c>
      <c r="F252" s="272">
        <v>33.632242699999999</v>
      </c>
      <c r="G252" s="76" t="s">
        <v>74</v>
      </c>
      <c r="H252" s="76" t="s">
        <v>75</v>
      </c>
      <c r="I252" s="300">
        <v>44916</v>
      </c>
      <c r="J252" s="77">
        <f t="shared" si="253"/>
        <v>44917</v>
      </c>
      <c r="K252" s="77">
        <f t="shared" si="260"/>
        <v>44917</v>
      </c>
      <c r="L252" s="77">
        <f t="shared" si="243"/>
        <v>45042</v>
      </c>
      <c r="M252" s="290">
        <v>440</v>
      </c>
      <c r="N252" s="78">
        <v>300</v>
      </c>
      <c r="O252" s="103">
        <f t="shared" si="244"/>
        <v>0</v>
      </c>
      <c r="P252" s="78">
        <f t="shared" si="254"/>
        <v>117.8</v>
      </c>
      <c r="Q252" s="78">
        <f t="shared" si="255"/>
        <v>35340</v>
      </c>
      <c r="R252" s="87">
        <f>NFDs!AA254</f>
        <v>0</v>
      </c>
      <c r="S252" s="78">
        <f t="shared" si="256"/>
        <v>9</v>
      </c>
      <c r="T252" s="78">
        <f t="shared" si="257"/>
        <v>8.5499999999999989</v>
      </c>
      <c r="U252" s="78">
        <f t="shared" si="249"/>
        <v>2564.9999999999995</v>
      </c>
      <c r="V252" s="87">
        <f>NFDs!AB254</f>
        <v>0</v>
      </c>
      <c r="W252" s="76">
        <f t="shared" si="250"/>
        <v>115</v>
      </c>
      <c r="X252" s="76">
        <f t="shared" si="258"/>
        <v>109.25</v>
      </c>
      <c r="Y252" s="76">
        <f t="shared" si="259"/>
        <v>32775</v>
      </c>
    </row>
    <row r="253" spans="2:25">
      <c r="B253" s="79">
        <f>COUNTA(B237:B252)</f>
        <v>16</v>
      </c>
      <c r="C253" s="80"/>
      <c r="D253" s="81"/>
      <c r="E253" s="81"/>
      <c r="F253" s="81"/>
      <c r="G253" s="81"/>
      <c r="H253" s="81"/>
      <c r="I253" s="82"/>
      <c r="J253" s="82"/>
      <c r="K253" s="83"/>
      <c r="L253" s="84"/>
      <c r="M253" s="85">
        <f>SUM(M237:M252)</f>
        <v>6088</v>
      </c>
      <c r="N253" s="85">
        <f t="shared" ref="N253:Y253" si="261">SUM(N237:N252)</f>
        <v>4295</v>
      </c>
      <c r="O253" s="85">
        <f t="shared" si="261"/>
        <v>5</v>
      </c>
      <c r="P253" s="85">
        <f t="shared" si="261"/>
        <v>5919.45</v>
      </c>
      <c r="Q253" s="85">
        <f t="shared" si="261"/>
        <v>1612549</v>
      </c>
      <c r="R253" s="85">
        <f t="shared" si="261"/>
        <v>5</v>
      </c>
      <c r="S253" s="85">
        <f t="shared" si="261"/>
        <v>4391</v>
      </c>
      <c r="T253" s="85">
        <f t="shared" si="261"/>
        <v>4171.45</v>
      </c>
      <c r="U253" s="85">
        <f t="shared" si="261"/>
        <v>1143320.25</v>
      </c>
      <c r="V253" s="85">
        <f t="shared" si="261"/>
        <v>0</v>
      </c>
      <c r="W253" s="85">
        <f t="shared" si="261"/>
        <v>1840</v>
      </c>
      <c r="X253" s="85">
        <f t="shared" si="261"/>
        <v>1748</v>
      </c>
      <c r="Y253" s="85">
        <f t="shared" si="261"/>
        <v>469228.75</v>
      </c>
    </row>
    <row r="254" spans="2:25">
      <c r="B254" s="99" t="s">
        <v>541</v>
      </c>
      <c r="C254" s="100"/>
      <c r="D254" s="101"/>
      <c r="E254" s="101"/>
      <c r="F254" s="101"/>
      <c r="G254" s="101"/>
      <c r="H254" s="101"/>
      <c r="I254" s="101"/>
      <c r="J254" s="101"/>
      <c r="K254" s="92"/>
      <c r="L254" s="93"/>
      <c r="M254" s="102"/>
      <c r="N254" s="102"/>
      <c r="O254" s="102"/>
      <c r="P254" s="102"/>
      <c r="Q254" s="102"/>
      <c r="R254" s="102"/>
      <c r="S254" s="93"/>
      <c r="T254" s="275"/>
      <c r="U254" s="95"/>
      <c r="V254" s="95"/>
      <c r="W254" s="96"/>
      <c r="X254" s="276"/>
      <c r="Y254" s="72"/>
    </row>
    <row r="255" spans="2:25">
      <c r="B255" s="297" t="s">
        <v>542</v>
      </c>
      <c r="C255" s="297" t="s">
        <v>543</v>
      </c>
      <c r="D255" s="298" t="s">
        <v>73</v>
      </c>
      <c r="E255" s="298">
        <v>-13.454832489999999</v>
      </c>
      <c r="F255" s="298">
        <v>33.742503859999999</v>
      </c>
      <c r="G255" s="298" t="s">
        <v>74</v>
      </c>
      <c r="H255" s="298" t="s">
        <v>75</v>
      </c>
      <c r="I255" s="296">
        <v>42537</v>
      </c>
      <c r="J255" s="296">
        <f>I255+1</f>
        <v>42538</v>
      </c>
      <c r="K255" s="296">
        <v>44562</v>
      </c>
      <c r="L255" s="296">
        <v>44957</v>
      </c>
      <c r="M255" s="289">
        <v>312</v>
      </c>
      <c r="N255" s="78">
        <v>300</v>
      </c>
      <c r="O255" s="103">
        <f t="shared" ref="O255:O267" si="262">R255+V255</f>
        <v>0</v>
      </c>
      <c r="P255" s="78">
        <f t="shared" ref="P255" si="263">T255+X255</f>
        <v>375.25</v>
      </c>
      <c r="Q255" s="78">
        <f t="shared" ref="Q255" si="264">U255+Y255</f>
        <v>112575</v>
      </c>
      <c r="R255" s="87">
        <f>NFDs!AA257</f>
        <v>0</v>
      </c>
      <c r="S255" s="78">
        <f t="shared" ref="S255" si="265">IF((K255-J255)&gt;0,($AD$5-K255+1),$AD$5-J255)</f>
        <v>365</v>
      </c>
      <c r="T255" s="78">
        <f t="shared" ref="T255" si="266">IF(((S255-R255)&gt;(S255*$AD$9)),(S255*$AD$9),(S255-R255))</f>
        <v>346.75</v>
      </c>
      <c r="U255" s="78">
        <f>N255*T255</f>
        <v>104025</v>
      </c>
      <c r="V255" s="87">
        <f>NFDs!AB257</f>
        <v>0</v>
      </c>
      <c r="W255" s="76">
        <f t="shared" ref="W255:W267" si="267">(L255-$AD$6)</f>
        <v>30</v>
      </c>
      <c r="X255" s="76">
        <f t="shared" ref="X255" si="268">IF(((W255-V255)&gt;(W255*$AD$9)),(W255*$AD$9),(W255-V255))</f>
        <v>28.5</v>
      </c>
      <c r="Y255" s="76">
        <f t="shared" ref="Y255" si="269">N255*X255</f>
        <v>8550</v>
      </c>
    </row>
    <row r="256" spans="2:25">
      <c r="B256" s="75" t="s">
        <v>544</v>
      </c>
      <c r="C256" s="75" t="s">
        <v>545</v>
      </c>
      <c r="D256" s="76" t="s">
        <v>73</v>
      </c>
      <c r="E256" s="76">
        <v>-13.43840041</v>
      </c>
      <c r="F256" s="76">
        <v>33.791096969999998</v>
      </c>
      <c r="G256" s="76" t="s">
        <v>74</v>
      </c>
      <c r="H256" s="76" t="s">
        <v>75</v>
      </c>
      <c r="I256" s="77">
        <v>42546</v>
      </c>
      <c r="J256" s="77">
        <f t="shared" ref="J256:J267" si="270">I256+1</f>
        <v>42547</v>
      </c>
      <c r="K256" s="77">
        <v>44562</v>
      </c>
      <c r="L256" s="77">
        <f t="shared" ref="L256:L261" si="271">$AE$32</f>
        <v>45042</v>
      </c>
      <c r="M256" s="289">
        <v>447</v>
      </c>
      <c r="N256" s="78">
        <v>300</v>
      </c>
      <c r="O256" s="103">
        <f t="shared" si="262"/>
        <v>0</v>
      </c>
      <c r="P256" s="78">
        <f t="shared" ref="P256:P267" si="272">T256+X256</f>
        <v>456</v>
      </c>
      <c r="Q256" s="78">
        <f t="shared" ref="Q256:Q267" si="273">U256+Y256</f>
        <v>136800</v>
      </c>
      <c r="R256" s="87">
        <f>NFDs!AA258</f>
        <v>0</v>
      </c>
      <c r="S256" s="78">
        <f t="shared" ref="S256:S267" si="274">IF((K256-J256)&gt;0,($AD$5-K256+1),$AD$5-J256)</f>
        <v>365</v>
      </c>
      <c r="T256" s="78">
        <f t="shared" ref="T256:T267" si="275">IF(((S256-R256)&gt;(S256*$AD$9)),(S256*$AD$9),(S256-R256))</f>
        <v>346.75</v>
      </c>
      <c r="U256" s="78">
        <f t="shared" ref="U256:U267" si="276">N256*T256</f>
        <v>104025</v>
      </c>
      <c r="V256" s="87">
        <f>NFDs!AB258</f>
        <v>0</v>
      </c>
      <c r="W256" s="76">
        <f t="shared" si="267"/>
        <v>115</v>
      </c>
      <c r="X256" s="76">
        <f t="shared" ref="X256:X267" si="277">IF(((W256-V256)&gt;(W256*$AD$9)),(W256*$AD$9),(W256-V256))</f>
        <v>109.25</v>
      </c>
      <c r="Y256" s="76">
        <f t="shared" ref="Y256:Y267" si="278">N256*X256</f>
        <v>32775</v>
      </c>
    </row>
    <row r="257" spans="2:25">
      <c r="B257" s="75" t="s">
        <v>546</v>
      </c>
      <c r="C257" s="75" t="s">
        <v>547</v>
      </c>
      <c r="D257" s="76" t="s">
        <v>73</v>
      </c>
      <c r="E257" s="76">
        <v>-13.48812094</v>
      </c>
      <c r="F257" s="76">
        <v>33.767580240000001</v>
      </c>
      <c r="G257" s="76" t="s">
        <v>74</v>
      </c>
      <c r="H257" s="76" t="s">
        <v>75</v>
      </c>
      <c r="I257" s="77">
        <v>42546</v>
      </c>
      <c r="J257" s="77">
        <f t="shared" si="270"/>
        <v>42547</v>
      </c>
      <c r="K257" s="77">
        <v>44562</v>
      </c>
      <c r="L257" s="77">
        <f t="shared" si="271"/>
        <v>45042</v>
      </c>
      <c r="M257" s="289">
        <v>424</v>
      </c>
      <c r="N257" s="78">
        <v>300</v>
      </c>
      <c r="O257" s="103">
        <f t="shared" si="262"/>
        <v>0</v>
      </c>
      <c r="P257" s="78">
        <f t="shared" si="272"/>
        <v>456</v>
      </c>
      <c r="Q257" s="78">
        <f t="shared" si="273"/>
        <v>136800</v>
      </c>
      <c r="R257" s="87">
        <f>NFDs!AA259</f>
        <v>0</v>
      </c>
      <c r="S257" s="78">
        <f t="shared" si="274"/>
        <v>365</v>
      </c>
      <c r="T257" s="78">
        <f t="shared" si="275"/>
        <v>346.75</v>
      </c>
      <c r="U257" s="78">
        <f t="shared" si="276"/>
        <v>104025</v>
      </c>
      <c r="V257" s="87">
        <f>NFDs!AB259</f>
        <v>0</v>
      </c>
      <c r="W257" s="76">
        <f t="shared" si="267"/>
        <v>115</v>
      </c>
      <c r="X257" s="76">
        <f t="shared" si="277"/>
        <v>109.25</v>
      </c>
      <c r="Y257" s="76">
        <f t="shared" si="278"/>
        <v>32775</v>
      </c>
    </row>
    <row r="258" spans="2:25">
      <c r="B258" s="75" t="s">
        <v>548</v>
      </c>
      <c r="C258" s="75" t="s">
        <v>549</v>
      </c>
      <c r="D258" s="76" t="s">
        <v>73</v>
      </c>
      <c r="E258" s="76">
        <v>-13.50084799</v>
      </c>
      <c r="F258" s="76">
        <v>33.774624600000003</v>
      </c>
      <c r="G258" s="76" t="s">
        <v>74</v>
      </c>
      <c r="H258" s="76" t="s">
        <v>75</v>
      </c>
      <c r="I258" s="77">
        <v>42548</v>
      </c>
      <c r="J258" s="77">
        <f t="shared" si="270"/>
        <v>42549</v>
      </c>
      <c r="K258" s="77">
        <v>44562</v>
      </c>
      <c r="L258" s="77">
        <f t="shared" si="271"/>
        <v>45042</v>
      </c>
      <c r="M258" s="289">
        <v>409</v>
      </c>
      <c r="N258" s="78">
        <v>300</v>
      </c>
      <c r="O258" s="103">
        <f t="shared" si="262"/>
        <v>1</v>
      </c>
      <c r="P258" s="78">
        <f t="shared" si="272"/>
        <v>456</v>
      </c>
      <c r="Q258" s="78">
        <f t="shared" si="273"/>
        <v>136800</v>
      </c>
      <c r="R258" s="87">
        <f>NFDs!AA260</f>
        <v>1</v>
      </c>
      <c r="S258" s="78">
        <f t="shared" si="274"/>
        <v>365</v>
      </c>
      <c r="T258" s="78">
        <f t="shared" si="275"/>
        <v>346.75</v>
      </c>
      <c r="U258" s="78">
        <f t="shared" si="276"/>
        <v>104025</v>
      </c>
      <c r="V258" s="87">
        <f>NFDs!AB260</f>
        <v>0</v>
      </c>
      <c r="W258" s="76">
        <f t="shared" si="267"/>
        <v>115</v>
      </c>
      <c r="X258" s="76">
        <f t="shared" si="277"/>
        <v>109.25</v>
      </c>
      <c r="Y258" s="76">
        <f t="shared" si="278"/>
        <v>32775</v>
      </c>
    </row>
    <row r="259" spans="2:25">
      <c r="B259" s="75" t="s">
        <v>550</v>
      </c>
      <c r="C259" s="75" t="s">
        <v>551</v>
      </c>
      <c r="D259" s="76" t="s">
        <v>73</v>
      </c>
      <c r="E259" s="76">
        <v>-13.51171978</v>
      </c>
      <c r="F259" s="76">
        <v>33.785036320000003</v>
      </c>
      <c r="G259" s="76" t="s">
        <v>74</v>
      </c>
      <c r="H259" s="76" t="s">
        <v>75</v>
      </c>
      <c r="I259" s="77">
        <v>42552</v>
      </c>
      <c r="J259" s="77">
        <f t="shared" si="270"/>
        <v>42553</v>
      </c>
      <c r="K259" s="77">
        <v>44562</v>
      </c>
      <c r="L259" s="77">
        <f t="shared" si="271"/>
        <v>45042</v>
      </c>
      <c r="M259" s="289">
        <v>739</v>
      </c>
      <c r="N259" s="78">
        <v>300</v>
      </c>
      <c r="O259" s="103">
        <f t="shared" si="262"/>
        <v>0</v>
      </c>
      <c r="P259" s="78">
        <f t="shared" si="272"/>
        <v>456</v>
      </c>
      <c r="Q259" s="78">
        <f t="shared" si="273"/>
        <v>136800</v>
      </c>
      <c r="R259" s="87">
        <f>NFDs!AA261</f>
        <v>0</v>
      </c>
      <c r="S259" s="78">
        <f t="shared" si="274"/>
        <v>365</v>
      </c>
      <c r="T259" s="78">
        <f t="shared" si="275"/>
        <v>346.75</v>
      </c>
      <c r="U259" s="78">
        <f t="shared" si="276"/>
        <v>104025</v>
      </c>
      <c r="V259" s="87">
        <f>NFDs!AB261</f>
        <v>0</v>
      </c>
      <c r="W259" s="76">
        <f t="shared" si="267"/>
        <v>115</v>
      </c>
      <c r="X259" s="76">
        <f t="shared" si="277"/>
        <v>109.25</v>
      </c>
      <c r="Y259" s="76">
        <f t="shared" si="278"/>
        <v>32775</v>
      </c>
    </row>
    <row r="260" spans="2:25">
      <c r="B260" s="75" t="s">
        <v>552</v>
      </c>
      <c r="C260" s="75" t="s">
        <v>553</v>
      </c>
      <c r="D260" s="76" t="s">
        <v>73</v>
      </c>
      <c r="E260" s="76">
        <v>-13.62739792</v>
      </c>
      <c r="F260" s="76">
        <v>33.700097669999998</v>
      </c>
      <c r="G260" s="76" t="s">
        <v>74</v>
      </c>
      <c r="H260" s="76" t="s">
        <v>75</v>
      </c>
      <c r="I260" s="77">
        <v>42554</v>
      </c>
      <c r="J260" s="77">
        <f t="shared" si="270"/>
        <v>42555</v>
      </c>
      <c r="K260" s="77">
        <v>44562</v>
      </c>
      <c r="L260" s="77">
        <f t="shared" si="271"/>
        <v>45042</v>
      </c>
      <c r="M260" s="289">
        <v>433</v>
      </c>
      <c r="N260" s="78">
        <v>300</v>
      </c>
      <c r="O260" s="103">
        <f t="shared" si="262"/>
        <v>0</v>
      </c>
      <c r="P260" s="78">
        <f t="shared" si="272"/>
        <v>456</v>
      </c>
      <c r="Q260" s="78">
        <f t="shared" si="273"/>
        <v>136800</v>
      </c>
      <c r="R260" s="87">
        <f>NFDs!AA262</f>
        <v>0</v>
      </c>
      <c r="S260" s="78">
        <f t="shared" si="274"/>
        <v>365</v>
      </c>
      <c r="T260" s="78">
        <f t="shared" si="275"/>
        <v>346.75</v>
      </c>
      <c r="U260" s="78">
        <f t="shared" si="276"/>
        <v>104025</v>
      </c>
      <c r="V260" s="87">
        <f>NFDs!AB262</f>
        <v>0</v>
      </c>
      <c r="W260" s="76">
        <f t="shared" si="267"/>
        <v>115</v>
      </c>
      <c r="X260" s="76">
        <f t="shared" si="277"/>
        <v>109.25</v>
      </c>
      <c r="Y260" s="76">
        <f t="shared" si="278"/>
        <v>32775</v>
      </c>
    </row>
    <row r="261" spans="2:25">
      <c r="B261" s="75" t="s">
        <v>554</v>
      </c>
      <c r="C261" s="75" t="s">
        <v>555</v>
      </c>
      <c r="D261" s="76" t="s">
        <v>73</v>
      </c>
      <c r="E261" s="76">
        <v>-13.66046525</v>
      </c>
      <c r="F261" s="76">
        <v>33.518961079999997</v>
      </c>
      <c r="G261" s="76" t="s">
        <v>74</v>
      </c>
      <c r="H261" s="76" t="s">
        <v>75</v>
      </c>
      <c r="I261" s="77">
        <v>42569</v>
      </c>
      <c r="J261" s="77">
        <f t="shared" si="270"/>
        <v>42570</v>
      </c>
      <c r="K261" s="77">
        <v>44562</v>
      </c>
      <c r="L261" s="77">
        <f t="shared" si="271"/>
        <v>45042</v>
      </c>
      <c r="M261" s="289">
        <v>443</v>
      </c>
      <c r="N261" s="78">
        <v>300</v>
      </c>
      <c r="O261" s="103">
        <f t="shared" si="262"/>
        <v>0</v>
      </c>
      <c r="P261" s="78">
        <f t="shared" si="272"/>
        <v>456</v>
      </c>
      <c r="Q261" s="78">
        <f t="shared" si="273"/>
        <v>136800</v>
      </c>
      <c r="R261" s="87">
        <f>NFDs!AA263</f>
        <v>0</v>
      </c>
      <c r="S261" s="78">
        <f t="shared" si="274"/>
        <v>365</v>
      </c>
      <c r="T261" s="78">
        <f t="shared" si="275"/>
        <v>346.75</v>
      </c>
      <c r="U261" s="78">
        <f t="shared" si="276"/>
        <v>104025</v>
      </c>
      <c r="V261" s="87">
        <f>NFDs!AB263</f>
        <v>0</v>
      </c>
      <c r="W261" s="76">
        <f t="shared" si="267"/>
        <v>115</v>
      </c>
      <c r="X261" s="76">
        <f t="shared" si="277"/>
        <v>109.25</v>
      </c>
      <c r="Y261" s="76">
        <f t="shared" si="278"/>
        <v>32775</v>
      </c>
    </row>
    <row r="262" spans="2:25">
      <c r="B262" s="190" t="s">
        <v>556</v>
      </c>
      <c r="C262" s="265" t="s">
        <v>557</v>
      </c>
      <c r="D262" s="76" t="s">
        <v>73</v>
      </c>
      <c r="E262" s="75">
        <v>-13.617895799999999</v>
      </c>
      <c r="F262" s="75">
        <v>34.096330399999999</v>
      </c>
      <c r="G262" s="76" t="s">
        <v>74</v>
      </c>
      <c r="H262" s="76" t="s">
        <v>75</v>
      </c>
      <c r="I262" s="300">
        <v>44804</v>
      </c>
      <c r="J262" s="77">
        <f t="shared" si="270"/>
        <v>44805</v>
      </c>
      <c r="K262" s="77">
        <f>J262</f>
        <v>44805</v>
      </c>
      <c r="L262" s="77">
        <f t="shared" ref="L262:L267" si="279">$AE$32</f>
        <v>45042</v>
      </c>
      <c r="M262" s="289">
        <v>256</v>
      </c>
      <c r="N262" s="78">
        <v>256</v>
      </c>
      <c r="O262" s="103">
        <f t="shared" si="262"/>
        <v>0</v>
      </c>
      <c r="P262" s="78">
        <f t="shared" si="272"/>
        <v>224.2</v>
      </c>
      <c r="Q262" s="78">
        <f t="shared" si="273"/>
        <v>57395.199999999997</v>
      </c>
      <c r="R262" s="87">
        <f>NFDs!AA264</f>
        <v>0</v>
      </c>
      <c r="S262" s="78">
        <f t="shared" si="274"/>
        <v>121</v>
      </c>
      <c r="T262" s="78">
        <f t="shared" si="275"/>
        <v>114.94999999999999</v>
      </c>
      <c r="U262" s="78">
        <f t="shared" si="276"/>
        <v>29427.199999999997</v>
      </c>
      <c r="V262" s="87">
        <f>NFDs!AB264</f>
        <v>0</v>
      </c>
      <c r="W262" s="76">
        <f t="shared" si="267"/>
        <v>115</v>
      </c>
      <c r="X262" s="76">
        <f t="shared" si="277"/>
        <v>109.25</v>
      </c>
      <c r="Y262" s="76">
        <f t="shared" si="278"/>
        <v>27968</v>
      </c>
    </row>
    <row r="263" spans="2:25">
      <c r="B263" s="88" t="s">
        <v>558</v>
      </c>
      <c r="C263" s="258" t="s">
        <v>559</v>
      </c>
      <c r="D263" s="76" t="s">
        <v>73</v>
      </c>
      <c r="E263" s="272">
        <v>-13.514418300000001</v>
      </c>
      <c r="F263" s="272">
        <v>33.825163199999999</v>
      </c>
      <c r="G263" s="76" t="s">
        <v>74</v>
      </c>
      <c r="H263" s="76" t="s">
        <v>75</v>
      </c>
      <c r="I263" s="300">
        <v>44856</v>
      </c>
      <c r="J263" s="77">
        <f t="shared" si="270"/>
        <v>44857</v>
      </c>
      <c r="K263" s="77">
        <f t="shared" ref="K263:K267" si="280">J263</f>
        <v>44857</v>
      </c>
      <c r="L263" s="77">
        <f t="shared" si="279"/>
        <v>45042</v>
      </c>
      <c r="M263" s="289">
        <v>232</v>
      </c>
      <c r="N263" s="78">
        <v>232</v>
      </c>
      <c r="O263" s="103">
        <f t="shared" si="262"/>
        <v>0</v>
      </c>
      <c r="P263" s="78">
        <f t="shared" si="272"/>
        <v>174.8</v>
      </c>
      <c r="Q263" s="78">
        <f t="shared" si="273"/>
        <v>40553.599999999999</v>
      </c>
      <c r="R263" s="87">
        <f>NFDs!AA265</f>
        <v>0</v>
      </c>
      <c r="S263" s="78">
        <f t="shared" si="274"/>
        <v>69</v>
      </c>
      <c r="T263" s="78">
        <f t="shared" si="275"/>
        <v>65.55</v>
      </c>
      <c r="U263" s="78">
        <f t="shared" si="276"/>
        <v>15207.599999999999</v>
      </c>
      <c r="V263" s="87">
        <f>NFDs!AB265</f>
        <v>0</v>
      </c>
      <c r="W263" s="76">
        <f t="shared" si="267"/>
        <v>115</v>
      </c>
      <c r="X263" s="76">
        <f t="shared" si="277"/>
        <v>109.25</v>
      </c>
      <c r="Y263" s="76">
        <f t="shared" si="278"/>
        <v>25346</v>
      </c>
    </row>
    <row r="264" spans="2:25">
      <c r="B264" s="88" t="s">
        <v>560</v>
      </c>
      <c r="C264" s="258" t="s">
        <v>561</v>
      </c>
      <c r="D264" s="76" t="s">
        <v>73</v>
      </c>
      <c r="E264" s="272">
        <v>-13.6960163</v>
      </c>
      <c r="F264" s="272">
        <v>33.875188000000001</v>
      </c>
      <c r="G264" s="76" t="s">
        <v>74</v>
      </c>
      <c r="H264" s="76" t="s">
        <v>75</v>
      </c>
      <c r="I264" s="300">
        <v>44850</v>
      </c>
      <c r="J264" s="77">
        <f t="shared" si="270"/>
        <v>44851</v>
      </c>
      <c r="K264" s="77">
        <f t="shared" si="280"/>
        <v>44851</v>
      </c>
      <c r="L264" s="77">
        <f t="shared" si="279"/>
        <v>45042</v>
      </c>
      <c r="M264" s="289">
        <v>287</v>
      </c>
      <c r="N264" s="78">
        <v>287</v>
      </c>
      <c r="O264" s="103">
        <f t="shared" si="262"/>
        <v>0</v>
      </c>
      <c r="P264" s="78">
        <f t="shared" si="272"/>
        <v>180.5</v>
      </c>
      <c r="Q264" s="78">
        <f t="shared" si="273"/>
        <v>51803.5</v>
      </c>
      <c r="R264" s="87">
        <f>NFDs!AA266</f>
        <v>0</v>
      </c>
      <c r="S264" s="78">
        <f t="shared" si="274"/>
        <v>75</v>
      </c>
      <c r="T264" s="78">
        <f t="shared" si="275"/>
        <v>71.25</v>
      </c>
      <c r="U264" s="78">
        <f t="shared" si="276"/>
        <v>20448.75</v>
      </c>
      <c r="V264" s="87">
        <f>NFDs!AB266</f>
        <v>0</v>
      </c>
      <c r="W264" s="76">
        <f t="shared" si="267"/>
        <v>115</v>
      </c>
      <c r="X264" s="76">
        <f t="shared" si="277"/>
        <v>109.25</v>
      </c>
      <c r="Y264" s="76">
        <f t="shared" si="278"/>
        <v>31354.75</v>
      </c>
    </row>
    <row r="265" spans="2:25">
      <c r="B265" s="190" t="s">
        <v>562</v>
      </c>
      <c r="C265" s="265" t="s">
        <v>563</v>
      </c>
      <c r="D265" s="76" t="s">
        <v>73</v>
      </c>
      <c r="E265" s="75">
        <v>-13.647746100000001</v>
      </c>
      <c r="F265" s="75">
        <v>34.101252899999999</v>
      </c>
      <c r="G265" s="76" t="s">
        <v>74</v>
      </c>
      <c r="H265" s="76" t="s">
        <v>75</v>
      </c>
      <c r="I265" s="300">
        <v>44805</v>
      </c>
      <c r="J265" s="77">
        <f t="shared" si="270"/>
        <v>44806</v>
      </c>
      <c r="K265" s="77">
        <f t="shared" si="280"/>
        <v>44806</v>
      </c>
      <c r="L265" s="77">
        <f t="shared" si="279"/>
        <v>45042</v>
      </c>
      <c r="M265" s="289">
        <v>445</v>
      </c>
      <c r="N265" s="78">
        <v>300</v>
      </c>
      <c r="O265" s="103">
        <f t="shared" si="262"/>
        <v>0</v>
      </c>
      <c r="P265" s="78">
        <f t="shared" si="272"/>
        <v>223.25</v>
      </c>
      <c r="Q265" s="78">
        <f t="shared" si="273"/>
        <v>66975</v>
      </c>
      <c r="R265" s="87">
        <f>NFDs!AA267</f>
        <v>0</v>
      </c>
      <c r="S265" s="78">
        <f t="shared" si="274"/>
        <v>120</v>
      </c>
      <c r="T265" s="78">
        <f t="shared" si="275"/>
        <v>114</v>
      </c>
      <c r="U265" s="78">
        <f t="shared" si="276"/>
        <v>34200</v>
      </c>
      <c r="V265" s="87">
        <f>NFDs!AB267</f>
        <v>0</v>
      </c>
      <c r="W265" s="76">
        <f t="shared" si="267"/>
        <v>115</v>
      </c>
      <c r="X265" s="76">
        <f t="shared" si="277"/>
        <v>109.25</v>
      </c>
      <c r="Y265" s="76">
        <f t="shared" si="278"/>
        <v>32775</v>
      </c>
    </row>
    <row r="266" spans="2:25">
      <c r="B266" s="88" t="s">
        <v>564</v>
      </c>
      <c r="C266" s="88" t="s">
        <v>565</v>
      </c>
      <c r="D266" s="76" t="s">
        <v>73</v>
      </c>
      <c r="E266" s="272">
        <v>-13.7606327</v>
      </c>
      <c r="F266" s="272">
        <v>33.850164100000001</v>
      </c>
      <c r="G266" s="76" t="s">
        <v>74</v>
      </c>
      <c r="H266" s="76" t="s">
        <v>75</v>
      </c>
      <c r="I266" s="300">
        <v>44644</v>
      </c>
      <c r="J266" s="77">
        <f t="shared" si="270"/>
        <v>44645</v>
      </c>
      <c r="K266" s="77">
        <f t="shared" si="280"/>
        <v>44645</v>
      </c>
      <c r="L266" s="77">
        <f t="shared" si="279"/>
        <v>45042</v>
      </c>
      <c r="M266" s="289">
        <v>264</v>
      </c>
      <c r="N266" s="78">
        <v>264</v>
      </c>
      <c r="O266" s="103">
        <f t="shared" si="262"/>
        <v>0</v>
      </c>
      <c r="P266" s="78">
        <f t="shared" si="272"/>
        <v>376.2</v>
      </c>
      <c r="Q266" s="78">
        <f t="shared" si="273"/>
        <v>99316.800000000003</v>
      </c>
      <c r="R266" s="87">
        <f>NFDs!AA268</f>
        <v>0</v>
      </c>
      <c r="S266" s="78">
        <f t="shared" si="274"/>
        <v>281</v>
      </c>
      <c r="T266" s="78">
        <f t="shared" si="275"/>
        <v>266.95</v>
      </c>
      <c r="U266" s="78">
        <f t="shared" si="276"/>
        <v>70474.8</v>
      </c>
      <c r="V266" s="87">
        <f>NFDs!AB268</f>
        <v>0</v>
      </c>
      <c r="W266" s="76">
        <f t="shared" si="267"/>
        <v>115</v>
      </c>
      <c r="X266" s="76">
        <f t="shared" si="277"/>
        <v>109.25</v>
      </c>
      <c r="Y266" s="76">
        <f t="shared" si="278"/>
        <v>28842</v>
      </c>
    </row>
    <row r="267" spans="2:25">
      <c r="B267" s="88" t="s">
        <v>566</v>
      </c>
      <c r="C267" s="88" t="s">
        <v>567</v>
      </c>
      <c r="D267" s="76" t="s">
        <v>73</v>
      </c>
      <c r="E267" s="75">
        <v>-13.6777108</v>
      </c>
      <c r="F267" s="75">
        <v>33.902855199999998</v>
      </c>
      <c r="G267" s="76" t="s">
        <v>74</v>
      </c>
      <c r="H267" s="76" t="s">
        <v>75</v>
      </c>
      <c r="I267" s="300">
        <v>44805</v>
      </c>
      <c r="J267" s="77">
        <f t="shared" si="270"/>
        <v>44806</v>
      </c>
      <c r="K267" s="77">
        <f t="shared" si="280"/>
        <v>44806</v>
      </c>
      <c r="L267" s="77">
        <f t="shared" si="279"/>
        <v>45042</v>
      </c>
      <c r="M267" s="289">
        <v>246</v>
      </c>
      <c r="N267" s="78">
        <v>246</v>
      </c>
      <c r="O267" s="103">
        <f t="shared" si="262"/>
        <v>0</v>
      </c>
      <c r="P267" s="78">
        <f t="shared" si="272"/>
        <v>223.25</v>
      </c>
      <c r="Q267" s="78">
        <f t="shared" si="273"/>
        <v>54919.5</v>
      </c>
      <c r="R267" s="87">
        <f>NFDs!AA269</f>
        <v>0</v>
      </c>
      <c r="S267" s="78">
        <f t="shared" si="274"/>
        <v>120</v>
      </c>
      <c r="T267" s="78">
        <f t="shared" si="275"/>
        <v>114</v>
      </c>
      <c r="U267" s="78">
        <f t="shared" si="276"/>
        <v>28044</v>
      </c>
      <c r="V267" s="87">
        <f>NFDs!AB269</f>
        <v>0</v>
      </c>
      <c r="W267" s="76">
        <f t="shared" si="267"/>
        <v>115</v>
      </c>
      <c r="X267" s="76">
        <f t="shared" si="277"/>
        <v>109.25</v>
      </c>
      <c r="Y267" s="76">
        <f t="shared" si="278"/>
        <v>26875.5</v>
      </c>
    </row>
    <row r="268" spans="2:25">
      <c r="B268" s="79">
        <f>COUNTA(B255:B267)</f>
        <v>13</v>
      </c>
      <c r="C268" s="80"/>
      <c r="D268" s="81"/>
      <c r="E268" s="81"/>
      <c r="F268" s="81"/>
      <c r="G268" s="81"/>
      <c r="H268" s="81"/>
      <c r="I268" s="82"/>
      <c r="J268" s="82"/>
      <c r="K268" s="83"/>
      <c r="L268" s="84"/>
      <c r="M268" s="85">
        <f>SUM(M255:M267)</f>
        <v>4937</v>
      </c>
      <c r="N268" s="85">
        <f t="shared" ref="N268:Y268" si="281">SUM(N255:N267)</f>
        <v>3685</v>
      </c>
      <c r="O268" s="85">
        <f t="shared" si="281"/>
        <v>1</v>
      </c>
      <c r="P268" s="85">
        <f t="shared" si="281"/>
        <v>4513.45</v>
      </c>
      <c r="Q268" s="85">
        <f t="shared" si="281"/>
        <v>1304338.5999999999</v>
      </c>
      <c r="R268" s="85">
        <f t="shared" si="281"/>
        <v>1</v>
      </c>
      <c r="S268" s="85">
        <f t="shared" si="281"/>
        <v>3341</v>
      </c>
      <c r="T268" s="85">
        <f t="shared" si="281"/>
        <v>3173.95</v>
      </c>
      <c r="U268" s="85">
        <f t="shared" si="281"/>
        <v>925977.35</v>
      </c>
      <c r="V268" s="85">
        <f t="shared" si="281"/>
        <v>0</v>
      </c>
      <c r="W268" s="85">
        <f t="shared" si="281"/>
        <v>1410</v>
      </c>
      <c r="X268" s="85">
        <f t="shared" si="281"/>
        <v>1339.5</v>
      </c>
      <c r="Y268" s="85">
        <f t="shared" si="281"/>
        <v>378361.25</v>
      </c>
    </row>
    <row r="269" spans="2:25">
      <c r="B269" s="89" t="s">
        <v>568</v>
      </c>
      <c r="C269" s="90"/>
      <c r="D269" s="91"/>
      <c r="E269" s="91"/>
      <c r="F269" s="91"/>
      <c r="G269" s="91"/>
      <c r="H269" s="91"/>
      <c r="I269" s="91"/>
      <c r="J269" s="91"/>
      <c r="K269" s="92"/>
      <c r="L269" s="93"/>
      <c r="M269" s="94"/>
      <c r="N269" s="94"/>
      <c r="O269" s="94"/>
      <c r="P269" s="94"/>
      <c r="Q269" s="94"/>
      <c r="R269" s="94"/>
      <c r="S269" s="93"/>
      <c r="T269" s="275"/>
      <c r="U269" s="95"/>
      <c r="V269" s="95"/>
      <c r="W269" s="96"/>
      <c r="X269" s="276"/>
      <c r="Y269" s="72"/>
    </row>
    <row r="270" spans="2:25">
      <c r="B270" s="75" t="s">
        <v>569</v>
      </c>
      <c r="C270" s="75" t="s">
        <v>570</v>
      </c>
      <c r="D270" s="76" t="s">
        <v>73</v>
      </c>
      <c r="E270" s="76">
        <v>-13.547581170000001</v>
      </c>
      <c r="F270" s="76">
        <v>33.516672800000002</v>
      </c>
      <c r="G270" s="76" t="s">
        <v>74</v>
      </c>
      <c r="H270" s="76" t="s">
        <v>75</v>
      </c>
      <c r="I270" s="77">
        <v>42552</v>
      </c>
      <c r="J270" s="77">
        <f>I270+1</f>
        <v>42553</v>
      </c>
      <c r="K270" s="77">
        <v>44562</v>
      </c>
      <c r="L270" s="77">
        <f t="shared" ref="L270:L278" si="282">$AE$33</f>
        <v>45042</v>
      </c>
      <c r="M270" s="289">
        <v>455</v>
      </c>
      <c r="N270" s="78">
        <v>300</v>
      </c>
      <c r="O270" s="103">
        <f t="shared" ref="O270:O283" si="283">R270+V270</f>
        <v>0</v>
      </c>
      <c r="P270" s="78">
        <f t="shared" ref="P270" si="284">T270+X270</f>
        <v>456</v>
      </c>
      <c r="Q270" s="78">
        <f t="shared" ref="Q270" si="285">U270+Y270</f>
        <v>136800</v>
      </c>
      <c r="R270" s="87">
        <f>NFDs!AA272</f>
        <v>0</v>
      </c>
      <c r="S270" s="78">
        <f t="shared" ref="S270" si="286">IF((K270-J270)&gt;0,($AD$5-K270+1),$AD$5-J270)</f>
        <v>365</v>
      </c>
      <c r="T270" s="78">
        <f t="shared" ref="T270" si="287">IF(((S270-R270)&gt;(S270*$AD$9)),(S270*$AD$9),(S270-R270))</f>
        <v>346.75</v>
      </c>
      <c r="U270" s="78">
        <f t="shared" ref="U270:U283" si="288">N270*T270</f>
        <v>104025</v>
      </c>
      <c r="V270" s="87">
        <f>NFDs!AB272</f>
        <v>0</v>
      </c>
      <c r="W270" s="76">
        <f t="shared" ref="W270:W283" si="289">(L270-$AD$6)</f>
        <v>115</v>
      </c>
      <c r="X270" s="76">
        <f t="shared" ref="X270" si="290">IF(((W270-V270)&gt;(W270*$AD$9)),(W270*$AD$9),(W270-V270))</f>
        <v>109.25</v>
      </c>
      <c r="Y270" s="76">
        <f t="shared" ref="Y270" si="291">N270*X270</f>
        <v>32775</v>
      </c>
    </row>
    <row r="271" spans="2:25">
      <c r="B271" s="75" t="s">
        <v>571</v>
      </c>
      <c r="C271" s="75" t="s">
        <v>572</v>
      </c>
      <c r="D271" s="76" t="s">
        <v>73</v>
      </c>
      <c r="E271" s="76">
        <v>-13.62388981</v>
      </c>
      <c r="F271" s="76">
        <v>33.700078099999999</v>
      </c>
      <c r="G271" s="76" t="s">
        <v>74</v>
      </c>
      <c r="H271" s="76" t="s">
        <v>75</v>
      </c>
      <c r="I271" s="77">
        <v>42553</v>
      </c>
      <c r="J271" s="77">
        <f t="shared" ref="J271:J283" si="292">I271+1</f>
        <v>42554</v>
      </c>
      <c r="K271" s="77">
        <v>44562</v>
      </c>
      <c r="L271" s="77">
        <f t="shared" si="282"/>
        <v>45042</v>
      </c>
      <c r="M271" s="289">
        <v>206</v>
      </c>
      <c r="N271" s="78">
        <v>206</v>
      </c>
      <c r="O271" s="103">
        <f t="shared" si="283"/>
        <v>0</v>
      </c>
      <c r="P271" s="78">
        <f t="shared" ref="P271:P283" si="293">T271+X271</f>
        <v>456</v>
      </c>
      <c r="Q271" s="78">
        <f t="shared" ref="Q271:Q283" si="294">U271+Y271</f>
        <v>93936</v>
      </c>
      <c r="R271" s="87">
        <f>NFDs!AA273</f>
        <v>0</v>
      </c>
      <c r="S271" s="78">
        <f t="shared" ref="S271:S283" si="295">IF((K271-J271)&gt;0,($AD$5-K271+1),$AD$5-J271)</f>
        <v>365</v>
      </c>
      <c r="T271" s="78">
        <f t="shared" ref="T271:T283" si="296">IF(((S271-R271)&gt;(S271*$AD$9)),(S271*$AD$9),(S271-R271))</f>
        <v>346.75</v>
      </c>
      <c r="U271" s="78">
        <f t="shared" si="288"/>
        <v>71430.5</v>
      </c>
      <c r="V271" s="87">
        <f>NFDs!AB273</f>
        <v>0</v>
      </c>
      <c r="W271" s="76">
        <f t="shared" si="289"/>
        <v>115</v>
      </c>
      <c r="X271" s="76">
        <f t="shared" ref="X271:X283" si="297">IF(((W271-V271)&gt;(W271*$AD$9)),(W271*$AD$9),(W271-V271))</f>
        <v>109.25</v>
      </c>
      <c r="Y271" s="76">
        <f t="shared" ref="Y271:Y283" si="298">N271*X271</f>
        <v>22505.5</v>
      </c>
    </row>
    <row r="272" spans="2:25">
      <c r="B272" s="75" t="s">
        <v>573</v>
      </c>
      <c r="C272" s="75" t="s">
        <v>574</v>
      </c>
      <c r="D272" s="76" t="s">
        <v>73</v>
      </c>
      <c r="E272" s="76">
        <v>-14.354464460000001</v>
      </c>
      <c r="F272" s="76">
        <v>33.511804069999997</v>
      </c>
      <c r="G272" s="76" t="s">
        <v>74</v>
      </c>
      <c r="H272" s="76" t="s">
        <v>75</v>
      </c>
      <c r="I272" s="77">
        <v>42560</v>
      </c>
      <c r="J272" s="77">
        <f t="shared" si="292"/>
        <v>42561</v>
      </c>
      <c r="K272" s="77">
        <v>44562</v>
      </c>
      <c r="L272" s="77">
        <f t="shared" si="282"/>
        <v>45042</v>
      </c>
      <c r="M272" s="289">
        <v>822</v>
      </c>
      <c r="N272" s="78">
        <v>300</v>
      </c>
      <c r="O272" s="103">
        <f t="shared" si="283"/>
        <v>1</v>
      </c>
      <c r="P272" s="78">
        <f t="shared" si="293"/>
        <v>456</v>
      </c>
      <c r="Q272" s="78">
        <f t="shared" si="294"/>
        <v>136800</v>
      </c>
      <c r="R272" s="87">
        <f>NFDs!AA274</f>
        <v>1</v>
      </c>
      <c r="S272" s="78">
        <f t="shared" si="295"/>
        <v>365</v>
      </c>
      <c r="T272" s="78">
        <f t="shared" si="296"/>
        <v>346.75</v>
      </c>
      <c r="U272" s="78">
        <f t="shared" si="288"/>
        <v>104025</v>
      </c>
      <c r="V272" s="87">
        <f>NFDs!AB274</f>
        <v>0</v>
      </c>
      <c r="W272" s="76">
        <f t="shared" si="289"/>
        <v>115</v>
      </c>
      <c r="X272" s="76">
        <f t="shared" si="297"/>
        <v>109.25</v>
      </c>
      <c r="Y272" s="76">
        <f t="shared" si="298"/>
        <v>32775</v>
      </c>
    </row>
    <row r="273" spans="2:25">
      <c r="B273" s="75" t="s">
        <v>575</v>
      </c>
      <c r="C273" s="75" t="s">
        <v>576</v>
      </c>
      <c r="D273" s="76" t="s">
        <v>73</v>
      </c>
      <c r="E273" s="76">
        <v>-13.34247983</v>
      </c>
      <c r="F273" s="76">
        <v>33.479869780000001</v>
      </c>
      <c r="G273" s="76" t="s">
        <v>74</v>
      </c>
      <c r="H273" s="76" t="s">
        <v>75</v>
      </c>
      <c r="I273" s="77">
        <v>42571</v>
      </c>
      <c r="J273" s="77">
        <f t="shared" si="292"/>
        <v>42572</v>
      </c>
      <c r="K273" s="77">
        <v>44562</v>
      </c>
      <c r="L273" s="77">
        <f t="shared" si="282"/>
        <v>45042</v>
      </c>
      <c r="M273" s="289">
        <v>422</v>
      </c>
      <c r="N273" s="78">
        <v>300</v>
      </c>
      <c r="O273" s="103">
        <f t="shared" si="283"/>
        <v>2</v>
      </c>
      <c r="P273" s="78">
        <f t="shared" si="293"/>
        <v>456</v>
      </c>
      <c r="Q273" s="78">
        <f t="shared" si="294"/>
        <v>136800</v>
      </c>
      <c r="R273" s="87">
        <f>NFDs!AA275</f>
        <v>1</v>
      </c>
      <c r="S273" s="78">
        <f t="shared" si="295"/>
        <v>365</v>
      </c>
      <c r="T273" s="78">
        <f t="shared" si="296"/>
        <v>346.75</v>
      </c>
      <c r="U273" s="78">
        <f t="shared" si="288"/>
        <v>104025</v>
      </c>
      <c r="V273" s="87">
        <f>NFDs!AB275</f>
        <v>1</v>
      </c>
      <c r="W273" s="76">
        <f t="shared" si="289"/>
        <v>115</v>
      </c>
      <c r="X273" s="76">
        <f t="shared" si="297"/>
        <v>109.25</v>
      </c>
      <c r="Y273" s="76">
        <f t="shared" si="298"/>
        <v>32775</v>
      </c>
    </row>
    <row r="274" spans="2:25">
      <c r="B274" s="75" t="s">
        <v>577</v>
      </c>
      <c r="C274" s="75" t="s">
        <v>578</v>
      </c>
      <c r="D274" s="76" t="s">
        <v>73</v>
      </c>
      <c r="E274" s="76">
        <v>-14.45841293</v>
      </c>
      <c r="F274" s="76">
        <v>33.710456919999999</v>
      </c>
      <c r="G274" s="76" t="s">
        <v>74</v>
      </c>
      <c r="H274" s="76" t="s">
        <v>75</v>
      </c>
      <c r="I274" s="77">
        <v>42573</v>
      </c>
      <c r="J274" s="77">
        <f t="shared" si="292"/>
        <v>42574</v>
      </c>
      <c r="K274" s="77">
        <v>44562</v>
      </c>
      <c r="L274" s="77">
        <f t="shared" si="282"/>
        <v>45042</v>
      </c>
      <c r="M274" s="289">
        <v>430</v>
      </c>
      <c r="N274" s="78">
        <v>300</v>
      </c>
      <c r="O274" s="103">
        <f t="shared" si="283"/>
        <v>1</v>
      </c>
      <c r="P274" s="78">
        <f t="shared" si="293"/>
        <v>456</v>
      </c>
      <c r="Q274" s="78">
        <f t="shared" si="294"/>
        <v>136800</v>
      </c>
      <c r="R274" s="87">
        <f>NFDs!AA276</f>
        <v>1</v>
      </c>
      <c r="S274" s="78">
        <f t="shared" si="295"/>
        <v>365</v>
      </c>
      <c r="T274" s="78">
        <f t="shared" si="296"/>
        <v>346.75</v>
      </c>
      <c r="U274" s="78">
        <f t="shared" si="288"/>
        <v>104025</v>
      </c>
      <c r="V274" s="87">
        <f>NFDs!AB276</f>
        <v>0</v>
      </c>
      <c r="W274" s="76">
        <f t="shared" si="289"/>
        <v>115</v>
      </c>
      <c r="X274" s="76">
        <f t="shared" si="297"/>
        <v>109.25</v>
      </c>
      <c r="Y274" s="76">
        <f t="shared" si="298"/>
        <v>32775</v>
      </c>
    </row>
    <row r="275" spans="2:25">
      <c r="B275" s="75" t="s">
        <v>579</v>
      </c>
      <c r="C275" s="75" t="s">
        <v>580</v>
      </c>
      <c r="D275" s="76" t="s">
        <v>73</v>
      </c>
      <c r="E275" s="76">
        <v>-14.251090019999999</v>
      </c>
      <c r="F275" s="76">
        <v>33.65719833</v>
      </c>
      <c r="G275" s="76" t="s">
        <v>74</v>
      </c>
      <c r="H275" s="76" t="s">
        <v>75</v>
      </c>
      <c r="I275" s="77">
        <v>42579</v>
      </c>
      <c r="J275" s="77">
        <f t="shared" si="292"/>
        <v>42580</v>
      </c>
      <c r="K275" s="77">
        <v>44562</v>
      </c>
      <c r="L275" s="77">
        <f t="shared" si="282"/>
        <v>45042</v>
      </c>
      <c r="M275" s="289">
        <v>127</v>
      </c>
      <c r="N275" s="78">
        <v>127</v>
      </c>
      <c r="O275" s="103">
        <f t="shared" si="283"/>
        <v>0</v>
      </c>
      <c r="P275" s="78">
        <f t="shared" si="293"/>
        <v>456</v>
      </c>
      <c r="Q275" s="78">
        <f t="shared" si="294"/>
        <v>57912</v>
      </c>
      <c r="R275" s="87">
        <f>NFDs!AA277</f>
        <v>0</v>
      </c>
      <c r="S275" s="78">
        <f t="shared" si="295"/>
        <v>365</v>
      </c>
      <c r="T275" s="78">
        <f t="shared" si="296"/>
        <v>346.75</v>
      </c>
      <c r="U275" s="78">
        <f t="shared" si="288"/>
        <v>44037.25</v>
      </c>
      <c r="V275" s="87">
        <f>NFDs!AB277</f>
        <v>0</v>
      </c>
      <c r="W275" s="76">
        <f t="shared" si="289"/>
        <v>115</v>
      </c>
      <c r="X275" s="76">
        <f t="shared" si="297"/>
        <v>109.25</v>
      </c>
      <c r="Y275" s="76">
        <f t="shared" si="298"/>
        <v>13874.75</v>
      </c>
    </row>
    <row r="276" spans="2:25">
      <c r="B276" s="75" t="s">
        <v>581</v>
      </c>
      <c r="C276" s="75" t="s">
        <v>582</v>
      </c>
      <c r="D276" s="76" t="s">
        <v>73</v>
      </c>
      <c r="E276" s="76">
        <v>-13.66585888</v>
      </c>
      <c r="F276" s="76">
        <v>33.647682979999999</v>
      </c>
      <c r="G276" s="76" t="s">
        <v>74</v>
      </c>
      <c r="H276" s="76" t="s">
        <v>75</v>
      </c>
      <c r="I276" s="77">
        <v>42583</v>
      </c>
      <c r="J276" s="77">
        <f t="shared" si="292"/>
        <v>42584</v>
      </c>
      <c r="K276" s="77">
        <v>44562</v>
      </c>
      <c r="L276" s="77">
        <f t="shared" si="282"/>
        <v>45042</v>
      </c>
      <c r="M276" s="289">
        <v>786</v>
      </c>
      <c r="N276" s="78">
        <v>300</v>
      </c>
      <c r="O276" s="103">
        <f t="shared" si="283"/>
        <v>0</v>
      </c>
      <c r="P276" s="78">
        <f t="shared" si="293"/>
        <v>456</v>
      </c>
      <c r="Q276" s="78">
        <f t="shared" si="294"/>
        <v>136800</v>
      </c>
      <c r="R276" s="87">
        <f>NFDs!AA278</f>
        <v>0</v>
      </c>
      <c r="S276" s="78">
        <f t="shared" si="295"/>
        <v>365</v>
      </c>
      <c r="T276" s="78">
        <f t="shared" si="296"/>
        <v>346.75</v>
      </c>
      <c r="U276" s="78">
        <f t="shared" si="288"/>
        <v>104025</v>
      </c>
      <c r="V276" s="87">
        <f>NFDs!AB278</f>
        <v>0</v>
      </c>
      <c r="W276" s="76">
        <f t="shared" si="289"/>
        <v>115</v>
      </c>
      <c r="X276" s="76">
        <f t="shared" si="297"/>
        <v>109.25</v>
      </c>
      <c r="Y276" s="76">
        <f t="shared" si="298"/>
        <v>32775</v>
      </c>
    </row>
    <row r="277" spans="2:25">
      <c r="B277" s="75" t="s">
        <v>583</v>
      </c>
      <c r="C277" s="75" t="s">
        <v>584</v>
      </c>
      <c r="D277" s="76" t="s">
        <v>73</v>
      </c>
      <c r="E277" s="76">
        <v>-13.26571671</v>
      </c>
      <c r="F277" s="76">
        <v>33.60104338</v>
      </c>
      <c r="G277" s="76" t="s">
        <v>74</v>
      </c>
      <c r="H277" s="76" t="s">
        <v>75</v>
      </c>
      <c r="I277" s="77">
        <v>42586</v>
      </c>
      <c r="J277" s="77">
        <f t="shared" si="292"/>
        <v>42587</v>
      </c>
      <c r="K277" s="77">
        <v>44562</v>
      </c>
      <c r="L277" s="77">
        <f t="shared" si="282"/>
        <v>45042</v>
      </c>
      <c r="M277" s="289">
        <v>776</v>
      </c>
      <c r="N277" s="78">
        <v>300</v>
      </c>
      <c r="O277" s="103">
        <f t="shared" si="283"/>
        <v>0</v>
      </c>
      <c r="P277" s="78">
        <f t="shared" si="293"/>
        <v>456</v>
      </c>
      <c r="Q277" s="78">
        <f t="shared" si="294"/>
        <v>136800</v>
      </c>
      <c r="R277" s="87">
        <f>NFDs!AA279</f>
        <v>0</v>
      </c>
      <c r="S277" s="78">
        <f t="shared" si="295"/>
        <v>365</v>
      </c>
      <c r="T277" s="78">
        <f t="shared" si="296"/>
        <v>346.75</v>
      </c>
      <c r="U277" s="78">
        <f t="shared" si="288"/>
        <v>104025</v>
      </c>
      <c r="V277" s="87">
        <f>NFDs!AB279</f>
        <v>0</v>
      </c>
      <c r="W277" s="76">
        <f t="shared" si="289"/>
        <v>115</v>
      </c>
      <c r="X277" s="76">
        <f t="shared" si="297"/>
        <v>109.25</v>
      </c>
      <c r="Y277" s="76">
        <f t="shared" si="298"/>
        <v>32775</v>
      </c>
    </row>
    <row r="278" spans="2:25">
      <c r="B278" s="75" t="s">
        <v>585</v>
      </c>
      <c r="C278" s="75" t="s">
        <v>586</v>
      </c>
      <c r="D278" s="76" t="s">
        <v>73</v>
      </c>
      <c r="E278" s="76">
        <v>-13.328661159999999</v>
      </c>
      <c r="F278" s="76">
        <v>33.603728420000003</v>
      </c>
      <c r="G278" s="76" t="s">
        <v>74</v>
      </c>
      <c r="H278" s="76" t="s">
        <v>75</v>
      </c>
      <c r="I278" s="77">
        <v>42631</v>
      </c>
      <c r="J278" s="77">
        <f t="shared" si="292"/>
        <v>42632</v>
      </c>
      <c r="K278" s="77">
        <v>44562</v>
      </c>
      <c r="L278" s="77">
        <f t="shared" si="282"/>
        <v>45042</v>
      </c>
      <c r="M278" s="289">
        <v>140</v>
      </c>
      <c r="N278" s="78">
        <v>140</v>
      </c>
      <c r="O278" s="103">
        <f t="shared" si="283"/>
        <v>0</v>
      </c>
      <c r="P278" s="78">
        <f t="shared" si="293"/>
        <v>456</v>
      </c>
      <c r="Q278" s="78">
        <f t="shared" si="294"/>
        <v>63840</v>
      </c>
      <c r="R278" s="87">
        <f>NFDs!AA280</f>
        <v>0</v>
      </c>
      <c r="S278" s="78">
        <f t="shared" si="295"/>
        <v>365</v>
      </c>
      <c r="T278" s="78">
        <f t="shared" si="296"/>
        <v>346.75</v>
      </c>
      <c r="U278" s="78">
        <f t="shared" si="288"/>
        <v>48545</v>
      </c>
      <c r="V278" s="87">
        <f>NFDs!AB280</f>
        <v>0</v>
      </c>
      <c r="W278" s="76">
        <f t="shared" si="289"/>
        <v>115</v>
      </c>
      <c r="X278" s="76">
        <f t="shared" si="297"/>
        <v>109.25</v>
      </c>
      <c r="Y278" s="76">
        <f t="shared" si="298"/>
        <v>15295</v>
      </c>
    </row>
    <row r="279" spans="2:25">
      <c r="B279" s="88" t="s">
        <v>587</v>
      </c>
      <c r="C279" s="88" t="s">
        <v>588</v>
      </c>
      <c r="D279" s="97" t="s">
        <v>73</v>
      </c>
      <c r="E279" s="272">
        <v>-13.6541002</v>
      </c>
      <c r="F279" s="272">
        <v>33.964760099999999</v>
      </c>
      <c r="G279" s="76" t="s">
        <v>74</v>
      </c>
      <c r="H279" s="76" t="s">
        <v>75</v>
      </c>
      <c r="I279" s="300">
        <v>44728</v>
      </c>
      <c r="J279" s="77">
        <f t="shared" si="292"/>
        <v>44729</v>
      </c>
      <c r="K279" s="77">
        <f>J279</f>
        <v>44729</v>
      </c>
      <c r="L279" s="77">
        <f t="shared" ref="L279:L283" si="299">$AE$33</f>
        <v>45042</v>
      </c>
      <c r="M279" s="289">
        <v>108</v>
      </c>
      <c r="N279" s="78">
        <v>108</v>
      </c>
      <c r="O279" s="103">
        <f t="shared" si="283"/>
        <v>0</v>
      </c>
      <c r="P279" s="78">
        <f t="shared" si="293"/>
        <v>296.39999999999998</v>
      </c>
      <c r="Q279" s="78">
        <f t="shared" si="294"/>
        <v>32011.199999999997</v>
      </c>
      <c r="R279" s="87">
        <f>NFDs!AA281</f>
        <v>0</v>
      </c>
      <c r="S279" s="78">
        <f t="shared" si="295"/>
        <v>197</v>
      </c>
      <c r="T279" s="78">
        <f t="shared" si="296"/>
        <v>187.14999999999998</v>
      </c>
      <c r="U279" s="78">
        <f t="shared" si="288"/>
        <v>20212.199999999997</v>
      </c>
      <c r="V279" s="87">
        <f>NFDs!AB281</f>
        <v>0</v>
      </c>
      <c r="W279" s="76">
        <f t="shared" si="289"/>
        <v>115</v>
      </c>
      <c r="X279" s="76">
        <f t="shared" si="297"/>
        <v>109.25</v>
      </c>
      <c r="Y279" s="76">
        <f t="shared" si="298"/>
        <v>11799</v>
      </c>
    </row>
    <row r="280" spans="2:25">
      <c r="B280" s="88" t="s">
        <v>589</v>
      </c>
      <c r="C280" s="88" t="s">
        <v>590</v>
      </c>
      <c r="D280" s="97" t="s">
        <v>73</v>
      </c>
      <c r="E280" s="272">
        <v>-13.6699953</v>
      </c>
      <c r="F280" s="272">
        <v>33.903484499999998</v>
      </c>
      <c r="G280" s="76" t="s">
        <v>74</v>
      </c>
      <c r="H280" s="76" t="s">
        <v>75</v>
      </c>
      <c r="I280" s="300">
        <v>44673</v>
      </c>
      <c r="J280" s="77">
        <f t="shared" si="292"/>
        <v>44674</v>
      </c>
      <c r="K280" s="77">
        <f t="shared" ref="K280:K283" si="300">J280</f>
        <v>44674</v>
      </c>
      <c r="L280" s="77">
        <f t="shared" si="299"/>
        <v>45042</v>
      </c>
      <c r="M280" s="289">
        <v>211</v>
      </c>
      <c r="N280" s="78">
        <v>211</v>
      </c>
      <c r="O280" s="103">
        <f t="shared" si="283"/>
        <v>0</v>
      </c>
      <c r="P280" s="78">
        <f t="shared" si="293"/>
        <v>348.65</v>
      </c>
      <c r="Q280" s="78">
        <f t="shared" si="294"/>
        <v>73565.149999999994</v>
      </c>
      <c r="R280" s="87">
        <f>NFDs!AA282</f>
        <v>0</v>
      </c>
      <c r="S280" s="78">
        <f t="shared" si="295"/>
        <v>252</v>
      </c>
      <c r="T280" s="78">
        <f t="shared" si="296"/>
        <v>239.39999999999998</v>
      </c>
      <c r="U280" s="78">
        <f t="shared" si="288"/>
        <v>50513.399999999994</v>
      </c>
      <c r="V280" s="87">
        <f>NFDs!AB282</f>
        <v>0</v>
      </c>
      <c r="W280" s="76">
        <f t="shared" si="289"/>
        <v>115</v>
      </c>
      <c r="X280" s="76">
        <f t="shared" si="297"/>
        <v>109.25</v>
      </c>
      <c r="Y280" s="76">
        <f t="shared" si="298"/>
        <v>23051.75</v>
      </c>
    </row>
    <row r="281" spans="2:25">
      <c r="B281" s="88" t="s">
        <v>591</v>
      </c>
      <c r="C281" s="258" t="s">
        <v>592</v>
      </c>
      <c r="D281" s="97" t="s">
        <v>73</v>
      </c>
      <c r="E281" s="272">
        <v>-13.6642574</v>
      </c>
      <c r="F281" s="272">
        <v>33.885115999999996</v>
      </c>
      <c r="G281" s="76" t="s">
        <v>74</v>
      </c>
      <c r="H281" s="76" t="s">
        <v>75</v>
      </c>
      <c r="I281" s="300">
        <v>44888</v>
      </c>
      <c r="J281" s="77">
        <f t="shared" si="292"/>
        <v>44889</v>
      </c>
      <c r="K281" s="77">
        <f t="shared" si="300"/>
        <v>44889</v>
      </c>
      <c r="L281" s="77">
        <f t="shared" si="299"/>
        <v>45042</v>
      </c>
      <c r="M281" s="289">
        <v>234</v>
      </c>
      <c r="N281" s="78">
        <v>243</v>
      </c>
      <c r="O281" s="103">
        <f t="shared" si="283"/>
        <v>0</v>
      </c>
      <c r="P281" s="78">
        <f t="shared" si="293"/>
        <v>144.4</v>
      </c>
      <c r="Q281" s="78">
        <f t="shared" si="294"/>
        <v>35089.199999999997</v>
      </c>
      <c r="R281" s="87">
        <f>NFDs!AA283</f>
        <v>0</v>
      </c>
      <c r="S281" s="78">
        <f t="shared" si="295"/>
        <v>37</v>
      </c>
      <c r="T281" s="78">
        <f t="shared" si="296"/>
        <v>35.15</v>
      </c>
      <c r="U281" s="78">
        <f t="shared" si="288"/>
        <v>8541.4499999999989</v>
      </c>
      <c r="V281" s="87">
        <f>NFDs!AB283</f>
        <v>0</v>
      </c>
      <c r="W281" s="76">
        <f t="shared" si="289"/>
        <v>115</v>
      </c>
      <c r="X281" s="76">
        <f t="shared" si="297"/>
        <v>109.25</v>
      </c>
      <c r="Y281" s="76">
        <f t="shared" si="298"/>
        <v>26547.75</v>
      </c>
    </row>
    <row r="282" spans="2:25">
      <c r="B282" s="88" t="s">
        <v>593</v>
      </c>
      <c r="C282" s="88" t="s">
        <v>594</v>
      </c>
      <c r="D282" s="97" t="s">
        <v>73</v>
      </c>
      <c r="E282" s="272">
        <v>-13.667578199999999</v>
      </c>
      <c r="F282" s="272">
        <v>33.882403699999998</v>
      </c>
      <c r="G282" s="76" t="s">
        <v>74</v>
      </c>
      <c r="H282" s="76" t="s">
        <v>75</v>
      </c>
      <c r="I282" s="300">
        <v>44657</v>
      </c>
      <c r="J282" s="77">
        <f t="shared" si="292"/>
        <v>44658</v>
      </c>
      <c r="K282" s="77">
        <f t="shared" si="300"/>
        <v>44658</v>
      </c>
      <c r="L282" s="77">
        <f t="shared" si="299"/>
        <v>45042</v>
      </c>
      <c r="M282" s="289">
        <v>229</v>
      </c>
      <c r="N282" s="78">
        <v>229</v>
      </c>
      <c r="O282" s="103">
        <f t="shared" si="283"/>
        <v>0</v>
      </c>
      <c r="P282" s="78">
        <f t="shared" si="293"/>
        <v>363.85</v>
      </c>
      <c r="Q282" s="78">
        <f t="shared" si="294"/>
        <v>83321.649999999994</v>
      </c>
      <c r="R282" s="87">
        <f>NFDs!AA284</f>
        <v>0</v>
      </c>
      <c r="S282" s="78">
        <f t="shared" si="295"/>
        <v>268</v>
      </c>
      <c r="T282" s="78">
        <f t="shared" si="296"/>
        <v>254.6</v>
      </c>
      <c r="U282" s="78">
        <f t="shared" si="288"/>
        <v>58303.4</v>
      </c>
      <c r="V282" s="87">
        <f>NFDs!AB284</f>
        <v>0</v>
      </c>
      <c r="W282" s="76">
        <f t="shared" si="289"/>
        <v>115</v>
      </c>
      <c r="X282" s="76">
        <f t="shared" si="297"/>
        <v>109.25</v>
      </c>
      <c r="Y282" s="76">
        <f t="shared" si="298"/>
        <v>25018.25</v>
      </c>
    </row>
    <row r="283" spans="2:25">
      <c r="B283" s="88" t="s">
        <v>595</v>
      </c>
      <c r="C283" s="88" t="s">
        <v>596</v>
      </c>
      <c r="D283" s="97" t="s">
        <v>73</v>
      </c>
      <c r="E283" s="272">
        <v>-13.675841200000001</v>
      </c>
      <c r="F283" s="272">
        <v>33.867285299999999</v>
      </c>
      <c r="G283" s="76" t="s">
        <v>74</v>
      </c>
      <c r="H283" s="76" t="s">
        <v>75</v>
      </c>
      <c r="I283" s="300">
        <v>44673</v>
      </c>
      <c r="J283" s="77">
        <f t="shared" si="292"/>
        <v>44674</v>
      </c>
      <c r="K283" s="77">
        <f t="shared" si="300"/>
        <v>44674</v>
      </c>
      <c r="L283" s="77">
        <f t="shared" si="299"/>
        <v>45042</v>
      </c>
      <c r="M283" s="289">
        <v>188</v>
      </c>
      <c r="N283" s="78">
        <v>188</v>
      </c>
      <c r="O283" s="103">
        <f t="shared" si="283"/>
        <v>0</v>
      </c>
      <c r="P283" s="78">
        <f t="shared" si="293"/>
        <v>348.65</v>
      </c>
      <c r="Q283" s="78">
        <f t="shared" si="294"/>
        <v>65546.2</v>
      </c>
      <c r="R283" s="87">
        <f>NFDs!AA285</f>
        <v>0</v>
      </c>
      <c r="S283" s="78">
        <f t="shared" si="295"/>
        <v>252</v>
      </c>
      <c r="T283" s="78">
        <f t="shared" si="296"/>
        <v>239.39999999999998</v>
      </c>
      <c r="U283" s="78">
        <f t="shared" si="288"/>
        <v>45007.199999999997</v>
      </c>
      <c r="V283" s="87">
        <f>NFDs!AB285</f>
        <v>0</v>
      </c>
      <c r="W283" s="76">
        <f t="shared" si="289"/>
        <v>115</v>
      </c>
      <c r="X283" s="76">
        <f t="shared" si="297"/>
        <v>109.25</v>
      </c>
      <c r="Y283" s="76">
        <f t="shared" si="298"/>
        <v>20539</v>
      </c>
    </row>
    <row r="284" spans="2:25">
      <c r="B284" s="79">
        <f>COUNTA(B270:B283)</f>
        <v>14</v>
      </c>
      <c r="C284" s="80"/>
      <c r="D284" s="81"/>
      <c r="E284" s="81"/>
      <c r="F284" s="81"/>
      <c r="G284" s="81"/>
      <c r="H284" s="81"/>
      <c r="I284" s="82"/>
      <c r="J284" s="82"/>
      <c r="K284" s="83"/>
      <c r="L284" s="84"/>
      <c r="M284" s="85">
        <f>SUM(M270:M283)</f>
        <v>5134</v>
      </c>
      <c r="N284" s="85">
        <f t="shared" ref="N284:Y284" si="301">SUM(N270:N283)</f>
        <v>3252</v>
      </c>
      <c r="O284" s="85">
        <f t="shared" si="301"/>
        <v>4</v>
      </c>
      <c r="P284" s="85">
        <f t="shared" si="301"/>
        <v>5605.9499999999989</v>
      </c>
      <c r="Q284" s="85">
        <f t="shared" si="301"/>
        <v>1326021.3999999997</v>
      </c>
      <c r="R284" s="85">
        <f t="shared" si="301"/>
        <v>3</v>
      </c>
      <c r="S284" s="85">
        <f t="shared" si="301"/>
        <v>4291</v>
      </c>
      <c r="T284" s="85">
        <f t="shared" si="301"/>
        <v>4076.4500000000003</v>
      </c>
      <c r="U284" s="85">
        <f t="shared" si="301"/>
        <v>970740.39999999991</v>
      </c>
      <c r="V284" s="85">
        <f t="shared" si="301"/>
        <v>1</v>
      </c>
      <c r="W284" s="85">
        <f t="shared" si="301"/>
        <v>1610</v>
      </c>
      <c r="X284" s="85">
        <f t="shared" si="301"/>
        <v>1529.5</v>
      </c>
      <c r="Y284" s="85">
        <f t="shared" si="301"/>
        <v>355281</v>
      </c>
    </row>
    <row r="285" spans="2:25">
      <c r="B285" s="99" t="s">
        <v>597</v>
      </c>
      <c r="C285" s="100"/>
      <c r="D285" s="101"/>
      <c r="E285" s="101"/>
      <c r="F285" s="101"/>
      <c r="G285" s="101"/>
      <c r="H285" s="101"/>
      <c r="I285" s="101"/>
      <c r="J285" s="101"/>
      <c r="K285" s="92"/>
      <c r="L285" s="93"/>
      <c r="M285" s="102"/>
      <c r="N285" s="102"/>
      <c r="O285" s="102"/>
      <c r="P285" s="102"/>
      <c r="Q285" s="102"/>
      <c r="R285" s="102"/>
      <c r="S285" s="93"/>
      <c r="T285" s="275"/>
      <c r="U285" s="95"/>
      <c r="V285" s="95"/>
      <c r="W285" s="96"/>
      <c r="X285" s="276"/>
      <c r="Y285" s="72"/>
    </row>
    <row r="286" spans="2:25">
      <c r="B286" s="75" t="s">
        <v>598</v>
      </c>
      <c r="C286" s="75" t="s">
        <v>599</v>
      </c>
      <c r="D286" s="76" t="s">
        <v>73</v>
      </c>
      <c r="E286" s="76">
        <v>-13.37794274</v>
      </c>
      <c r="F286" s="76">
        <v>33.480143060000003</v>
      </c>
      <c r="G286" s="76" t="s">
        <v>74</v>
      </c>
      <c r="H286" s="76" t="s">
        <v>75</v>
      </c>
      <c r="I286" s="77">
        <v>42616</v>
      </c>
      <c r="J286" s="77">
        <f>I286+1</f>
        <v>42617</v>
      </c>
      <c r="K286" s="77">
        <v>44562</v>
      </c>
      <c r="L286" s="77">
        <f t="shared" ref="L286:L294" si="302">$AE$34</f>
        <v>45042</v>
      </c>
      <c r="M286" s="289">
        <v>91</v>
      </c>
      <c r="N286" s="78">
        <v>91</v>
      </c>
      <c r="O286" s="103">
        <f t="shared" ref="O286:O299" si="303">R286+V286</f>
        <v>2</v>
      </c>
      <c r="P286" s="78">
        <f t="shared" ref="P286" si="304">T286+X286</f>
        <v>456</v>
      </c>
      <c r="Q286" s="78">
        <f t="shared" ref="Q286" si="305">U286+Y286</f>
        <v>41496</v>
      </c>
      <c r="R286" s="87">
        <f>NFDs!AA288</f>
        <v>1</v>
      </c>
      <c r="S286" s="78">
        <f t="shared" ref="S286" si="306">IF((K286-J286)&gt;0,($AD$5-K286+1),$AD$5-J286)</f>
        <v>365</v>
      </c>
      <c r="T286" s="78">
        <f t="shared" ref="T286" si="307">IF(((S286-R286)&gt;(S286*$AD$9)),(S286*$AD$9),(S286-R286))</f>
        <v>346.75</v>
      </c>
      <c r="U286" s="78">
        <f t="shared" ref="U286:U299" si="308">N286*T286</f>
        <v>31554.25</v>
      </c>
      <c r="V286" s="87">
        <f>NFDs!AB288</f>
        <v>1</v>
      </c>
      <c r="W286" s="76">
        <f t="shared" ref="W286:W299" si="309">(L286-$AD$6)</f>
        <v>115</v>
      </c>
      <c r="X286" s="76">
        <f t="shared" ref="X286" si="310">IF(((W286-V286)&gt;(W286*$AD$9)),(W286*$AD$9),(W286-V286))</f>
        <v>109.25</v>
      </c>
      <c r="Y286" s="76">
        <f t="shared" ref="Y286" si="311">N286*X286</f>
        <v>9941.75</v>
      </c>
    </row>
    <row r="287" spans="2:25">
      <c r="B287" s="75" t="s">
        <v>600</v>
      </c>
      <c r="C287" s="75" t="s">
        <v>601</v>
      </c>
      <c r="D287" s="76" t="s">
        <v>73</v>
      </c>
      <c r="E287" s="76">
        <v>-13.358645989999999</v>
      </c>
      <c r="F287" s="76">
        <v>33.59160404</v>
      </c>
      <c r="G287" s="76" t="s">
        <v>74</v>
      </c>
      <c r="H287" s="76" t="s">
        <v>75</v>
      </c>
      <c r="I287" s="77">
        <v>42625</v>
      </c>
      <c r="J287" s="77">
        <f t="shared" ref="J287:J299" si="312">I287+1</f>
        <v>42626</v>
      </c>
      <c r="K287" s="77">
        <v>44562</v>
      </c>
      <c r="L287" s="77">
        <f t="shared" si="302"/>
        <v>45042</v>
      </c>
      <c r="M287" s="289">
        <v>396</v>
      </c>
      <c r="N287" s="78">
        <v>300</v>
      </c>
      <c r="O287" s="103">
        <f t="shared" si="303"/>
        <v>2</v>
      </c>
      <c r="P287" s="78">
        <f t="shared" ref="P287:P299" si="313">T287+X287</f>
        <v>456</v>
      </c>
      <c r="Q287" s="78">
        <f t="shared" ref="Q287:Q299" si="314">U287+Y287</f>
        <v>136800</v>
      </c>
      <c r="R287" s="87">
        <f>NFDs!AA289</f>
        <v>1</v>
      </c>
      <c r="S287" s="78">
        <f t="shared" ref="S287:S299" si="315">IF((K287-J287)&gt;0,($AD$5-K287+1),$AD$5-J287)</f>
        <v>365</v>
      </c>
      <c r="T287" s="78">
        <f t="shared" ref="T287:T299" si="316">IF(((S287-R287)&gt;(S287*$AD$9)),(S287*$AD$9),(S287-R287))</f>
        <v>346.75</v>
      </c>
      <c r="U287" s="78">
        <f t="shared" si="308"/>
        <v>104025</v>
      </c>
      <c r="V287" s="87">
        <f>NFDs!AB289</f>
        <v>1</v>
      </c>
      <c r="W287" s="76">
        <f t="shared" si="309"/>
        <v>115</v>
      </c>
      <c r="X287" s="76">
        <f t="shared" ref="X287:X299" si="317">IF(((W287-V287)&gt;(W287*$AD$9)),(W287*$AD$9),(W287-V287))</f>
        <v>109.25</v>
      </c>
      <c r="Y287" s="76">
        <f t="shared" ref="Y287:Y299" si="318">N287*X287</f>
        <v>32775</v>
      </c>
    </row>
    <row r="288" spans="2:25">
      <c r="B288" s="75" t="s">
        <v>602</v>
      </c>
      <c r="C288" s="75" t="s">
        <v>603</v>
      </c>
      <c r="D288" s="76" t="s">
        <v>73</v>
      </c>
      <c r="E288" s="76">
        <v>-13.5423802</v>
      </c>
      <c r="F288" s="76">
        <v>33.74043649</v>
      </c>
      <c r="G288" s="76" t="s">
        <v>74</v>
      </c>
      <c r="H288" s="76" t="s">
        <v>75</v>
      </c>
      <c r="I288" s="77">
        <v>42627</v>
      </c>
      <c r="J288" s="77">
        <f t="shared" si="312"/>
        <v>42628</v>
      </c>
      <c r="K288" s="77">
        <v>44562</v>
      </c>
      <c r="L288" s="77">
        <f t="shared" si="302"/>
        <v>45042</v>
      </c>
      <c r="M288" s="289">
        <v>242</v>
      </c>
      <c r="N288" s="78">
        <v>242</v>
      </c>
      <c r="O288" s="103">
        <f t="shared" si="303"/>
        <v>40</v>
      </c>
      <c r="P288" s="78">
        <f t="shared" si="313"/>
        <v>434.25</v>
      </c>
      <c r="Q288" s="78">
        <f t="shared" si="314"/>
        <v>105088.5</v>
      </c>
      <c r="R288" s="87">
        <f>NFDs!AA290</f>
        <v>40</v>
      </c>
      <c r="S288" s="78">
        <f t="shared" si="315"/>
        <v>365</v>
      </c>
      <c r="T288" s="78">
        <f t="shared" si="316"/>
        <v>325</v>
      </c>
      <c r="U288" s="78">
        <f t="shared" si="308"/>
        <v>78650</v>
      </c>
      <c r="V288" s="87">
        <f>NFDs!AB290</f>
        <v>0</v>
      </c>
      <c r="W288" s="76">
        <f t="shared" si="309"/>
        <v>115</v>
      </c>
      <c r="X288" s="76">
        <f t="shared" si="317"/>
        <v>109.25</v>
      </c>
      <c r="Y288" s="76">
        <f t="shared" si="318"/>
        <v>26438.5</v>
      </c>
    </row>
    <row r="289" spans="2:25">
      <c r="B289" s="75" t="s">
        <v>604</v>
      </c>
      <c r="C289" s="75" t="s">
        <v>605</v>
      </c>
      <c r="D289" s="76" t="s">
        <v>73</v>
      </c>
      <c r="E289" s="76">
        <v>-13.41998499</v>
      </c>
      <c r="F289" s="76">
        <v>33.760934589999998</v>
      </c>
      <c r="G289" s="76" t="s">
        <v>74</v>
      </c>
      <c r="H289" s="76" t="s">
        <v>75</v>
      </c>
      <c r="I289" s="77">
        <v>42629</v>
      </c>
      <c r="J289" s="77">
        <f t="shared" si="312"/>
        <v>42630</v>
      </c>
      <c r="K289" s="77">
        <v>44562</v>
      </c>
      <c r="L289" s="77">
        <f t="shared" si="302"/>
        <v>45042</v>
      </c>
      <c r="M289" s="289">
        <v>911</v>
      </c>
      <c r="N289" s="78">
        <v>300</v>
      </c>
      <c r="O289" s="103">
        <f t="shared" si="303"/>
        <v>0</v>
      </c>
      <c r="P289" s="78">
        <f t="shared" si="313"/>
        <v>456</v>
      </c>
      <c r="Q289" s="78">
        <f t="shared" si="314"/>
        <v>136800</v>
      </c>
      <c r="R289" s="87">
        <f>NFDs!AA291</f>
        <v>0</v>
      </c>
      <c r="S289" s="78">
        <f t="shared" si="315"/>
        <v>365</v>
      </c>
      <c r="T289" s="78">
        <f t="shared" si="316"/>
        <v>346.75</v>
      </c>
      <c r="U289" s="78">
        <f t="shared" si="308"/>
        <v>104025</v>
      </c>
      <c r="V289" s="87">
        <f>NFDs!AB291</f>
        <v>0</v>
      </c>
      <c r="W289" s="76">
        <f t="shared" si="309"/>
        <v>115</v>
      </c>
      <c r="X289" s="76">
        <f t="shared" si="317"/>
        <v>109.25</v>
      </c>
      <c r="Y289" s="76">
        <f t="shared" si="318"/>
        <v>32775</v>
      </c>
    </row>
    <row r="290" spans="2:25">
      <c r="B290" s="75" t="s">
        <v>606</v>
      </c>
      <c r="C290" s="75" t="s">
        <v>607</v>
      </c>
      <c r="D290" s="76" t="s">
        <v>73</v>
      </c>
      <c r="E290" s="76">
        <v>-13.74355671</v>
      </c>
      <c r="F290" s="76">
        <v>34.025513590000003</v>
      </c>
      <c r="G290" s="76" t="s">
        <v>74</v>
      </c>
      <c r="H290" s="76" t="s">
        <v>75</v>
      </c>
      <c r="I290" s="77">
        <v>42630</v>
      </c>
      <c r="J290" s="77">
        <f t="shared" si="312"/>
        <v>42631</v>
      </c>
      <c r="K290" s="77">
        <v>44562</v>
      </c>
      <c r="L290" s="77">
        <f t="shared" si="302"/>
        <v>45042</v>
      </c>
      <c r="M290" s="289">
        <v>206</v>
      </c>
      <c r="N290" s="78">
        <v>206</v>
      </c>
      <c r="O290" s="103">
        <f t="shared" si="303"/>
        <v>0</v>
      </c>
      <c r="P290" s="78">
        <f t="shared" si="313"/>
        <v>456</v>
      </c>
      <c r="Q290" s="78">
        <f t="shared" si="314"/>
        <v>93936</v>
      </c>
      <c r="R290" s="87">
        <f>NFDs!AA292</f>
        <v>0</v>
      </c>
      <c r="S290" s="78">
        <f t="shared" si="315"/>
        <v>365</v>
      </c>
      <c r="T290" s="78">
        <f t="shared" si="316"/>
        <v>346.75</v>
      </c>
      <c r="U290" s="78">
        <f t="shared" si="308"/>
        <v>71430.5</v>
      </c>
      <c r="V290" s="87">
        <f>NFDs!AB292</f>
        <v>0</v>
      </c>
      <c r="W290" s="76">
        <f t="shared" si="309"/>
        <v>115</v>
      </c>
      <c r="X290" s="76">
        <f t="shared" si="317"/>
        <v>109.25</v>
      </c>
      <c r="Y290" s="76">
        <f t="shared" si="318"/>
        <v>22505.5</v>
      </c>
    </row>
    <row r="291" spans="2:25">
      <c r="B291" s="75" t="s">
        <v>608</v>
      </c>
      <c r="C291" s="75" t="s">
        <v>609</v>
      </c>
      <c r="D291" s="76" t="s">
        <v>73</v>
      </c>
      <c r="E291" s="76">
        <v>-13.39206169</v>
      </c>
      <c r="F291" s="76">
        <v>33.641263379999998</v>
      </c>
      <c r="G291" s="76" t="s">
        <v>74</v>
      </c>
      <c r="H291" s="76" t="s">
        <v>75</v>
      </c>
      <c r="I291" s="77">
        <v>42634</v>
      </c>
      <c r="J291" s="77">
        <f t="shared" si="312"/>
        <v>42635</v>
      </c>
      <c r="K291" s="77">
        <v>44562</v>
      </c>
      <c r="L291" s="77">
        <f t="shared" si="302"/>
        <v>45042</v>
      </c>
      <c r="M291" s="289">
        <v>412</v>
      </c>
      <c r="N291" s="78">
        <v>300</v>
      </c>
      <c r="O291" s="103">
        <f t="shared" si="303"/>
        <v>0</v>
      </c>
      <c r="P291" s="78">
        <f t="shared" si="313"/>
        <v>456</v>
      </c>
      <c r="Q291" s="78">
        <f t="shared" si="314"/>
        <v>136800</v>
      </c>
      <c r="R291" s="87">
        <f>NFDs!AA293</f>
        <v>0</v>
      </c>
      <c r="S291" s="78">
        <f t="shared" si="315"/>
        <v>365</v>
      </c>
      <c r="T291" s="78">
        <f t="shared" si="316"/>
        <v>346.75</v>
      </c>
      <c r="U291" s="78">
        <f t="shared" si="308"/>
        <v>104025</v>
      </c>
      <c r="V291" s="87">
        <f>NFDs!AB293</f>
        <v>0</v>
      </c>
      <c r="W291" s="76">
        <f t="shared" si="309"/>
        <v>115</v>
      </c>
      <c r="X291" s="76">
        <f t="shared" si="317"/>
        <v>109.25</v>
      </c>
      <c r="Y291" s="76">
        <f t="shared" si="318"/>
        <v>32775</v>
      </c>
    </row>
    <row r="292" spans="2:25">
      <c r="B292" s="75" t="s">
        <v>610</v>
      </c>
      <c r="C292" s="75" t="s">
        <v>611</v>
      </c>
      <c r="D292" s="76" t="s">
        <v>73</v>
      </c>
      <c r="E292" s="76">
        <v>-13.46455997</v>
      </c>
      <c r="F292" s="76">
        <v>33.619514340000002</v>
      </c>
      <c r="G292" s="76" t="s">
        <v>74</v>
      </c>
      <c r="H292" s="76" t="s">
        <v>75</v>
      </c>
      <c r="I292" s="77">
        <v>42635</v>
      </c>
      <c r="J292" s="77">
        <f t="shared" si="312"/>
        <v>42636</v>
      </c>
      <c r="K292" s="77">
        <v>44562</v>
      </c>
      <c r="L292" s="77">
        <f t="shared" si="302"/>
        <v>45042</v>
      </c>
      <c r="M292" s="289">
        <v>437</v>
      </c>
      <c r="N292" s="78">
        <v>300</v>
      </c>
      <c r="O292" s="103">
        <f t="shared" si="303"/>
        <v>0</v>
      </c>
      <c r="P292" s="78">
        <f t="shared" si="313"/>
        <v>456</v>
      </c>
      <c r="Q292" s="78">
        <f t="shared" si="314"/>
        <v>136800</v>
      </c>
      <c r="R292" s="87">
        <f>NFDs!AA294</f>
        <v>0</v>
      </c>
      <c r="S292" s="78">
        <f t="shared" si="315"/>
        <v>365</v>
      </c>
      <c r="T292" s="78">
        <f t="shared" si="316"/>
        <v>346.75</v>
      </c>
      <c r="U292" s="78">
        <f t="shared" si="308"/>
        <v>104025</v>
      </c>
      <c r="V292" s="87">
        <f>NFDs!AB294</f>
        <v>0</v>
      </c>
      <c r="W292" s="76">
        <f t="shared" si="309"/>
        <v>115</v>
      </c>
      <c r="X292" s="76">
        <f t="shared" si="317"/>
        <v>109.25</v>
      </c>
      <c r="Y292" s="76">
        <f t="shared" si="318"/>
        <v>32775</v>
      </c>
    </row>
    <row r="293" spans="2:25">
      <c r="B293" s="75" t="s">
        <v>612</v>
      </c>
      <c r="C293" s="75" t="s">
        <v>613</v>
      </c>
      <c r="D293" s="76" t="s">
        <v>73</v>
      </c>
      <c r="E293" s="76">
        <v>-13.39952267</v>
      </c>
      <c r="F293" s="76">
        <v>33.535917339999997</v>
      </c>
      <c r="G293" s="76" t="s">
        <v>74</v>
      </c>
      <c r="H293" s="76" t="s">
        <v>75</v>
      </c>
      <c r="I293" s="77">
        <v>42640</v>
      </c>
      <c r="J293" s="77">
        <f t="shared" si="312"/>
        <v>42641</v>
      </c>
      <c r="K293" s="77">
        <v>44562</v>
      </c>
      <c r="L293" s="77">
        <f t="shared" si="302"/>
        <v>45042</v>
      </c>
      <c r="M293" s="289">
        <v>280</v>
      </c>
      <c r="N293" s="78">
        <v>280</v>
      </c>
      <c r="O293" s="103">
        <f t="shared" si="303"/>
        <v>0</v>
      </c>
      <c r="P293" s="78">
        <f t="shared" si="313"/>
        <v>456</v>
      </c>
      <c r="Q293" s="78">
        <f t="shared" si="314"/>
        <v>127680</v>
      </c>
      <c r="R293" s="87">
        <f>NFDs!AA295</f>
        <v>0</v>
      </c>
      <c r="S293" s="78">
        <f t="shared" si="315"/>
        <v>365</v>
      </c>
      <c r="T293" s="78">
        <f t="shared" si="316"/>
        <v>346.75</v>
      </c>
      <c r="U293" s="78">
        <f t="shared" si="308"/>
        <v>97090</v>
      </c>
      <c r="V293" s="87">
        <f>NFDs!AB295</f>
        <v>0</v>
      </c>
      <c r="W293" s="76">
        <f t="shared" si="309"/>
        <v>115</v>
      </c>
      <c r="X293" s="76">
        <f t="shared" si="317"/>
        <v>109.25</v>
      </c>
      <c r="Y293" s="76">
        <f t="shared" si="318"/>
        <v>30590</v>
      </c>
    </row>
    <row r="294" spans="2:25">
      <c r="B294" s="75" t="s">
        <v>614</v>
      </c>
      <c r="C294" s="75" t="s">
        <v>615</v>
      </c>
      <c r="D294" s="76" t="s">
        <v>73</v>
      </c>
      <c r="E294" s="76">
        <v>-13.349549659999999</v>
      </c>
      <c r="F294" s="76">
        <v>33.571931419999999</v>
      </c>
      <c r="G294" s="76" t="s">
        <v>74</v>
      </c>
      <c r="H294" s="76" t="s">
        <v>75</v>
      </c>
      <c r="I294" s="77">
        <v>42641</v>
      </c>
      <c r="J294" s="77">
        <f t="shared" si="312"/>
        <v>42642</v>
      </c>
      <c r="K294" s="77">
        <v>44562</v>
      </c>
      <c r="L294" s="77">
        <f t="shared" si="302"/>
        <v>45042</v>
      </c>
      <c r="M294" s="289">
        <v>344</v>
      </c>
      <c r="N294" s="78">
        <v>300</v>
      </c>
      <c r="O294" s="103">
        <f t="shared" si="303"/>
        <v>7</v>
      </c>
      <c r="P294" s="78">
        <f t="shared" si="313"/>
        <v>456</v>
      </c>
      <c r="Q294" s="78">
        <f t="shared" si="314"/>
        <v>136800</v>
      </c>
      <c r="R294" s="87">
        <f>NFDs!AA296</f>
        <v>7</v>
      </c>
      <c r="S294" s="78">
        <f t="shared" si="315"/>
        <v>365</v>
      </c>
      <c r="T294" s="78">
        <f t="shared" si="316"/>
        <v>346.75</v>
      </c>
      <c r="U294" s="78">
        <f t="shared" si="308"/>
        <v>104025</v>
      </c>
      <c r="V294" s="87">
        <f>NFDs!AB296</f>
        <v>0</v>
      </c>
      <c r="W294" s="76">
        <f t="shared" si="309"/>
        <v>115</v>
      </c>
      <c r="X294" s="76">
        <f t="shared" si="317"/>
        <v>109.25</v>
      </c>
      <c r="Y294" s="76">
        <f t="shared" si="318"/>
        <v>32775</v>
      </c>
    </row>
    <row r="295" spans="2:25">
      <c r="B295" s="88" t="s">
        <v>616</v>
      </c>
      <c r="C295" s="88" t="s">
        <v>617</v>
      </c>
      <c r="D295" s="76" t="s">
        <v>73</v>
      </c>
      <c r="E295" s="272">
        <v>-13.591248999999999</v>
      </c>
      <c r="F295" s="272">
        <v>33.791118900000001</v>
      </c>
      <c r="G295" s="76" t="s">
        <v>74</v>
      </c>
      <c r="H295" s="269" t="s">
        <v>75</v>
      </c>
      <c r="I295" s="314">
        <v>44903</v>
      </c>
      <c r="J295" s="77">
        <f t="shared" si="312"/>
        <v>44904</v>
      </c>
      <c r="K295" s="77">
        <f>J295</f>
        <v>44904</v>
      </c>
      <c r="L295" s="77">
        <f t="shared" ref="L295:L299" si="319">$AE$34</f>
        <v>45042</v>
      </c>
      <c r="M295" s="289">
        <v>344</v>
      </c>
      <c r="N295" s="78">
        <v>300</v>
      </c>
      <c r="O295" s="103">
        <f t="shared" si="303"/>
        <v>0</v>
      </c>
      <c r="P295" s="78">
        <f t="shared" si="313"/>
        <v>130.15</v>
      </c>
      <c r="Q295" s="78">
        <f t="shared" si="314"/>
        <v>39045</v>
      </c>
      <c r="R295" s="87">
        <f>NFDs!AA297</f>
        <v>0</v>
      </c>
      <c r="S295" s="78">
        <f t="shared" si="315"/>
        <v>22</v>
      </c>
      <c r="T295" s="78">
        <f t="shared" si="316"/>
        <v>20.9</v>
      </c>
      <c r="U295" s="78">
        <f t="shared" si="308"/>
        <v>6270</v>
      </c>
      <c r="V295" s="87">
        <f>NFDs!AB297</f>
        <v>0</v>
      </c>
      <c r="W295" s="76">
        <f t="shared" si="309"/>
        <v>115</v>
      </c>
      <c r="X295" s="76">
        <f t="shared" si="317"/>
        <v>109.25</v>
      </c>
      <c r="Y295" s="76">
        <f t="shared" si="318"/>
        <v>32775</v>
      </c>
    </row>
    <row r="296" spans="2:25">
      <c r="B296" s="88" t="s">
        <v>618</v>
      </c>
      <c r="C296" s="258" t="s">
        <v>619</v>
      </c>
      <c r="D296" s="76" t="s">
        <v>73</v>
      </c>
      <c r="E296" s="75">
        <v>-13.7334893</v>
      </c>
      <c r="F296" s="75">
        <v>33.938102100000002</v>
      </c>
      <c r="G296" s="76" t="s">
        <v>74</v>
      </c>
      <c r="H296" s="269" t="s">
        <v>75</v>
      </c>
      <c r="I296" s="300">
        <v>44909</v>
      </c>
      <c r="J296" s="77">
        <f t="shared" si="312"/>
        <v>44910</v>
      </c>
      <c r="K296" s="77">
        <f t="shared" ref="K296:K299" si="320">J296</f>
        <v>44910</v>
      </c>
      <c r="L296" s="77">
        <f t="shared" si="319"/>
        <v>45042</v>
      </c>
      <c r="M296" s="289">
        <v>226</v>
      </c>
      <c r="N296" s="78">
        <v>226</v>
      </c>
      <c r="O296" s="103">
        <f t="shared" si="303"/>
        <v>0</v>
      </c>
      <c r="P296" s="78">
        <f t="shared" si="313"/>
        <v>124.45</v>
      </c>
      <c r="Q296" s="78">
        <f t="shared" si="314"/>
        <v>28125.7</v>
      </c>
      <c r="R296" s="87">
        <f>NFDs!AA298</f>
        <v>0</v>
      </c>
      <c r="S296" s="78">
        <f t="shared" si="315"/>
        <v>16</v>
      </c>
      <c r="T296" s="78">
        <f t="shared" si="316"/>
        <v>15.2</v>
      </c>
      <c r="U296" s="78">
        <f t="shared" si="308"/>
        <v>3435.2</v>
      </c>
      <c r="V296" s="87">
        <f>NFDs!AB298</f>
        <v>0</v>
      </c>
      <c r="W296" s="76">
        <f t="shared" si="309"/>
        <v>115</v>
      </c>
      <c r="X296" s="76">
        <f t="shared" si="317"/>
        <v>109.25</v>
      </c>
      <c r="Y296" s="76">
        <f t="shared" si="318"/>
        <v>24690.5</v>
      </c>
    </row>
    <row r="297" spans="2:25">
      <c r="B297" s="190" t="s">
        <v>620</v>
      </c>
      <c r="C297" s="265" t="s">
        <v>621</v>
      </c>
      <c r="D297" s="76" t="s">
        <v>73</v>
      </c>
      <c r="E297" s="75">
        <v>-13.6031473</v>
      </c>
      <c r="F297" s="75">
        <v>34.1067447</v>
      </c>
      <c r="G297" s="76" t="s">
        <v>74</v>
      </c>
      <c r="H297" s="269" t="s">
        <v>75</v>
      </c>
      <c r="I297" s="300">
        <v>44721</v>
      </c>
      <c r="J297" s="77">
        <f t="shared" si="312"/>
        <v>44722</v>
      </c>
      <c r="K297" s="77">
        <f t="shared" si="320"/>
        <v>44722</v>
      </c>
      <c r="L297" s="77">
        <f t="shared" si="319"/>
        <v>45042</v>
      </c>
      <c r="M297" s="289">
        <v>285</v>
      </c>
      <c r="N297" s="78">
        <v>285</v>
      </c>
      <c r="O297" s="103">
        <f t="shared" si="303"/>
        <v>0</v>
      </c>
      <c r="P297" s="78">
        <f t="shared" si="313"/>
        <v>303.04999999999995</v>
      </c>
      <c r="Q297" s="78">
        <f t="shared" si="314"/>
        <v>86369.25</v>
      </c>
      <c r="R297" s="87">
        <f>NFDs!AA299</f>
        <v>0</v>
      </c>
      <c r="S297" s="78">
        <f t="shared" si="315"/>
        <v>204</v>
      </c>
      <c r="T297" s="78">
        <f t="shared" si="316"/>
        <v>193.79999999999998</v>
      </c>
      <c r="U297" s="78">
        <f t="shared" si="308"/>
        <v>55232.999999999993</v>
      </c>
      <c r="V297" s="87">
        <f>NFDs!AB299</f>
        <v>0</v>
      </c>
      <c r="W297" s="76">
        <f t="shared" si="309"/>
        <v>115</v>
      </c>
      <c r="X297" s="76">
        <f t="shared" si="317"/>
        <v>109.25</v>
      </c>
      <c r="Y297" s="76">
        <f t="shared" si="318"/>
        <v>31136.25</v>
      </c>
    </row>
    <row r="298" spans="2:25">
      <c r="B298" s="88" t="s">
        <v>622</v>
      </c>
      <c r="C298" s="88" t="s">
        <v>623</v>
      </c>
      <c r="D298" s="76" t="s">
        <v>73</v>
      </c>
      <c r="E298" s="272">
        <v>-13.7045104</v>
      </c>
      <c r="F298" s="272">
        <v>33.982084200000003</v>
      </c>
      <c r="G298" s="76" t="s">
        <v>74</v>
      </c>
      <c r="H298" s="269" t="s">
        <v>75</v>
      </c>
      <c r="I298" s="300">
        <v>44638</v>
      </c>
      <c r="J298" s="77">
        <f t="shared" si="312"/>
        <v>44639</v>
      </c>
      <c r="K298" s="77">
        <f t="shared" si="320"/>
        <v>44639</v>
      </c>
      <c r="L298" s="77">
        <f t="shared" si="319"/>
        <v>45042</v>
      </c>
      <c r="M298" s="289">
        <v>279</v>
      </c>
      <c r="N298" s="78">
        <v>279</v>
      </c>
      <c r="O298" s="103">
        <f t="shared" si="303"/>
        <v>0</v>
      </c>
      <c r="P298" s="78">
        <f t="shared" si="313"/>
        <v>381.9</v>
      </c>
      <c r="Q298" s="78">
        <f t="shared" si="314"/>
        <v>106550.09999999999</v>
      </c>
      <c r="R298" s="87">
        <f>NFDs!AA300</f>
        <v>0</v>
      </c>
      <c r="S298" s="78">
        <f t="shared" si="315"/>
        <v>287</v>
      </c>
      <c r="T298" s="78">
        <f t="shared" si="316"/>
        <v>272.64999999999998</v>
      </c>
      <c r="U298" s="78">
        <f t="shared" si="308"/>
        <v>76069.349999999991</v>
      </c>
      <c r="V298" s="87">
        <f>NFDs!AB300</f>
        <v>0</v>
      </c>
      <c r="W298" s="76">
        <f t="shared" si="309"/>
        <v>115</v>
      </c>
      <c r="X298" s="76">
        <f t="shared" si="317"/>
        <v>109.25</v>
      </c>
      <c r="Y298" s="76">
        <f t="shared" si="318"/>
        <v>30480.75</v>
      </c>
    </row>
    <row r="299" spans="2:25">
      <c r="B299" s="190" t="s">
        <v>624</v>
      </c>
      <c r="C299" s="323" t="s">
        <v>625</v>
      </c>
      <c r="D299" s="76" t="s">
        <v>73</v>
      </c>
      <c r="E299" s="75">
        <v>-13.7075827</v>
      </c>
      <c r="F299" s="75">
        <v>34.271136300000002</v>
      </c>
      <c r="G299" s="273" t="s">
        <v>74</v>
      </c>
      <c r="H299" s="274" t="s">
        <v>75</v>
      </c>
      <c r="I299" s="300">
        <v>44764</v>
      </c>
      <c r="J299" s="77">
        <f t="shared" si="312"/>
        <v>44765</v>
      </c>
      <c r="K299" s="77">
        <f t="shared" si="320"/>
        <v>44765</v>
      </c>
      <c r="L299" s="77">
        <f t="shared" si="319"/>
        <v>45042</v>
      </c>
      <c r="M299" s="289">
        <v>208</v>
      </c>
      <c r="N299" s="78">
        <v>208</v>
      </c>
      <c r="O299" s="103">
        <f t="shared" si="303"/>
        <v>0</v>
      </c>
      <c r="P299" s="78">
        <f t="shared" si="313"/>
        <v>262.2</v>
      </c>
      <c r="Q299" s="78">
        <f t="shared" si="314"/>
        <v>54537.599999999999</v>
      </c>
      <c r="R299" s="87">
        <f>NFDs!AA301</f>
        <v>0</v>
      </c>
      <c r="S299" s="78">
        <f t="shared" si="315"/>
        <v>161</v>
      </c>
      <c r="T299" s="78">
        <f t="shared" si="316"/>
        <v>152.94999999999999</v>
      </c>
      <c r="U299" s="78">
        <f t="shared" si="308"/>
        <v>31813.599999999999</v>
      </c>
      <c r="V299" s="87">
        <f>NFDs!AB301</f>
        <v>0</v>
      </c>
      <c r="W299" s="76">
        <f t="shared" si="309"/>
        <v>115</v>
      </c>
      <c r="X299" s="76">
        <f t="shared" si="317"/>
        <v>109.25</v>
      </c>
      <c r="Y299" s="76">
        <f t="shared" si="318"/>
        <v>22724</v>
      </c>
    </row>
    <row r="300" spans="2:25">
      <c r="B300" s="79">
        <f>COUNTA(B286:B299)</f>
        <v>14</v>
      </c>
      <c r="C300" s="80"/>
      <c r="D300" s="81"/>
      <c r="E300" s="81"/>
      <c r="F300" s="81"/>
      <c r="G300" s="81"/>
      <c r="H300" s="81"/>
      <c r="I300" s="82"/>
      <c r="J300" s="82"/>
      <c r="K300" s="83"/>
      <c r="L300" s="84"/>
      <c r="M300" s="85">
        <f>SUM(M286:M299)</f>
        <v>4661</v>
      </c>
      <c r="N300" s="85">
        <f t="shared" ref="N300:Y300" si="321">SUM(N286:N299)</f>
        <v>3617</v>
      </c>
      <c r="O300" s="85">
        <f t="shared" si="321"/>
        <v>51</v>
      </c>
      <c r="P300" s="85">
        <f t="shared" si="321"/>
        <v>5283.9999999999991</v>
      </c>
      <c r="Q300" s="85">
        <f t="shared" si="321"/>
        <v>1366828.1500000001</v>
      </c>
      <c r="R300" s="85">
        <f t="shared" si="321"/>
        <v>49</v>
      </c>
      <c r="S300" s="85">
        <f t="shared" si="321"/>
        <v>3975</v>
      </c>
      <c r="T300" s="85">
        <f t="shared" si="321"/>
        <v>3754.5</v>
      </c>
      <c r="U300" s="85">
        <f t="shared" si="321"/>
        <v>971670.89999999991</v>
      </c>
      <c r="V300" s="85">
        <f t="shared" si="321"/>
        <v>2</v>
      </c>
      <c r="W300" s="85">
        <f t="shared" si="321"/>
        <v>1610</v>
      </c>
      <c r="X300" s="85">
        <f t="shared" si="321"/>
        <v>1529.5</v>
      </c>
      <c r="Y300" s="85">
        <f t="shared" si="321"/>
        <v>395157.25</v>
      </c>
    </row>
    <row r="301" spans="2:25">
      <c r="B301" s="89" t="s">
        <v>626</v>
      </c>
      <c r="C301" s="90"/>
      <c r="D301" s="91"/>
      <c r="E301" s="91"/>
      <c r="F301" s="91"/>
      <c r="G301" s="91"/>
      <c r="H301" s="91"/>
      <c r="I301" s="91"/>
      <c r="J301" s="91"/>
      <c r="K301" s="92"/>
      <c r="L301" s="93"/>
      <c r="M301" s="94"/>
      <c r="N301" s="94"/>
      <c r="O301" s="94"/>
      <c r="P301" s="94"/>
      <c r="Q301" s="94"/>
      <c r="R301" s="94"/>
      <c r="S301" s="93"/>
      <c r="T301" s="275"/>
      <c r="U301" s="95"/>
      <c r="V301" s="95"/>
      <c r="W301" s="96"/>
      <c r="X301" s="276"/>
      <c r="Y301" s="72"/>
    </row>
    <row r="302" spans="2:25">
      <c r="B302" s="75" t="s">
        <v>627</v>
      </c>
      <c r="C302" s="75" t="s">
        <v>628</v>
      </c>
      <c r="D302" s="76" t="s">
        <v>73</v>
      </c>
      <c r="E302" s="76">
        <v>-13.709797549999999</v>
      </c>
      <c r="F302" s="76">
        <v>33.624655330000003</v>
      </c>
      <c r="G302" s="76" t="s">
        <v>74</v>
      </c>
      <c r="H302" s="76" t="s">
        <v>75</v>
      </c>
      <c r="I302" s="77">
        <v>42636</v>
      </c>
      <c r="J302" s="77">
        <f>I302+1</f>
        <v>42637</v>
      </c>
      <c r="K302" s="77">
        <v>44562</v>
      </c>
      <c r="L302" s="77">
        <f t="shared" ref="L302:L309" si="322">$AE$35</f>
        <v>45042</v>
      </c>
      <c r="M302" s="289">
        <v>96</v>
      </c>
      <c r="N302" s="78">
        <v>123</v>
      </c>
      <c r="O302" s="103">
        <f t="shared" ref="O302:O314" si="323">R302+V302</f>
        <v>0</v>
      </c>
      <c r="P302" s="78">
        <f t="shared" ref="P302" si="324">T302+X302</f>
        <v>456</v>
      </c>
      <c r="Q302" s="78">
        <f t="shared" ref="Q302" si="325">U302+Y302</f>
        <v>56088</v>
      </c>
      <c r="R302" s="87">
        <f>NFDs!AA304</f>
        <v>0</v>
      </c>
      <c r="S302" s="78">
        <f t="shared" ref="S302" si="326">IF((K302-J302)&gt;0,($AD$5-K302+1),$AD$5-J302)</f>
        <v>365</v>
      </c>
      <c r="T302" s="78">
        <f t="shared" ref="T302" si="327">IF(((S302-R302)&gt;(S302*$AD$9)),(S302*$AD$9),(S302-R302))</f>
        <v>346.75</v>
      </c>
      <c r="U302" s="78">
        <f t="shared" ref="U302:U314" si="328">N302*T302</f>
        <v>42650.25</v>
      </c>
      <c r="V302" s="87">
        <f>NFDs!AB304</f>
        <v>0</v>
      </c>
      <c r="W302" s="76">
        <f t="shared" ref="W302:W314" si="329">(L302-$AD$6)</f>
        <v>115</v>
      </c>
      <c r="X302" s="76">
        <f t="shared" ref="X302" si="330">IF(((W302-V302)&gt;(W302*$AD$9)),(W302*$AD$9),(W302-V302))</f>
        <v>109.25</v>
      </c>
      <c r="Y302" s="158">
        <f t="shared" ref="Y302" si="331">N302*X302</f>
        <v>13437.75</v>
      </c>
    </row>
    <row r="303" spans="2:25">
      <c r="B303" s="75" t="s">
        <v>629</v>
      </c>
      <c r="C303" s="75" t="s">
        <v>630</v>
      </c>
      <c r="D303" s="76" t="s">
        <v>73</v>
      </c>
      <c r="E303" s="76">
        <v>-13.5861</v>
      </c>
      <c r="F303" s="76">
        <v>33.870350000000002</v>
      </c>
      <c r="G303" s="76" t="s">
        <v>74</v>
      </c>
      <c r="H303" s="76" t="s">
        <v>75</v>
      </c>
      <c r="I303" s="77">
        <v>42636</v>
      </c>
      <c r="J303" s="77">
        <f t="shared" ref="J303:J314" si="332">I303+1</f>
        <v>42637</v>
      </c>
      <c r="K303" s="77">
        <v>44562</v>
      </c>
      <c r="L303" s="77">
        <f t="shared" si="322"/>
        <v>45042</v>
      </c>
      <c r="M303" s="289">
        <v>503</v>
      </c>
      <c r="N303" s="78">
        <v>300</v>
      </c>
      <c r="O303" s="103">
        <f t="shared" si="323"/>
        <v>0</v>
      </c>
      <c r="P303" s="78">
        <f t="shared" ref="P303:P314" si="333">T303+X303</f>
        <v>456</v>
      </c>
      <c r="Q303" s="78">
        <f t="shared" ref="Q303:Q314" si="334">U303+Y303</f>
        <v>136800</v>
      </c>
      <c r="R303" s="87">
        <f>NFDs!AA305</f>
        <v>0</v>
      </c>
      <c r="S303" s="78">
        <f t="shared" ref="S303:S314" si="335">IF((K303-J303)&gt;0,($AD$5-K303+1),$AD$5-J303)</f>
        <v>365</v>
      </c>
      <c r="T303" s="78">
        <f t="shared" ref="T303:T314" si="336">IF(((S303-R303)&gt;(S303*$AD$9)),(S303*$AD$9),(S303-R303))</f>
        <v>346.75</v>
      </c>
      <c r="U303" s="78">
        <f t="shared" si="328"/>
        <v>104025</v>
      </c>
      <c r="V303" s="87">
        <f>NFDs!AB305</f>
        <v>0</v>
      </c>
      <c r="W303" s="76">
        <f t="shared" si="329"/>
        <v>115</v>
      </c>
      <c r="X303" s="76">
        <f t="shared" ref="X303:X314" si="337">IF(((W303-V303)&gt;(W303*$AD$9)),(W303*$AD$9),(W303-V303))</f>
        <v>109.25</v>
      </c>
      <c r="Y303" s="158">
        <f t="shared" ref="Y303:Y314" si="338">N303*X303</f>
        <v>32775</v>
      </c>
    </row>
    <row r="304" spans="2:25">
      <c r="B304" s="75" t="s">
        <v>631</v>
      </c>
      <c r="C304" s="75" t="s">
        <v>632</v>
      </c>
      <c r="D304" s="76" t="s">
        <v>73</v>
      </c>
      <c r="E304" s="76">
        <v>-13.442767484019308</v>
      </c>
      <c r="F304" s="76">
        <v>33.593851260882737</v>
      </c>
      <c r="G304" s="76" t="s">
        <v>74</v>
      </c>
      <c r="H304" s="76" t="s">
        <v>75</v>
      </c>
      <c r="I304" s="77">
        <v>42636</v>
      </c>
      <c r="J304" s="77">
        <f t="shared" si="332"/>
        <v>42637</v>
      </c>
      <c r="K304" s="77">
        <v>44562</v>
      </c>
      <c r="L304" s="77">
        <f t="shared" si="322"/>
        <v>45042</v>
      </c>
      <c r="M304" s="289">
        <v>382</v>
      </c>
      <c r="N304" s="78">
        <v>300</v>
      </c>
      <c r="O304" s="103">
        <f t="shared" si="323"/>
        <v>0</v>
      </c>
      <c r="P304" s="78">
        <f t="shared" si="333"/>
        <v>456</v>
      </c>
      <c r="Q304" s="78">
        <f t="shared" si="334"/>
        <v>136800</v>
      </c>
      <c r="R304" s="87">
        <f>NFDs!AA306</f>
        <v>0</v>
      </c>
      <c r="S304" s="78">
        <f t="shared" si="335"/>
        <v>365</v>
      </c>
      <c r="T304" s="78">
        <f t="shared" si="336"/>
        <v>346.75</v>
      </c>
      <c r="U304" s="78">
        <f t="shared" si="328"/>
        <v>104025</v>
      </c>
      <c r="V304" s="87">
        <f>NFDs!AB306</f>
        <v>0</v>
      </c>
      <c r="W304" s="76">
        <f t="shared" si="329"/>
        <v>115</v>
      </c>
      <c r="X304" s="76">
        <f t="shared" si="337"/>
        <v>109.25</v>
      </c>
      <c r="Y304" s="158">
        <f t="shared" si="338"/>
        <v>32775</v>
      </c>
    </row>
    <row r="305" spans="2:25">
      <c r="B305" s="75" t="s">
        <v>633</v>
      </c>
      <c r="C305" s="75" t="s">
        <v>634</v>
      </c>
      <c r="D305" s="76" t="s">
        <v>73</v>
      </c>
      <c r="E305" s="76">
        <v>-13.342374920922673</v>
      </c>
      <c r="F305" s="76">
        <v>33.561757149945201</v>
      </c>
      <c r="G305" s="76" t="s">
        <v>74</v>
      </c>
      <c r="H305" s="76" t="s">
        <v>75</v>
      </c>
      <c r="I305" s="77">
        <v>42637</v>
      </c>
      <c r="J305" s="77">
        <f t="shared" si="332"/>
        <v>42638</v>
      </c>
      <c r="K305" s="77">
        <v>44562</v>
      </c>
      <c r="L305" s="77">
        <f t="shared" si="322"/>
        <v>45042</v>
      </c>
      <c r="M305" s="289">
        <v>458</v>
      </c>
      <c r="N305" s="78">
        <v>300</v>
      </c>
      <c r="O305" s="103">
        <f t="shared" si="323"/>
        <v>480</v>
      </c>
      <c r="P305" s="78">
        <f t="shared" si="333"/>
        <v>0</v>
      </c>
      <c r="Q305" s="78">
        <f t="shared" si="334"/>
        <v>0</v>
      </c>
      <c r="R305" s="87">
        <f>NFDs!AA307</f>
        <v>365</v>
      </c>
      <c r="S305" s="78">
        <f t="shared" si="335"/>
        <v>365</v>
      </c>
      <c r="T305" s="78">
        <f t="shared" si="336"/>
        <v>0</v>
      </c>
      <c r="U305" s="78">
        <f t="shared" si="328"/>
        <v>0</v>
      </c>
      <c r="V305" s="87">
        <f>NFDs!AB307</f>
        <v>115</v>
      </c>
      <c r="W305" s="76">
        <f t="shared" si="329"/>
        <v>115</v>
      </c>
      <c r="X305" s="76">
        <f t="shared" si="337"/>
        <v>0</v>
      </c>
      <c r="Y305" s="158">
        <f t="shared" si="338"/>
        <v>0</v>
      </c>
    </row>
    <row r="306" spans="2:25">
      <c r="B306" s="75" t="s">
        <v>635</v>
      </c>
      <c r="C306" s="75" t="s">
        <v>636</v>
      </c>
      <c r="D306" s="76" t="s">
        <v>73</v>
      </c>
      <c r="E306" s="76">
        <v>-13.497856000000001</v>
      </c>
      <c r="F306" s="76">
        <v>33.768489099999996</v>
      </c>
      <c r="G306" s="76" t="s">
        <v>74</v>
      </c>
      <c r="H306" s="76" t="s">
        <v>75</v>
      </c>
      <c r="I306" s="77">
        <v>42639</v>
      </c>
      <c r="J306" s="77">
        <f t="shared" si="332"/>
        <v>42640</v>
      </c>
      <c r="K306" s="77">
        <v>44562</v>
      </c>
      <c r="L306" s="77">
        <f t="shared" si="322"/>
        <v>45042</v>
      </c>
      <c r="M306" s="289">
        <v>1068</v>
      </c>
      <c r="N306" s="78">
        <v>300</v>
      </c>
      <c r="O306" s="103">
        <f t="shared" si="323"/>
        <v>0</v>
      </c>
      <c r="P306" s="78">
        <f t="shared" si="333"/>
        <v>456</v>
      </c>
      <c r="Q306" s="78">
        <f t="shared" si="334"/>
        <v>136800</v>
      </c>
      <c r="R306" s="87">
        <f>NFDs!AA308</f>
        <v>0</v>
      </c>
      <c r="S306" s="78">
        <f t="shared" si="335"/>
        <v>365</v>
      </c>
      <c r="T306" s="78">
        <f t="shared" si="336"/>
        <v>346.75</v>
      </c>
      <c r="U306" s="78">
        <f t="shared" si="328"/>
        <v>104025</v>
      </c>
      <c r="V306" s="87">
        <f>NFDs!AB308</f>
        <v>0</v>
      </c>
      <c r="W306" s="76">
        <f t="shared" si="329"/>
        <v>115</v>
      </c>
      <c r="X306" s="76">
        <f t="shared" si="337"/>
        <v>109.25</v>
      </c>
      <c r="Y306" s="158">
        <f t="shared" si="338"/>
        <v>32775</v>
      </c>
    </row>
    <row r="307" spans="2:25">
      <c r="B307" s="75" t="s">
        <v>637</v>
      </c>
      <c r="C307" s="75" t="s">
        <v>638</v>
      </c>
      <c r="D307" s="76" t="s">
        <v>73</v>
      </c>
      <c r="E307" s="76">
        <v>-13.69958617</v>
      </c>
      <c r="F307" s="76">
        <v>33.565877610000001</v>
      </c>
      <c r="G307" s="76" t="s">
        <v>74</v>
      </c>
      <c r="H307" s="76" t="s">
        <v>75</v>
      </c>
      <c r="I307" s="77">
        <v>42644</v>
      </c>
      <c r="J307" s="77">
        <f t="shared" si="332"/>
        <v>42645</v>
      </c>
      <c r="K307" s="77">
        <v>44562</v>
      </c>
      <c r="L307" s="77">
        <f t="shared" si="322"/>
        <v>45042</v>
      </c>
      <c r="M307" s="289">
        <v>743</v>
      </c>
      <c r="N307" s="78">
        <v>300</v>
      </c>
      <c r="O307" s="103">
        <f t="shared" si="323"/>
        <v>1</v>
      </c>
      <c r="P307" s="78">
        <f t="shared" si="333"/>
        <v>456</v>
      </c>
      <c r="Q307" s="78">
        <f t="shared" si="334"/>
        <v>136800</v>
      </c>
      <c r="R307" s="87">
        <f>NFDs!AA309</f>
        <v>1</v>
      </c>
      <c r="S307" s="78">
        <f t="shared" si="335"/>
        <v>365</v>
      </c>
      <c r="T307" s="78">
        <f t="shared" si="336"/>
        <v>346.75</v>
      </c>
      <c r="U307" s="78">
        <f t="shared" si="328"/>
        <v>104025</v>
      </c>
      <c r="V307" s="87">
        <f>NFDs!AB309</f>
        <v>0</v>
      </c>
      <c r="W307" s="76">
        <f t="shared" si="329"/>
        <v>115</v>
      </c>
      <c r="X307" s="76">
        <f t="shared" si="337"/>
        <v>109.25</v>
      </c>
      <c r="Y307" s="158">
        <f t="shared" si="338"/>
        <v>32775</v>
      </c>
    </row>
    <row r="308" spans="2:25">
      <c r="B308" s="75" t="s">
        <v>639</v>
      </c>
      <c r="C308" s="75" t="s">
        <v>640</v>
      </c>
      <c r="D308" s="76" t="s">
        <v>73</v>
      </c>
      <c r="E308" s="76">
        <v>-13.4024772</v>
      </c>
      <c r="F308" s="76">
        <v>33.515271439999999</v>
      </c>
      <c r="G308" s="76" t="s">
        <v>74</v>
      </c>
      <c r="H308" s="76" t="s">
        <v>75</v>
      </c>
      <c r="I308" s="77">
        <v>42648</v>
      </c>
      <c r="J308" s="77">
        <f t="shared" si="332"/>
        <v>42649</v>
      </c>
      <c r="K308" s="77">
        <v>44562</v>
      </c>
      <c r="L308" s="77">
        <f t="shared" si="322"/>
        <v>45042</v>
      </c>
      <c r="M308" s="289">
        <v>413</v>
      </c>
      <c r="N308" s="78">
        <v>300</v>
      </c>
      <c r="O308" s="103">
        <f t="shared" si="323"/>
        <v>0</v>
      </c>
      <c r="P308" s="78">
        <f t="shared" si="333"/>
        <v>456</v>
      </c>
      <c r="Q308" s="78">
        <f t="shared" si="334"/>
        <v>136800</v>
      </c>
      <c r="R308" s="87">
        <f>NFDs!AA310</f>
        <v>0</v>
      </c>
      <c r="S308" s="78">
        <f t="shared" si="335"/>
        <v>365</v>
      </c>
      <c r="T308" s="78">
        <f t="shared" si="336"/>
        <v>346.75</v>
      </c>
      <c r="U308" s="78">
        <f t="shared" si="328"/>
        <v>104025</v>
      </c>
      <c r="V308" s="87">
        <f>NFDs!AB310</f>
        <v>0</v>
      </c>
      <c r="W308" s="76">
        <f t="shared" si="329"/>
        <v>115</v>
      </c>
      <c r="X308" s="76">
        <f t="shared" si="337"/>
        <v>109.25</v>
      </c>
      <c r="Y308" s="158">
        <f t="shared" si="338"/>
        <v>32775</v>
      </c>
    </row>
    <row r="309" spans="2:25">
      <c r="B309" s="75" t="s">
        <v>641</v>
      </c>
      <c r="C309" s="75" t="s">
        <v>642</v>
      </c>
      <c r="D309" s="76" t="s">
        <v>73</v>
      </c>
      <c r="E309" s="76">
        <v>-13.604843161596454</v>
      </c>
      <c r="F309" s="76">
        <v>33.65878509600568</v>
      </c>
      <c r="G309" s="76" t="s">
        <v>74</v>
      </c>
      <c r="H309" s="76" t="s">
        <v>75</v>
      </c>
      <c r="I309" s="77">
        <v>42677</v>
      </c>
      <c r="J309" s="77">
        <f t="shared" si="332"/>
        <v>42678</v>
      </c>
      <c r="K309" s="77">
        <v>44562</v>
      </c>
      <c r="L309" s="77">
        <f t="shared" si="322"/>
        <v>45042</v>
      </c>
      <c r="M309" s="289">
        <v>482</v>
      </c>
      <c r="N309" s="78">
        <v>300</v>
      </c>
      <c r="O309" s="103">
        <f t="shared" si="323"/>
        <v>0</v>
      </c>
      <c r="P309" s="78">
        <f t="shared" si="333"/>
        <v>456</v>
      </c>
      <c r="Q309" s="78">
        <f t="shared" si="334"/>
        <v>136800</v>
      </c>
      <c r="R309" s="87">
        <f>NFDs!AA311</f>
        <v>0</v>
      </c>
      <c r="S309" s="78">
        <f t="shared" si="335"/>
        <v>365</v>
      </c>
      <c r="T309" s="78">
        <f t="shared" si="336"/>
        <v>346.75</v>
      </c>
      <c r="U309" s="78">
        <f t="shared" si="328"/>
        <v>104025</v>
      </c>
      <c r="V309" s="87">
        <f>NFDs!AB311</f>
        <v>0</v>
      </c>
      <c r="W309" s="76">
        <f t="shared" si="329"/>
        <v>115</v>
      </c>
      <c r="X309" s="76">
        <f t="shared" si="337"/>
        <v>109.25</v>
      </c>
      <c r="Y309" s="158">
        <f t="shared" si="338"/>
        <v>32775</v>
      </c>
    </row>
    <row r="310" spans="2:25">
      <c r="B310" s="88" t="s">
        <v>643</v>
      </c>
      <c r="C310" s="88" t="s">
        <v>644</v>
      </c>
      <c r="D310" s="76" t="s">
        <v>73</v>
      </c>
      <c r="E310" s="272">
        <v>-13.752324700000001</v>
      </c>
      <c r="F310" s="272">
        <v>33.8518112</v>
      </c>
      <c r="G310" s="269" t="s">
        <v>74</v>
      </c>
      <c r="H310" s="76" t="s">
        <v>75</v>
      </c>
      <c r="I310" s="300">
        <v>44648</v>
      </c>
      <c r="J310" s="77">
        <f t="shared" si="332"/>
        <v>44649</v>
      </c>
      <c r="K310" s="77">
        <f>J310</f>
        <v>44649</v>
      </c>
      <c r="L310" s="77">
        <f t="shared" ref="L310:L314" si="339">$AE$35</f>
        <v>45042</v>
      </c>
      <c r="M310" s="289">
        <v>367</v>
      </c>
      <c r="N310" s="78">
        <v>300</v>
      </c>
      <c r="O310" s="103">
        <f t="shared" si="323"/>
        <v>0</v>
      </c>
      <c r="P310" s="78">
        <f t="shared" si="333"/>
        <v>372.4</v>
      </c>
      <c r="Q310" s="78">
        <f t="shared" si="334"/>
        <v>111720</v>
      </c>
      <c r="R310" s="87">
        <f>NFDs!AA312</f>
        <v>0</v>
      </c>
      <c r="S310" s="78">
        <f t="shared" si="335"/>
        <v>277</v>
      </c>
      <c r="T310" s="78">
        <f t="shared" si="336"/>
        <v>263.14999999999998</v>
      </c>
      <c r="U310" s="78">
        <f t="shared" si="328"/>
        <v>78945</v>
      </c>
      <c r="V310" s="87">
        <f>NFDs!AB312</f>
        <v>0</v>
      </c>
      <c r="W310" s="76">
        <f t="shared" si="329"/>
        <v>115</v>
      </c>
      <c r="X310" s="76">
        <f t="shared" si="337"/>
        <v>109.25</v>
      </c>
      <c r="Y310" s="158">
        <f t="shared" si="338"/>
        <v>32775</v>
      </c>
    </row>
    <row r="311" spans="2:25">
      <c r="B311" s="88" t="s">
        <v>645</v>
      </c>
      <c r="C311" s="88" t="s">
        <v>646</v>
      </c>
      <c r="D311" s="76" t="s">
        <v>73</v>
      </c>
      <c r="E311" s="272">
        <v>-13.6728772</v>
      </c>
      <c r="F311" s="272">
        <v>33.887250399999999</v>
      </c>
      <c r="G311" s="269" t="s">
        <v>74</v>
      </c>
      <c r="H311" s="76" t="s">
        <v>75</v>
      </c>
      <c r="I311" s="300">
        <v>44677</v>
      </c>
      <c r="J311" s="77">
        <f t="shared" si="332"/>
        <v>44678</v>
      </c>
      <c r="K311" s="77">
        <f t="shared" ref="K311:K314" si="340">J311</f>
        <v>44678</v>
      </c>
      <c r="L311" s="77">
        <f t="shared" si="339"/>
        <v>45042</v>
      </c>
      <c r="M311" s="289">
        <v>428</v>
      </c>
      <c r="N311" s="78">
        <v>300</v>
      </c>
      <c r="O311" s="103">
        <f t="shared" si="323"/>
        <v>0</v>
      </c>
      <c r="P311" s="78">
        <f t="shared" si="333"/>
        <v>344.85</v>
      </c>
      <c r="Q311" s="78">
        <f t="shared" si="334"/>
        <v>103455</v>
      </c>
      <c r="R311" s="87">
        <f>NFDs!AA313</f>
        <v>0</v>
      </c>
      <c r="S311" s="78">
        <f t="shared" si="335"/>
        <v>248</v>
      </c>
      <c r="T311" s="78">
        <f t="shared" si="336"/>
        <v>235.6</v>
      </c>
      <c r="U311" s="78">
        <f t="shared" si="328"/>
        <v>70680</v>
      </c>
      <c r="V311" s="87">
        <f>NFDs!AB313</f>
        <v>0</v>
      </c>
      <c r="W311" s="76">
        <f t="shared" si="329"/>
        <v>115</v>
      </c>
      <c r="X311" s="76">
        <f t="shared" si="337"/>
        <v>109.25</v>
      </c>
      <c r="Y311" s="158">
        <f t="shared" si="338"/>
        <v>32775</v>
      </c>
    </row>
    <row r="312" spans="2:25">
      <c r="B312" s="88" t="s">
        <v>647</v>
      </c>
      <c r="C312" s="88" t="s">
        <v>648</v>
      </c>
      <c r="D312" s="76" t="s">
        <v>73</v>
      </c>
      <c r="E312" s="272">
        <v>-13.729225100000001</v>
      </c>
      <c r="F312" s="272">
        <v>33.824268400000001</v>
      </c>
      <c r="G312" s="269" t="s">
        <v>74</v>
      </c>
      <c r="H312" s="76" t="s">
        <v>75</v>
      </c>
      <c r="I312" s="300">
        <v>44650</v>
      </c>
      <c r="J312" s="77">
        <f t="shared" si="332"/>
        <v>44651</v>
      </c>
      <c r="K312" s="77">
        <f t="shared" si="340"/>
        <v>44651</v>
      </c>
      <c r="L312" s="77">
        <f t="shared" si="339"/>
        <v>45042</v>
      </c>
      <c r="M312" s="289">
        <v>255</v>
      </c>
      <c r="N312" s="78">
        <v>255</v>
      </c>
      <c r="O312" s="103">
        <f t="shared" si="323"/>
        <v>0</v>
      </c>
      <c r="P312" s="78">
        <f t="shared" si="333"/>
        <v>370.5</v>
      </c>
      <c r="Q312" s="78">
        <f t="shared" si="334"/>
        <v>94477.5</v>
      </c>
      <c r="R312" s="87">
        <f>NFDs!AA314</f>
        <v>0</v>
      </c>
      <c r="S312" s="78">
        <f t="shared" si="335"/>
        <v>275</v>
      </c>
      <c r="T312" s="78">
        <f t="shared" si="336"/>
        <v>261.25</v>
      </c>
      <c r="U312" s="78">
        <f t="shared" si="328"/>
        <v>66618.75</v>
      </c>
      <c r="V312" s="87">
        <f>NFDs!AB314</f>
        <v>0</v>
      </c>
      <c r="W312" s="76">
        <f t="shared" si="329"/>
        <v>115</v>
      </c>
      <c r="X312" s="76">
        <f t="shared" si="337"/>
        <v>109.25</v>
      </c>
      <c r="Y312" s="158">
        <f t="shared" si="338"/>
        <v>27858.75</v>
      </c>
    </row>
    <row r="313" spans="2:25">
      <c r="B313" s="88" t="s">
        <v>649</v>
      </c>
      <c r="C313" s="88" t="s">
        <v>650</v>
      </c>
      <c r="D313" s="76" t="s">
        <v>73</v>
      </c>
      <c r="E313" s="272">
        <v>-13.5402682</v>
      </c>
      <c r="F313" s="272">
        <v>33.767916999999997</v>
      </c>
      <c r="G313" s="269" t="s">
        <v>74</v>
      </c>
      <c r="H313" s="76" t="s">
        <v>75</v>
      </c>
      <c r="I313" s="300">
        <v>44872</v>
      </c>
      <c r="J313" s="77">
        <f t="shared" si="332"/>
        <v>44873</v>
      </c>
      <c r="K313" s="77">
        <f t="shared" si="340"/>
        <v>44873</v>
      </c>
      <c r="L313" s="77">
        <f t="shared" si="339"/>
        <v>45042</v>
      </c>
      <c r="M313" s="289">
        <v>281</v>
      </c>
      <c r="N313" s="78">
        <v>281</v>
      </c>
      <c r="O313" s="103">
        <f t="shared" si="323"/>
        <v>0</v>
      </c>
      <c r="P313" s="78">
        <f t="shared" si="333"/>
        <v>159.6</v>
      </c>
      <c r="Q313" s="78">
        <f t="shared" si="334"/>
        <v>44847.6</v>
      </c>
      <c r="R313" s="87">
        <f>NFDs!AA315</f>
        <v>0</v>
      </c>
      <c r="S313" s="78">
        <f t="shared" si="335"/>
        <v>53</v>
      </c>
      <c r="T313" s="78">
        <f t="shared" si="336"/>
        <v>50.349999999999994</v>
      </c>
      <c r="U313" s="78">
        <f t="shared" si="328"/>
        <v>14148.349999999999</v>
      </c>
      <c r="V313" s="87">
        <f>NFDs!AB315</f>
        <v>0</v>
      </c>
      <c r="W313" s="76">
        <f t="shared" si="329"/>
        <v>115</v>
      </c>
      <c r="X313" s="76">
        <f t="shared" si="337"/>
        <v>109.25</v>
      </c>
      <c r="Y313" s="158">
        <f t="shared" si="338"/>
        <v>30699.25</v>
      </c>
    </row>
    <row r="314" spans="2:25">
      <c r="B314" s="88" t="s">
        <v>651</v>
      </c>
      <c r="C314" s="258" t="s">
        <v>652</v>
      </c>
      <c r="D314" s="76" t="s">
        <v>73</v>
      </c>
      <c r="E314" s="75">
        <v>-13.7682935</v>
      </c>
      <c r="F314" s="75">
        <v>34.061240699999999</v>
      </c>
      <c r="G314" s="269" t="s">
        <v>74</v>
      </c>
      <c r="H314" s="274" t="s">
        <v>75</v>
      </c>
      <c r="I314" s="300">
        <v>44880</v>
      </c>
      <c r="J314" s="77">
        <f t="shared" si="332"/>
        <v>44881</v>
      </c>
      <c r="K314" s="77">
        <f t="shared" si="340"/>
        <v>44881</v>
      </c>
      <c r="L314" s="77">
        <f t="shared" si="339"/>
        <v>45042</v>
      </c>
      <c r="M314" s="289">
        <v>160</v>
      </c>
      <c r="N314" s="78">
        <v>160</v>
      </c>
      <c r="O314" s="103">
        <f t="shared" si="323"/>
        <v>0</v>
      </c>
      <c r="P314" s="78">
        <f t="shared" si="333"/>
        <v>152</v>
      </c>
      <c r="Q314" s="78">
        <f t="shared" si="334"/>
        <v>24320</v>
      </c>
      <c r="R314" s="87">
        <f>NFDs!AA316</f>
        <v>0</v>
      </c>
      <c r="S314" s="78">
        <f t="shared" si="335"/>
        <v>45</v>
      </c>
      <c r="T314" s="78">
        <f t="shared" si="336"/>
        <v>42.75</v>
      </c>
      <c r="U314" s="78">
        <f t="shared" si="328"/>
        <v>6840</v>
      </c>
      <c r="V314" s="87">
        <f>NFDs!AB316</f>
        <v>0</v>
      </c>
      <c r="W314" s="76">
        <f t="shared" si="329"/>
        <v>115</v>
      </c>
      <c r="X314" s="76">
        <f t="shared" si="337"/>
        <v>109.25</v>
      </c>
      <c r="Y314" s="158">
        <f t="shared" si="338"/>
        <v>17480</v>
      </c>
    </row>
    <row r="315" spans="2:25">
      <c r="B315" s="79">
        <f>COUNTA(B302:B314)</f>
        <v>13</v>
      </c>
      <c r="C315" s="80"/>
      <c r="D315" s="81"/>
      <c r="E315" s="81"/>
      <c r="F315" s="81"/>
      <c r="G315" s="81"/>
      <c r="H315" s="81"/>
      <c r="I315" s="82"/>
      <c r="J315" s="82"/>
      <c r="K315" s="83"/>
      <c r="L315" s="84"/>
      <c r="M315" s="85">
        <f>SUM(M302:M314)</f>
        <v>5636</v>
      </c>
      <c r="N315" s="85">
        <f t="shared" ref="N315:Y315" si="341">SUM(N302:N314)</f>
        <v>3519</v>
      </c>
      <c r="O315" s="85">
        <f t="shared" si="341"/>
        <v>481</v>
      </c>
      <c r="P315" s="85">
        <f t="shared" si="341"/>
        <v>4591.3500000000004</v>
      </c>
      <c r="Q315" s="85">
        <f t="shared" si="341"/>
        <v>1255708.1000000001</v>
      </c>
      <c r="R315" s="85">
        <f t="shared" si="341"/>
        <v>366</v>
      </c>
      <c r="S315" s="85">
        <f t="shared" si="341"/>
        <v>3818</v>
      </c>
      <c r="T315" s="85">
        <f t="shared" si="341"/>
        <v>3280.35</v>
      </c>
      <c r="U315" s="85">
        <f t="shared" si="341"/>
        <v>904032.35</v>
      </c>
      <c r="V315" s="85">
        <f t="shared" si="341"/>
        <v>115</v>
      </c>
      <c r="W315" s="85">
        <f t="shared" si="341"/>
        <v>1495</v>
      </c>
      <c r="X315" s="85">
        <f t="shared" si="341"/>
        <v>1311</v>
      </c>
      <c r="Y315" s="85">
        <f t="shared" si="341"/>
        <v>351675.75</v>
      </c>
    </row>
    <row r="316" spans="2:25">
      <c r="B316" s="99" t="s">
        <v>653</v>
      </c>
      <c r="C316" s="100"/>
      <c r="D316" s="101"/>
      <c r="E316" s="101"/>
      <c r="F316" s="101"/>
      <c r="G316" s="101"/>
      <c r="H316" s="101"/>
      <c r="I316" s="101"/>
      <c r="J316" s="101"/>
      <c r="K316" s="92"/>
      <c r="L316" s="93"/>
      <c r="M316" s="102"/>
      <c r="N316" s="102"/>
      <c r="O316" s="102"/>
      <c r="P316" s="102"/>
      <c r="Q316" s="102"/>
      <c r="R316" s="102"/>
      <c r="S316" s="93"/>
      <c r="T316" s="275"/>
      <c r="U316" s="95"/>
      <c r="V316" s="95"/>
      <c r="W316" s="96"/>
      <c r="X316" s="276"/>
      <c r="Y316" s="72"/>
    </row>
    <row r="317" spans="2:25">
      <c r="B317" s="75" t="s">
        <v>654</v>
      </c>
      <c r="C317" s="75" t="s">
        <v>655</v>
      </c>
      <c r="D317" s="76" t="s">
        <v>73</v>
      </c>
      <c r="E317" s="76">
        <v>-13.38558123</v>
      </c>
      <c r="F317" s="76">
        <v>33.522263850000002</v>
      </c>
      <c r="G317" s="76" t="s">
        <v>74</v>
      </c>
      <c r="H317" s="76" t="s">
        <v>75</v>
      </c>
      <c r="I317" s="77">
        <v>42646</v>
      </c>
      <c r="J317" s="77">
        <f>I317+1</f>
        <v>42647</v>
      </c>
      <c r="K317" s="77">
        <v>44562</v>
      </c>
      <c r="L317" s="77">
        <f t="shared" ref="L317:L323" si="342">$AE$36</f>
        <v>45042</v>
      </c>
      <c r="M317" s="289">
        <v>135</v>
      </c>
      <c r="N317" s="78">
        <v>135</v>
      </c>
      <c r="O317" s="103">
        <f t="shared" ref="O317:O331" si="343">R317+V317</f>
        <v>1</v>
      </c>
      <c r="P317" s="78">
        <f t="shared" ref="P317" si="344">T317+X317</f>
        <v>456</v>
      </c>
      <c r="Q317" s="78">
        <f t="shared" ref="Q317" si="345">U317+Y317</f>
        <v>61560</v>
      </c>
      <c r="R317" s="87">
        <f>NFDs!AA319</f>
        <v>0</v>
      </c>
      <c r="S317" s="78">
        <f t="shared" ref="S317" si="346">IF((K317-J317)&gt;0,($AD$5-K317+1),$AD$5-J317)</f>
        <v>365</v>
      </c>
      <c r="T317" s="78">
        <f t="shared" ref="T317" si="347">IF(((S317-R317)&gt;(S317*$AD$9)),(S317*$AD$9),(S317-R317))</f>
        <v>346.75</v>
      </c>
      <c r="U317" s="78">
        <f t="shared" ref="U317:U331" si="348">N317*T317</f>
        <v>46811.25</v>
      </c>
      <c r="V317" s="87">
        <f>NFDs!AB319</f>
        <v>1</v>
      </c>
      <c r="W317" s="76">
        <f t="shared" ref="W317:W331" si="349">(L317-$AD$6)</f>
        <v>115</v>
      </c>
      <c r="X317" s="76">
        <f t="shared" ref="X317" si="350">IF(((W317-V317)&gt;(W317*$AD$9)),(W317*$AD$9),(W317-V317))</f>
        <v>109.25</v>
      </c>
      <c r="Y317" s="76">
        <f t="shared" ref="Y317" si="351">N317*X317</f>
        <v>14748.75</v>
      </c>
    </row>
    <row r="318" spans="2:25">
      <c r="B318" s="75" t="s">
        <v>656</v>
      </c>
      <c r="C318" s="75" t="s">
        <v>657</v>
      </c>
      <c r="D318" s="76" t="s">
        <v>73</v>
      </c>
      <c r="E318" s="76">
        <v>-13.394009260000001</v>
      </c>
      <c r="F318" s="76">
        <v>33.530566729999997</v>
      </c>
      <c r="G318" s="76" t="s">
        <v>74</v>
      </c>
      <c r="H318" s="76" t="s">
        <v>75</v>
      </c>
      <c r="I318" s="77">
        <v>42646</v>
      </c>
      <c r="J318" s="77">
        <f t="shared" ref="J318:J331" si="352">I318+1</f>
        <v>42647</v>
      </c>
      <c r="K318" s="77">
        <v>44562</v>
      </c>
      <c r="L318" s="77">
        <f t="shared" si="342"/>
        <v>45042</v>
      </c>
      <c r="M318" s="289">
        <v>316</v>
      </c>
      <c r="N318" s="78">
        <v>300</v>
      </c>
      <c r="O318" s="103">
        <f t="shared" si="343"/>
        <v>0</v>
      </c>
      <c r="P318" s="78">
        <f t="shared" ref="P318:P331" si="353">T318+X318</f>
        <v>456</v>
      </c>
      <c r="Q318" s="78">
        <f t="shared" ref="Q318:Q331" si="354">U318+Y318</f>
        <v>136800</v>
      </c>
      <c r="R318" s="87">
        <f>NFDs!AA320</f>
        <v>0</v>
      </c>
      <c r="S318" s="78">
        <f t="shared" ref="S318:S331" si="355">IF((K318-J318)&gt;0,($AD$5-K318+1),$AD$5-J318)</f>
        <v>365</v>
      </c>
      <c r="T318" s="78">
        <f t="shared" ref="T318:T331" si="356">IF(((S318-R318)&gt;(S318*$AD$9)),(S318*$AD$9),(S318-R318))</f>
        <v>346.75</v>
      </c>
      <c r="U318" s="78">
        <f t="shared" si="348"/>
        <v>104025</v>
      </c>
      <c r="V318" s="87">
        <f>NFDs!AB320</f>
        <v>0</v>
      </c>
      <c r="W318" s="76">
        <f t="shared" si="349"/>
        <v>115</v>
      </c>
      <c r="X318" s="76">
        <f t="shared" ref="X318:X331" si="357">IF(((W318-V318)&gt;(W318*$AD$9)),(W318*$AD$9),(W318-V318))</f>
        <v>109.25</v>
      </c>
      <c r="Y318" s="76">
        <f t="shared" ref="Y318:Y331" si="358">N318*X318</f>
        <v>32775</v>
      </c>
    </row>
    <row r="319" spans="2:25">
      <c r="B319" s="75" t="s">
        <v>658</v>
      </c>
      <c r="C319" s="75" t="s">
        <v>659</v>
      </c>
      <c r="D319" s="76" t="s">
        <v>73</v>
      </c>
      <c r="E319" s="76">
        <v>-13.29263145</v>
      </c>
      <c r="F319" s="76">
        <v>33.554819909999999</v>
      </c>
      <c r="G319" s="76" t="s">
        <v>74</v>
      </c>
      <c r="H319" s="76" t="s">
        <v>75</v>
      </c>
      <c r="I319" s="77">
        <v>42675</v>
      </c>
      <c r="J319" s="77">
        <f t="shared" si="352"/>
        <v>42676</v>
      </c>
      <c r="K319" s="77">
        <v>44562</v>
      </c>
      <c r="L319" s="77">
        <f t="shared" si="342"/>
        <v>45042</v>
      </c>
      <c r="M319" s="289">
        <v>437</v>
      </c>
      <c r="N319" s="78">
        <v>300</v>
      </c>
      <c r="O319" s="103">
        <f t="shared" si="343"/>
        <v>82</v>
      </c>
      <c r="P319" s="78">
        <f t="shared" si="353"/>
        <v>393.25</v>
      </c>
      <c r="Q319" s="78">
        <f t="shared" si="354"/>
        <v>117975</v>
      </c>
      <c r="R319" s="87">
        <f>NFDs!AA321</f>
        <v>81</v>
      </c>
      <c r="S319" s="78">
        <f t="shared" si="355"/>
        <v>365</v>
      </c>
      <c r="T319" s="78">
        <f t="shared" si="356"/>
        <v>284</v>
      </c>
      <c r="U319" s="78">
        <f t="shared" si="348"/>
        <v>85200</v>
      </c>
      <c r="V319" s="87">
        <f>NFDs!AB321</f>
        <v>1</v>
      </c>
      <c r="W319" s="76">
        <f t="shared" si="349"/>
        <v>115</v>
      </c>
      <c r="X319" s="76">
        <f t="shared" si="357"/>
        <v>109.25</v>
      </c>
      <c r="Y319" s="76">
        <f t="shared" si="358"/>
        <v>32775</v>
      </c>
    </row>
    <row r="320" spans="2:25">
      <c r="B320" s="75" t="s">
        <v>660</v>
      </c>
      <c r="C320" s="75" t="s">
        <v>661</v>
      </c>
      <c r="D320" s="76" t="s">
        <v>73</v>
      </c>
      <c r="E320" s="76">
        <v>-13.291016369999999</v>
      </c>
      <c r="F320" s="76">
        <v>33.565571579999997</v>
      </c>
      <c r="G320" s="76" t="s">
        <v>74</v>
      </c>
      <c r="H320" s="76" t="s">
        <v>75</v>
      </c>
      <c r="I320" s="77">
        <v>42675</v>
      </c>
      <c r="J320" s="77">
        <f t="shared" si="352"/>
        <v>42676</v>
      </c>
      <c r="K320" s="77">
        <v>44562</v>
      </c>
      <c r="L320" s="77">
        <f t="shared" si="342"/>
        <v>45042</v>
      </c>
      <c r="M320" s="289">
        <v>194</v>
      </c>
      <c r="N320" s="78">
        <v>194</v>
      </c>
      <c r="O320" s="103">
        <f t="shared" si="343"/>
        <v>75</v>
      </c>
      <c r="P320" s="78">
        <f t="shared" si="353"/>
        <v>399.25</v>
      </c>
      <c r="Q320" s="78">
        <f t="shared" si="354"/>
        <v>77454.5</v>
      </c>
      <c r="R320" s="87">
        <f>NFDs!AA322</f>
        <v>75</v>
      </c>
      <c r="S320" s="78">
        <f t="shared" si="355"/>
        <v>365</v>
      </c>
      <c r="T320" s="78">
        <f t="shared" si="356"/>
        <v>290</v>
      </c>
      <c r="U320" s="78">
        <f t="shared" si="348"/>
        <v>56260</v>
      </c>
      <c r="V320" s="87">
        <f>NFDs!AB322</f>
        <v>0</v>
      </c>
      <c r="W320" s="76">
        <f t="shared" si="349"/>
        <v>115</v>
      </c>
      <c r="X320" s="76">
        <f t="shared" si="357"/>
        <v>109.25</v>
      </c>
      <c r="Y320" s="76">
        <f t="shared" si="358"/>
        <v>21194.5</v>
      </c>
    </row>
    <row r="321" spans="2:25">
      <c r="B321" s="75" t="s">
        <v>662</v>
      </c>
      <c r="C321" s="75" t="s">
        <v>605</v>
      </c>
      <c r="D321" s="76" t="s">
        <v>73</v>
      </c>
      <c r="E321" s="76">
        <v>-13.46139749</v>
      </c>
      <c r="F321" s="76">
        <v>33.698060239999997</v>
      </c>
      <c r="G321" s="76" t="s">
        <v>74</v>
      </c>
      <c r="H321" s="76" t="s">
        <v>75</v>
      </c>
      <c r="I321" s="77">
        <v>42681</v>
      </c>
      <c r="J321" s="77">
        <f t="shared" si="352"/>
        <v>42682</v>
      </c>
      <c r="K321" s="77">
        <v>44562</v>
      </c>
      <c r="L321" s="77">
        <f t="shared" si="342"/>
        <v>45042</v>
      </c>
      <c r="M321" s="289">
        <v>317</v>
      </c>
      <c r="N321" s="78">
        <v>300</v>
      </c>
      <c r="O321" s="103">
        <f t="shared" si="343"/>
        <v>3</v>
      </c>
      <c r="P321" s="78">
        <f t="shared" si="353"/>
        <v>456</v>
      </c>
      <c r="Q321" s="78">
        <f t="shared" si="354"/>
        <v>136800</v>
      </c>
      <c r="R321" s="87">
        <f>NFDs!AA323</f>
        <v>3</v>
      </c>
      <c r="S321" s="78">
        <f t="shared" si="355"/>
        <v>365</v>
      </c>
      <c r="T321" s="78">
        <f t="shared" si="356"/>
        <v>346.75</v>
      </c>
      <c r="U321" s="78">
        <f t="shared" si="348"/>
        <v>104025</v>
      </c>
      <c r="V321" s="87">
        <f>NFDs!AB323</f>
        <v>0</v>
      </c>
      <c r="W321" s="76">
        <f t="shared" si="349"/>
        <v>115</v>
      </c>
      <c r="X321" s="76">
        <f t="shared" si="357"/>
        <v>109.25</v>
      </c>
      <c r="Y321" s="76">
        <f t="shared" si="358"/>
        <v>32775</v>
      </c>
    </row>
    <row r="322" spans="2:25">
      <c r="B322" s="75" t="s">
        <v>663</v>
      </c>
      <c r="C322" s="75" t="s">
        <v>664</v>
      </c>
      <c r="D322" s="76" t="s">
        <v>73</v>
      </c>
      <c r="E322" s="76">
        <v>-13.017616329999999</v>
      </c>
      <c r="F322" s="76">
        <v>33.60162948</v>
      </c>
      <c r="G322" s="76" t="s">
        <v>74</v>
      </c>
      <c r="H322" s="76" t="s">
        <v>75</v>
      </c>
      <c r="I322" s="77">
        <v>42721</v>
      </c>
      <c r="J322" s="77">
        <f t="shared" si="352"/>
        <v>42722</v>
      </c>
      <c r="K322" s="77">
        <v>44562</v>
      </c>
      <c r="L322" s="77">
        <f t="shared" si="342"/>
        <v>45042</v>
      </c>
      <c r="M322" s="289">
        <v>1125</v>
      </c>
      <c r="N322" s="78">
        <v>300</v>
      </c>
      <c r="O322" s="103">
        <f t="shared" si="343"/>
        <v>2</v>
      </c>
      <c r="P322" s="78">
        <f t="shared" si="353"/>
        <v>456</v>
      </c>
      <c r="Q322" s="78">
        <f t="shared" si="354"/>
        <v>136800</v>
      </c>
      <c r="R322" s="87">
        <f>NFDs!AA324</f>
        <v>2</v>
      </c>
      <c r="S322" s="78">
        <f t="shared" si="355"/>
        <v>365</v>
      </c>
      <c r="T322" s="78">
        <f t="shared" si="356"/>
        <v>346.75</v>
      </c>
      <c r="U322" s="78">
        <f t="shared" si="348"/>
        <v>104025</v>
      </c>
      <c r="V322" s="87">
        <f>NFDs!AB324</f>
        <v>0</v>
      </c>
      <c r="W322" s="76">
        <f t="shared" si="349"/>
        <v>115</v>
      </c>
      <c r="X322" s="76">
        <f t="shared" si="357"/>
        <v>109.25</v>
      </c>
      <c r="Y322" s="76">
        <f t="shared" si="358"/>
        <v>32775</v>
      </c>
    </row>
    <row r="323" spans="2:25">
      <c r="B323" s="75" t="s">
        <v>665</v>
      </c>
      <c r="C323" s="75" t="s">
        <v>666</v>
      </c>
      <c r="D323" s="76" t="s">
        <v>73</v>
      </c>
      <c r="E323" s="76">
        <v>-13.55680699</v>
      </c>
      <c r="F323" s="76">
        <v>33.5195948</v>
      </c>
      <c r="G323" s="76" t="s">
        <v>74</v>
      </c>
      <c r="H323" s="76" t="s">
        <v>75</v>
      </c>
      <c r="I323" s="77">
        <v>42726</v>
      </c>
      <c r="J323" s="77">
        <f t="shared" si="352"/>
        <v>42727</v>
      </c>
      <c r="K323" s="77">
        <v>44562</v>
      </c>
      <c r="L323" s="77">
        <f t="shared" si="342"/>
        <v>45042</v>
      </c>
      <c r="M323" s="289">
        <v>358</v>
      </c>
      <c r="N323" s="78">
        <v>300</v>
      </c>
      <c r="O323" s="103">
        <f t="shared" si="343"/>
        <v>2</v>
      </c>
      <c r="P323" s="78">
        <f t="shared" si="353"/>
        <v>456</v>
      </c>
      <c r="Q323" s="78">
        <f t="shared" si="354"/>
        <v>136800</v>
      </c>
      <c r="R323" s="87">
        <f>NFDs!AA325</f>
        <v>2</v>
      </c>
      <c r="S323" s="78">
        <f t="shared" si="355"/>
        <v>365</v>
      </c>
      <c r="T323" s="78">
        <f t="shared" si="356"/>
        <v>346.75</v>
      </c>
      <c r="U323" s="78">
        <f t="shared" si="348"/>
        <v>104025</v>
      </c>
      <c r="V323" s="87">
        <f>NFDs!AB325</f>
        <v>0</v>
      </c>
      <c r="W323" s="76">
        <f t="shared" si="349"/>
        <v>115</v>
      </c>
      <c r="X323" s="76">
        <f t="shared" si="357"/>
        <v>109.25</v>
      </c>
      <c r="Y323" s="76">
        <f t="shared" si="358"/>
        <v>32775</v>
      </c>
    </row>
    <row r="324" spans="2:25">
      <c r="B324" s="191" t="s">
        <v>667</v>
      </c>
      <c r="C324" s="324" t="s">
        <v>668</v>
      </c>
      <c r="D324" s="267" t="s">
        <v>73</v>
      </c>
      <c r="E324" s="75">
        <v>-13.582158</v>
      </c>
      <c r="F324" s="75">
        <v>33.894000200000001</v>
      </c>
      <c r="G324" s="268" t="s">
        <v>74</v>
      </c>
      <c r="H324" s="70" t="s">
        <v>75</v>
      </c>
      <c r="I324" s="325">
        <v>44747</v>
      </c>
      <c r="J324" s="77">
        <f t="shared" si="352"/>
        <v>44748</v>
      </c>
      <c r="K324" s="77">
        <f>J324</f>
        <v>44748</v>
      </c>
      <c r="L324" s="77">
        <f t="shared" ref="L324:L331" si="359">$AE$36</f>
        <v>45042</v>
      </c>
      <c r="M324" s="289">
        <v>285</v>
      </c>
      <c r="N324" s="78">
        <v>285</v>
      </c>
      <c r="O324" s="103">
        <f t="shared" si="343"/>
        <v>0</v>
      </c>
      <c r="P324" s="78">
        <f t="shared" si="353"/>
        <v>278.35000000000002</v>
      </c>
      <c r="Q324" s="78">
        <f t="shared" si="354"/>
        <v>79329.75</v>
      </c>
      <c r="R324" s="87">
        <f>NFDs!AA326</f>
        <v>0</v>
      </c>
      <c r="S324" s="78">
        <f t="shared" si="355"/>
        <v>178</v>
      </c>
      <c r="T324" s="78">
        <f t="shared" si="356"/>
        <v>169.1</v>
      </c>
      <c r="U324" s="78">
        <f t="shared" si="348"/>
        <v>48193.5</v>
      </c>
      <c r="V324" s="87">
        <f>NFDs!AB326</f>
        <v>0</v>
      </c>
      <c r="W324" s="76">
        <f t="shared" si="349"/>
        <v>115</v>
      </c>
      <c r="X324" s="76">
        <f t="shared" si="357"/>
        <v>109.25</v>
      </c>
      <c r="Y324" s="76">
        <f t="shared" si="358"/>
        <v>31136.25</v>
      </c>
    </row>
    <row r="325" spans="2:25">
      <c r="B325" s="190" t="s">
        <v>669</v>
      </c>
      <c r="C325" s="326" t="s">
        <v>670</v>
      </c>
      <c r="D325" s="267" t="s">
        <v>73</v>
      </c>
      <c r="E325" s="75">
        <v>-13.751410099999999</v>
      </c>
      <c r="F325" s="75">
        <v>34.257749099999998</v>
      </c>
      <c r="G325" s="268" t="s">
        <v>74</v>
      </c>
      <c r="H325" s="70" t="s">
        <v>75</v>
      </c>
      <c r="I325" s="325">
        <v>44791</v>
      </c>
      <c r="J325" s="77">
        <f t="shared" si="352"/>
        <v>44792</v>
      </c>
      <c r="K325" s="77">
        <f t="shared" ref="K325:K331" si="360">J325</f>
        <v>44792</v>
      </c>
      <c r="L325" s="77">
        <f t="shared" si="359"/>
        <v>45042</v>
      </c>
      <c r="M325" s="289">
        <v>202</v>
      </c>
      <c r="N325" s="78">
        <v>202</v>
      </c>
      <c r="O325" s="103">
        <f t="shared" si="343"/>
        <v>0</v>
      </c>
      <c r="P325" s="78">
        <f t="shared" si="353"/>
        <v>236.55</v>
      </c>
      <c r="Q325" s="78">
        <f t="shared" si="354"/>
        <v>47783.1</v>
      </c>
      <c r="R325" s="87">
        <f>NFDs!AA327</f>
        <v>0</v>
      </c>
      <c r="S325" s="78">
        <f t="shared" si="355"/>
        <v>134</v>
      </c>
      <c r="T325" s="78">
        <f t="shared" si="356"/>
        <v>127.3</v>
      </c>
      <c r="U325" s="78">
        <f t="shared" si="348"/>
        <v>25714.6</v>
      </c>
      <c r="V325" s="87">
        <f>NFDs!AB327</f>
        <v>0</v>
      </c>
      <c r="W325" s="76">
        <f t="shared" si="349"/>
        <v>115</v>
      </c>
      <c r="X325" s="76">
        <f t="shared" si="357"/>
        <v>109.25</v>
      </c>
      <c r="Y325" s="76">
        <f t="shared" si="358"/>
        <v>22068.5</v>
      </c>
    </row>
    <row r="326" spans="2:25">
      <c r="B326" s="191" t="s">
        <v>671</v>
      </c>
      <c r="C326" s="245" t="s">
        <v>672</v>
      </c>
      <c r="D326" s="267" t="s">
        <v>73</v>
      </c>
      <c r="E326" s="75">
        <v>-13.5274626</v>
      </c>
      <c r="F326" s="75">
        <v>33.870055299999997</v>
      </c>
      <c r="G326" s="268" t="s">
        <v>74</v>
      </c>
      <c r="H326" s="70" t="s">
        <v>75</v>
      </c>
      <c r="I326" s="325">
        <v>44730</v>
      </c>
      <c r="J326" s="77">
        <f t="shared" si="352"/>
        <v>44731</v>
      </c>
      <c r="K326" s="77">
        <f t="shared" si="360"/>
        <v>44731</v>
      </c>
      <c r="L326" s="77">
        <f t="shared" si="359"/>
        <v>45042</v>
      </c>
      <c r="M326" s="289">
        <v>386</v>
      </c>
      <c r="N326" s="78">
        <v>300</v>
      </c>
      <c r="O326" s="103">
        <f t="shared" si="343"/>
        <v>0</v>
      </c>
      <c r="P326" s="78">
        <f t="shared" si="353"/>
        <v>294.5</v>
      </c>
      <c r="Q326" s="78">
        <f t="shared" si="354"/>
        <v>88350</v>
      </c>
      <c r="R326" s="87">
        <f>NFDs!AA328</f>
        <v>0</v>
      </c>
      <c r="S326" s="78">
        <f t="shared" si="355"/>
        <v>195</v>
      </c>
      <c r="T326" s="78">
        <f t="shared" si="356"/>
        <v>185.25</v>
      </c>
      <c r="U326" s="78">
        <f t="shared" si="348"/>
        <v>55575</v>
      </c>
      <c r="V326" s="87">
        <f>NFDs!AB328</f>
        <v>0</v>
      </c>
      <c r="W326" s="76">
        <f t="shared" si="349"/>
        <v>115</v>
      </c>
      <c r="X326" s="76">
        <f t="shared" si="357"/>
        <v>109.25</v>
      </c>
      <c r="Y326" s="76">
        <f t="shared" si="358"/>
        <v>32775</v>
      </c>
    </row>
    <row r="327" spans="2:25">
      <c r="B327" s="191" t="s">
        <v>673</v>
      </c>
      <c r="C327" s="245" t="s">
        <v>674</v>
      </c>
      <c r="D327" s="267" t="s">
        <v>73</v>
      </c>
      <c r="E327" s="272">
        <v>-13.655396700000001</v>
      </c>
      <c r="F327" s="272">
        <v>33.7393067</v>
      </c>
      <c r="G327" s="268" t="s">
        <v>74</v>
      </c>
      <c r="H327" s="70" t="s">
        <v>75</v>
      </c>
      <c r="I327" s="325">
        <v>44853</v>
      </c>
      <c r="J327" s="77">
        <f t="shared" si="352"/>
        <v>44854</v>
      </c>
      <c r="K327" s="77">
        <f t="shared" si="360"/>
        <v>44854</v>
      </c>
      <c r="L327" s="77">
        <f t="shared" si="359"/>
        <v>45042</v>
      </c>
      <c r="M327" s="289">
        <v>418</v>
      </c>
      <c r="N327" s="78">
        <v>300</v>
      </c>
      <c r="O327" s="103">
        <f t="shared" si="343"/>
        <v>188</v>
      </c>
      <c r="P327" s="78">
        <f t="shared" si="353"/>
        <v>-1</v>
      </c>
      <c r="Q327" s="78">
        <f t="shared" si="354"/>
        <v>-300</v>
      </c>
      <c r="R327" s="87">
        <f>NFDs!AA329</f>
        <v>73</v>
      </c>
      <c r="S327" s="78">
        <f t="shared" si="355"/>
        <v>72</v>
      </c>
      <c r="T327" s="78">
        <f t="shared" si="356"/>
        <v>-1</v>
      </c>
      <c r="U327" s="78">
        <f t="shared" si="348"/>
        <v>-300</v>
      </c>
      <c r="V327" s="87">
        <f>NFDs!AB329</f>
        <v>115</v>
      </c>
      <c r="W327" s="76">
        <f t="shared" si="349"/>
        <v>115</v>
      </c>
      <c r="X327" s="76">
        <f t="shared" si="357"/>
        <v>0</v>
      </c>
      <c r="Y327" s="76">
        <f t="shared" si="358"/>
        <v>0</v>
      </c>
    </row>
    <row r="328" spans="2:25">
      <c r="B328" s="191" t="s">
        <v>675</v>
      </c>
      <c r="C328" s="245" t="s">
        <v>676</v>
      </c>
      <c r="D328" s="267" t="s">
        <v>73</v>
      </c>
      <c r="E328" s="75">
        <v>-13.6351154</v>
      </c>
      <c r="F328" s="75">
        <v>33.676743500000001</v>
      </c>
      <c r="G328" s="268" t="s">
        <v>74</v>
      </c>
      <c r="H328" s="70" t="s">
        <v>75</v>
      </c>
      <c r="I328" s="325">
        <v>44881</v>
      </c>
      <c r="J328" s="77">
        <f t="shared" si="352"/>
        <v>44882</v>
      </c>
      <c r="K328" s="77">
        <f t="shared" si="360"/>
        <v>44882</v>
      </c>
      <c r="L328" s="77">
        <f t="shared" si="359"/>
        <v>45042</v>
      </c>
      <c r="M328" s="289">
        <v>217</v>
      </c>
      <c r="N328" s="78">
        <v>217</v>
      </c>
      <c r="O328" s="103">
        <f t="shared" si="343"/>
        <v>0</v>
      </c>
      <c r="P328" s="78">
        <f t="shared" si="353"/>
        <v>151.05000000000001</v>
      </c>
      <c r="Q328" s="78">
        <f t="shared" si="354"/>
        <v>32777.85</v>
      </c>
      <c r="R328" s="87">
        <f>NFDs!AA330</f>
        <v>0</v>
      </c>
      <c r="S328" s="78">
        <f t="shared" si="355"/>
        <v>44</v>
      </c>
      <c r="T328" s="78">
        <f t="shared" si="356"/>
        <v>41.8</v>
      </c>
      <c r="U328" s="78">
        <f t="shared" si="348"/>
        <v>9070.5999999999985</v>
      </c>
      <c r="V328" s="87">
        <f>NFDs!AB330</f>
        <v>0</v>
      </c>
      <c r="W328" s="76">
        <f t="shared" si="349"/>
        <v>115</v>
      </c>
      <c r="X328" s="76">
        <f t="shared" si="357"/>
        <v>109.25</v>
      </c>
      <c r="Y328" s="76">
        <f t="shared" si="358"/>
        <v>23707.25</v>
      </c>
    </row>
    <row r="329" spans="2:25">
      <c r="B329" s="190" t="s">
        <v>677</v>
      </c>
      <c r="C329" s="266" t="s">
        <v>678</v>
      </c>
      <c r="D329" s="267" t="s">
        <v>73</v>
      </c>
      <c r="E329" s="75">
        <v>-13.754307300000001</v>
      </c>
      <c r="F329" s="75">
        <v>34.184649200000003</v>
      </c>
      <c r="G329" s="268" t="s">
        <v>74</v>
      </c>
      <c r="H329" s="70" t="s">
        <v>75</v>
      </c>
      <c r="I329" s="325">
        <v>44800</v>
      </c>
      <c r="J329" s="77">
        <f t="shared" si="352"/>
        <v>44801</v>
      </c>
      <c r="K329" s="77">
        <f t="shared" si="360"/>
        <v>44801</v>
      </c>
      <c r="L329" s="77">
        <f t="shared" si="359"/>
        <v>45042</v>
      </c>
      <c r="M329" s="289">
        <v>369</v>
      </c>
      <c r="N329" s="78">
        <v>300</v>
      </c>
      <c r="O329" s="103">
        <f t="shared" si="343"/>
        <v>0</v>
      </c>
      <c r="P329" s="78">
        <f t="shared" si="353"/>
        <v>228</v>
      </c>
      <c r="Q329" s="78">
        <f t="shared" si="354"/>
        <v>68400</v>
      </c>
      <c r="R329" s="87">
        <f>NFDs!AA331</f>
        <v>0</v>
      </c>
      <c r="S329" s="78">
        <f t="shared" si="355"/>
        <v>125</v>
      </c>
      <c r="T329" s="78">
        <f t="shared" si="356"/>
        <v>118.75</v>
      </c>
      <c r="U329" s="78">
        <f t="shared" si="348"/>
        <v>35625</v>
      </c>
      <c r="V329" s="87">
        <f>NFDs!AB331</f>
        <v>0</v>
      </c>
      <c r="W329" s="76">
        <f t="shared" si="349"/>
        <v>115</v>
      </c>
      <c r="X329" s="76">
        <f t="shared" si="357"/>
        <v>109.25</v>
      </c>
      <c r="Y329" s="76">
        <f t="shared" si="358"/>
        <v>32775</v>
      </c>
    </row>
    <row r="330" spans="2:25">
      <c r="B330" s="191" t="s">
        <v>679</v>
      </c>
      <c r="C330" s="245" t="s">
        <v>680</v>
      </c>
      <c r="D330" s="267" t="s">
        <v>73</v>
      </c>
      <c r="E330" s="75">
        <v>-13.751204299999999</v>
      </c>
      <c r="F330" s="75">
        <v>33.943452999999998</v>
      </c>
      <c r="G330" s="268" t="s">
        <v>74</v>
      </c>
      <c r="H330" s="70" t="s">
        <v>75</v>
      </c>
      <c r="I330" s="325">
        <v>44880</v>
      </c>
      <c r="J330" s="77">
        <f t="shared" si="352"/>
        <v>44881</v>
      </c>
      <c r="K330" s="77">
        <f t="shared" si="360"/>
        <v>44881</v>
      </c>
      <c r="L330" s="77">
        <f t="shared" si="359"/>
        <v>45042</v>
      </c>
      <c r="M330" s="289">
        <v>258</v>
      </c>
      <c r="N330" s="78">
        <v>258</v>
      </c>
      <c r="O330" s="103">
        <f t="shared" si="343"/>
        <v>0</v>
      </c>
      <c r="P330" s="78">
        <f t="shared" si="353"/>
        <v>152</v>
      </c>
      <c r="Q330" s="78">
        <f t="shared" si="354"/>
        <v>39216</v>
      </c>
      <c r="R330" s="87">
        <f>NFDs!AA332</f>
        <v>0</v>
      </c>
      <c r="S330" s="78">
        <f t="shared" si="355"/>
        <v>45</v>
      </c>
      <c r="T330" s="78">
        <f t="shared" si="356"/>
        <v>42.75</v>
      </c>
      <c r="U330" s="78">
        <f t="shared" si="348"/>
        <v>11029.5</v>
      </c>
      <c r="V330" s="87">
        <f>NFDs!AB332</f>
        <v>0</v>
      </c>
      <c r="W330" s="76">
        <f t="shared" si="349"/>
        <v>115</v>
      </c>
      <c r="X330" s="76">
        <f t="shared" si="357"/>
        <v>109.25</v>
      </c>
      <c r="Y330" s="76">
        <f t="shared" si="358"/>
        <v>28186.5</v>
      </c>
    </row>
    <row r="331" spans="2:25">
      <c r="B331" s="191" t="s">
        <v>681</v>
      </c>
      <c r="C331" s="245" t="s">
        <v>682</v>
      </c>
      <c r="D331" s="267" t="s">
        <v>73</v>
      </c>
      <c r="E331" s="75">
        <v>-13.765719000000001</v>
      </c>
      <c r="F331" s="75">
        <v>33.9199634</v>
      </c>
      <c r="G331" s="268" t="s">
        <v>74</v>
      </c>
      <c r="H331" s="70" t="s">
        <v>75</v>
      </c>
      <c r="I331" s="325">
        <v>44880</v>
      </c>
      <c r="J331" s="77">
        <f t="shared" si="352"/>
        <v>44881</v>
      </c>
      <c r="K331" s="77">
        <f t="shared" si="360"/>
        <v>44881</v>
      </c>
      <c r="L331" s="77">
        <f t="shared" si="359"/>
        <v>45042</v>
      </c>
      <c r="M331" s="289">
        <v>470</v>
      </c>
      <c r="N331" s="78">
        <v>300</v>
      </c>
      <c r="O331" s="103">
        <f t="shared" si="343"/>
        <v>0</v>
      </c>
      <c r="P331" s="78">
        <f t="shared" si="353"/>
        <v>152</v>
      </c>
      <c r="Q331" s="78">
        <f t="shared" si="354"/>
        <v>45600</v>
      </c>
      <c r="R331" s="87">
        <f>NFDs!AA333</f>
        <v>0</v>
      </c>
      <c r="S331" s="78">
        <f t="shared" si="355"/>
        <v>45</v>
      </c>
      <c r="T331" s="78">
        <f t="shared" si="356"/>
        <v>42.75</v>
      </c>
      <c r="U331" s="78">
        <f t="shared" si="348"/>
        <v>12825</v>
      </c>
      <c r="V331" s="87">
        <f>NFDs!AB333</f>
        <v>0</v>
      </c>
      <c r="W331" s="76">
        <f t="shared" si="349"/>
        <v>115</v>
      </c>
      <c r="X331" s="76">
        <f t="shared" si="357"/>
        <v>109.25</v>
      </c>
      <c r="Y331" s="76">
        <f t="shared" si="358"/>
        <v>32775</v>
      </c>
    </row>
    <row r="332" spans="2:25">
      <c r="B332" s="79">
        <f>COUNTA(B317:B331)</f>
        <v>15</v>
      </c>
      <c r="C332" s="80"/>
      <c r="D332" s="81"/>
      <c r="E332" s="81"/>
      <c r="F332" s="81"/>
      <c r="G332" s="81"/>
      <c r="H332" s="81"/>
      <c r="I332" s="82"/>
      <c r="J332" s="82"/>
      <c r="K332" s="83"/>
      <c r="L332" s="84"/>
      <c r="M332" s="85">
        <f>SUM(M317:M331)</f>
        <v>5487</v>
      </c>
      <c r="N332" s="85">
        <f t="shared" ref="N332:Y332" si="361">SUM(N317:N331)</f>
        <v>3991</v>
      </c>
      <c r="O332" s="85">
        <f t="shared" si="361"/>
        <v>353</v>
      </c>
      <c r="P332" s="85">
        <f>SUM(P317:P331)</f>
        <v>4563.9500000000007</v>
      </c>
      <c r="Q332" s="85">
        <f t="shared" si="361"/>
        <v>1205346.2</v>
      </c>
      <c r="R332" s="85">
        <f t="shared" si="361"/>
        <v>236</v>
      </c>
      <c r="S332" s="85">
        <f t="shared" si="361"/>
        <v>3393</v>
      </c>
      <c r="T332" s="85">
        <f t="shared" si="361"/>
        <v>3034.4500000000003</v>
      </c>
      <c r="U332" s="85">
        <f t="shared" si="361"/>
        <v>802104.45</v>
      </c>
      <c r="V332" s="85">
        <f t="shared" si="361"/>
        <v>117</v>
      </c>
      <c r="W332" s="85">
        <f t="shared" si="361"/>
        <v>1725</v>
      </c>
      <c r="X332" s="85">
        <f t="shared" si="361"/>
        <v>1529.5</v>
      </c>
      <c r="Y332" s="85">
        <f t="shared" si="361"/>
        <v>403241.75</v>
      </c>
    </row>
    <row r="334" spans="2:25">
      <c r="C334">
        <f>COUNTA(C5:C331)</f>
        <v>291</v>
      </c>
      <c r="N334" s="16">
        <f>SUM(N332,N315,N300,N284,N268,N253,N235,N215,N196,N176,N156,N137,N118,N101,N86,N69,N54,N36,N20,)</f>
        <v>73417</v>
      </c>
    </row>
  </sheetData>
  <mergeCells count="4">
    <mergeCell ref="B2:J2"/>
    <mergeCell ref="M2:N2"/>
    <mergeCell ref="K2:L2"/>
    <mergeCell ref="O2:Y2"/>
  </mergeCells>
  <phoneticPr fontId="29" type="noConversion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DEDE-8B37-461C-A148-BDC06D5C8AAD}">
  <dimension ref="A2:Y335"/>
  <sheetViews>
    <sheetView workbookViewId="0">
      <pane xSplit="3" ySplit="4" topLeftCell="D5" activePane="bottomRight" state="frozen"/>
      <selection pane="topRight"/>
      <selection pane="bottomLeft"/>
      <selection pane="bottomRight" activeCell="B339" sqref="B339"/>
    </sheetView>
  </sheetViews>
  <sheetFormatPr defaultRowHeight="15"/>
  <cols>
    <col min="1" max="1" width="12.28515625" customWidth="1"/>
    <col min="2" max="2" width="15.42578125" style="37" customWidth="1"/>
    <col min="4" max="4" width="11" bestFit="1" customWidth="1"/>
    <col min="5" max="5" width="12.5703125" style="38" customWidth="1"/>
    <col min="6" max="6" width="13.42578125" bestFit="1" customWidth="1"/>
    <col min="7" max="7" width="10.5703125" customWidth="1"/>
    <col min="8" max="8" width="12" customWidth="1"/>
    <col min="9" max="10" width="11.140625" customWidth="1"/>
    <col min="11" max="12" width="10.85546875" customWidth="1"/>
    <col min="13" max="13" width="11.7109375" customWidth="1"/>
    <col min="14" max="14" width="11.28515625" customWidth="1"/>
    <col min="15" max="15" width="11.42578125" customWidth="1"/>
    <col min="16" max="16" width="11.28515625" customWidth="1"/>
    <col min="17" max="17" width="13.7109375" customWidth="1"/>
    <col min="18" max="18" width="10.5703125" customWidth="1"/>
    <col min="20" max="20" width="13.140625" bestFit="1" customWidth="1"/>
    <col min="21" max="22" width="13.140625" customWidth="1"/>
    <col min="24" max="24" width="19.85546875" customWidth="1"/>
    <col min="25" max="25" width="16.28515625" customWidth="1"/>
  </cols>
  <sheetData>
    <row r="2" spans="1:25" ht="15.75" thickBot="1">
      <c r="A2" s="336" t="s">
        <v>42</v>
      </c>
      <c r="B2" s="337"/>
      <c r="C2" s="337"/>
      <c r="D2" s="21"/>
      <c r="G2" s="343" t="s">
        <v>683</v>
      </c>
      <c r="H2" s="344"/>
      <c r="I2" s="343" t="s">
        <v>684</v>
      </c>
      <c r="J2" s="344"/>
      <c r="K2" s="343" t="s">
        <v>685</v>
      </c>
      <c r="L2" s="344"/>
      <c r="M2" s="343" t="s">
        <v>686</v>
      </c>
      <c r="N2" s="344"/>
      <c r="O2" s="343" t="s">
        <v>687</v>
      </c>
      <c r="P2" s="344"/>
      <c r="Q2" s="343" t="s">
        <v>688</v>
      </c>
      <c r="R2" s="344"/>
      <c r="T2" s="14" t="s">
        <v>689</v>
      </c>
      <c r="U2" s="14" t="s">
        <v>690</v>
      </c>
      <c r="V2" s="14" t="s">
        <v>691</v>
      </c>
      <c r="X2" t="s">
        <v>70</v>
      </c>
      <c r="Y2" s="155">
        <v>44562</v>
      </c>
    </row>
    <row r="3" spans="1:25" ht="30">
      <c r="A3" s="22" t="s">
        <v>45</v>
      </c>
      <c r="B3" s="260" t="s">
        <v>46</v>
      </c>
      <c r="C3" s="18" t="s">
        <v>47</v>
      </c>
      <c r="D3" s="307" t="s">
        <v>54</v>
      </c>
      <c r="E3" s="252" t="s">
        <v>55</v>
      </c>
      <c r="G3" s="342" t="s">
        <v>692</v>
      </c>
      <c r="H3" s="342"/>
      <c r="I3" s="342" t="s">
        <v>693</v>
      </c>
      <c r="J3" s="342"/>
      <c r="K3" s="342" t="s">
        <v>694</v>
      </c>
      <c r="L3" s="342"/>
      <c r="M3" s="342" t="s">
        <v>695</v>
      </c>
      <c r="N3" s="342"/>
      <c r="O3" s="342" t="s">
        <v>696</v>
      </c>
      <c r="P3" s="342"/>
      <c r="Q3" s="342" t="s">
        <v>697</v>
      </c>
      <c r="R3" s="342"/>
      <c r="T3" s="14"/>
      <c r="U3" s="14"/>
      <c r="V3" s="14"/>
      <c r="X3" t="s">
        <v>77</v>
      </c>
      <c r="Y3" s="155">
        <v>44926</v>
      </c>
    </row>
    <row r="4" spans="1:25">
      <c r="A4" s="89" t="s">
        <v>69</v>
      </c>
      <c r="B4" s="261"/>
      <c r="C4" s="91"/>
      <c r="D4" s="308"/>
      <c r="E4" s="253"/>
      <c r="G4" s="192" t="s">
        <v>698</v>
      </c>
      <c r="H4" s="192" t="s">
        <v>699</v>
      </c>
      <c r="I4" s="192" t="s">
        <v>698</v>
      </c>
      <c r="J4" s="192" t="s">
        <v>699</v>
      </c>
      <c r="K4" s="192" t="s">
        <v>700</v>
      </c>
      <c r="L4" s="192" t="s">
        <v>699</v>
      </c>
      <c r="M4" s="192" t="s">
        <v>698</v>
      </c>
      <c r="N4" s="192" t="s">
        <v>699</v>
      </c>
      <c r="O4" s="192" t="s">
        <v>698</v>
      </c>
      <c r="P4" s="192" t="s">
        <v>699</v>
      </c>
      <c r="Q4" s="192" t="s">
        <v>698</v>
      </c>
      <c r="R4" s="192" t="s">
        <v>699</v>
      </c>
      <c r="T4" s="14"/>
      <c r="U4" s="14"/>
      <c r="V4" s="14"/>
      <c r="X4" t="s">
        <v>80</v>
      </c>
      <c r="Y4" s="155">
        <v>44927</v>
      </c>
    </row>
    <row r="5" spans="1:25">
      <c r="A5" s="75" t="s">
        <v>71</v>
      </c>
      <c r="B5" s="262" t="s">
        <v>72</v>
      </c>
      <c r="C5" s="76" t="s">
        <v>73</v>
      </c>
      <c r="D5" s="309">
        <v>44562</v>
      </c>
      <c r="E5" s="254">
        <f>'Total PTDs'!L5</f>
        <v>44914</v>
      </c>
      <c r="G5" s="14"/>
      <c r="H5" s="14"/>
      <c r="I5" s="14"/>
      <c r="J5" s="14"/>
      <c r="K5" s="14"/>
      <c r="L5" s="14"/>
      <c r="M5" s="14" t="s">
        <v>701</v>
      </c>
      <c r="N5" s="14" t="s">
        <v>699</v>
      </c>
      <c r="O5" s="14"/>
      <c r="P5" s="14"/>
      <c r="Q5" s="14"/>
      <c r="R5" s="14"/>
      <c r="T5" s="14"/>
      <c r="U5" s="14"/>
      <c r="V5" s="14"/>
      <c r="X5" t="s">
        <v>83</v>
      </c>
      <c r="Y5" s="155">
        <v>45042</v>
      </c>
    </row>
    <row r="6" spans="1:25">
      <c r="A6" s="75" t="s">
        <v>78</v>
      </c>
      <c r="B6" s="262" t="s">
        <v>79</v>
      </c>
      <c r="C6" s="76" t="s">
        <v>73</v>
      </c>
      <c r="D6" s="309">
        <v>44562</v>
      </c>
      <c r="E6" s="254">
        <f>'Total PTDs'!L6</f>
        <v>44914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T6" s="14"/>
      <c r="U6" s="14"/>
      <c r="V6" s="14"/>
    </row>
    <row r="7" spans="1:25">
      <c r="A7" s="75" t="s">
        <v>81</v>
      </c>
      <c r="B7" s="262" t="s">
        <v>82</v>
      </c>
      <c r="C7" s="76" t="s">
        <v>73</v>
      </c>
      <c r="D7" s="309">
        <v>44562</v>
      </c>
      <c r="E7" s="254">
        <f>'Total PTDs'!L7</f>
        <v>44914</v>
      </c>
      <c r="G7" s="14"/>
      <c r="H7" s="14"/>
      <c r="I7" s="14"/>
      <c r="J7" s="14"/>
      <c r="K7" s="14"/>
      <c r="L7" s="14"/>
      <c r="M7" s="14" t="s">
        <v>701</v>
      </c>
      <c r="N7" s="14" t="s">
        <v>699</v>
      </c>
      <c r="O7" s="14"/>
      <c r="P7" s="14"/>
      <c r="Q7" s="14"/>
      <c r="R7" s="14"/>
      <c r="T7" s="14"/>
      <c r="U7" s="14"/>
      <c r="V7" s="14"/>
    </row>
    <row r="8" spans="1:25">
      <c r="A8" s="75" t="s">
        <v>84</v>
      </c>
      <c r="B8" s="262" t="s">
        <v>85</v>
      </c>
      <c r="C8" s="76" t="s">
        <v>73</v>
      </c>
      <c r="D8" s="309">
        <v>44562</v>
      </c>
      <c r="E8" s="254">
        <f>'Total PTDs'!L8</f>
        <v>44914</v>
      </c>
      <c r="G8" s="14"/>
      <c r="H8" s="14"/>
      <c r="I8" s="14"/>
      <c r="J8" s="14"/>
      <c r="K8" s="14"/>
      <c r="L8" s="14"/>
      <c r="M8" s="14" t="s">
        <v>701</v>
      </c>
      <c r="N8" s="14" t="s">
        <v>699</v>
      </c>
      <c r="O8" s="14"/>
      <c r="P8" s="14"/>
      <c r="Q8" s="14"/>
      <c r="R8" s="14"/>
      <c r="T8" s="14"/>
      <c r="U8" s="14"/>
      <c r="V8" s="14"/>
    </row>
    <row r="9" spans="1:25">
      <c r="A9" s="75" t="s">
        <v>86</v>
      </c>
      <c r="B9" s="262" t="s">
        <v>87</v>
      </c>
      <c r="C9" s="76" t="s">
        <v>73</v>
      </c>
      <c r="D9" s="309">
        <v>44562</v>
      </c>
      <c r="E9" s="254">
        <f>'Total PTDs'!L9</f>
        <v>44914</v>
      </c>
      <c r="G9" s="14"/>
      <c r="H9" s="14"/>
      <c r="I9" s="14"/>
      <c r="J9" s="14"/>
      <c r="K9" s="14"/>
      <c r="L9" s="14"/>
      <c r="M9" s="14" t="s">
        <v>702</v>
      </c>
      <c r="N9" s="14" t="s">
        <v>699</v>
      </c>
      <c r="O9" s="14"/>
      <c r="P9" s="14"/>
      <c r="Q9" s="14"/>
      <c r="R9" s="14"/>
      <c r="T9" s="14"/>
      <c r="U9" s="14"/>
      <c r="V9" s="14"/>
    </row>
    <row r="10" spans="1:25">
      <c r="A10" s="75" t="s">
        <v>89</v>
      </c>
      <c r="B10" s="262" t="s">
        <v>90</v>
      </c>
      <c r="C10" s="76" t="s">
        <v>73</v>
      </c>
      <c r="D10" s="309">
        <v>44562</v>
      </c>
      <c r="E10" s="254">
        <f>'Total PTDs'!L10</f>
        <v>44914</v>
      </c>
      <c r="G10" s="14"/>
      <c r="H10" s="14"/>
      <c r="I10" s="14"/>
      <c r="J10" s="14"/>
      <c r="K10" s="14"/>
      <c r="L10" s="14"/>
      <c r="M10" s="14" t="s">
        <v>703</v>
      </c>
      <c r="N10" s="14" t="s">
        <v>699</v>
      </c>
      <c r="O10" s="14"/>
      <c r="P10" s="14"/>
      <c r="Q10" s="14"/>
      <c r="R10" s="14"/>
      <c r="T10" s="14"/>
      <c r="U10" s="14"/>
      <c r="V10" s="14"/>
    </row>
    <row r="11" spans="1:25">
      <c r="A11" s="75" t="s">
        <v>91</v>
      </c>
      <c r="B11" s="262" t="s">
        <v>92</v>
      </c>
      <c r="C11" s="76" t="s">
        <v>73</v>
      </c>
      <c r="D11" s="309">
        <v>44562</v>
      </c>
      <c r="E11" s="254">
        <f>'Total PTDs'!L11</f>
        <v>44914</v>
      </c>
      <c r="G11" s="14"/>
      <c r="H11" s="14"/>
      <c r="I11" s="14"/>
      <c r="J11" s="14"/>
      <c r="K11" s="14"/>
      <c r="L11" s="14"/>
      <c r="M11" s="14" t="s">
        <v>702</v>
      </c>
      <c r="N11" s="14" t="s">
        <v>699</v>
      </c>
      <c r="O11" s="14"/>
      <c r="P11" s="14"/>
      <c r="Q11" s="14"/>
      <c r="R11" s="14"/>
      <c r="T11" s="14"/>
      <c r="U11" s="14"/>
      <c r="V11" s="14"/>
    </row>
    <row r="12" spans="1:25">
      <c r="A12" s="75" t="s">
        <v>93</v>
      </c>
      <c r="B12" s="262" t="s">
        <v>94</v>
      </c>
      <c r="C12" s="76" t="s">
        <v>73</v>
      </c>
      <c r="D12" s="309">
        <v>44562</v>
      </c>
      <c r="E12" s="254">
        <f>'Total PTDs'!L12</f>
        <v>44914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T12" s="14"/>
      <c r="U12" s="14"/>
      <c r="V12" s="14"/>
    </row>
    <row r="13" spans="1:25">
      <c r="A13" s="75" t="s">
        <v>95</v>
      </c>
      <c r="B13" s="262" t="s">
        <v>96</v>
      </c>
      <c r="C13" s="76" t="s">
        <v>73</v>
      </c>
      <c r="D13" s="309">
        <v>44562</v>
      </c>
      <c r="E13" s="254">
        <f>'Total PTDs'!L13</f>
        <v>44914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T13" s="14"/>
      <c r="U13" s="14"/>
      <c r="V13" s="14"/>
    </row>
    <row r="14" spans="1:25">
      <c r="A14" s="188" t="s">
        <v>97</v>
      </c>
      <c r="B14" s="88" t="s">
        <v>98</v>
      </c>
      <c r="C14" s="75" t="s">
        <v>73</v>
      </c>
      <c r="D14" s="155">
        <v>44672</v>
      </c>
      <c r="E14" s="254">
        <f>'Total PTDs'!L14</f>
        <v>44914</v>
      </c>
      <c r="G14" s="14"/>
      <c r="H14" s="14"/>
      <c r="I14" s="14"/>
      <c r="J14" s="14"/>
      <c r="K14" s="14" t="s">
        <v>704</v>
      </c>
      <c r="L14" s="14" t="s">
        <v>699</v>
      </c>
      <c r="M14" s="14"/>
      <c r="N14" s="14"/>
      <c r="O14" s="14"/>
      <c r="P14" s="14"/>
      <c r="Q14" s="14"/>
      <c r="R14" s="14"/>
      <c r="T14" s="14"/>
      <c r="U14" s="14"/>
      <c r="V14" s="14"/>
    </row>
    <row r="15" spans="1:25">
      <c r="A15" s="188" t="s">
        <v>100</v>
      </c>
      <c r="B15" s="191" t="s">
        <v>101</v>
      </c>
      <c r="C15" s="76" t="s">
        <v>73</v>
      </c>
      <c r="D15" s="309">
        <v>44650</v>
      </c>
      <c r="E15" s="254">
        <f>'Total PTDs'!L15</f>
        <v>44914</v>
      </c>
      <c r="G15" s="14"/>
      <c r="H15" s="14"/>
      <c r="I15" s="14"/>
      <c r="J15" s="14"/>
      <c r="K15" s="210">
        <v>44834</v>
      </c>
      <c r="L15" s="14" t="s">
        <v>699</v>
      </c>
      <c r="M15" s="14" t="s">
        <v>705</v>
      </c>
      <c r="N15" s="14" t="s">
        <v>706</v>
      </c>
      <c r="O15" s="14"/>
      <c r="P15" s="14"/>
      <c r="Q15" s="14"/>
      <c r="R15" s="14"/>
      <c r="T15" s="144">
        <f>U15+V15</f>
        <v>81</v>
      </c>
      <c r="U15" s="144">
        <f>E15-K15+1</f>
        <v>81</v>
      </c>
      <c r="V15" s="14"/>
    </row>
    <row r="16" spans="1:25">
      <c r="A16" s="75" t="s">
        <v>103</v>
      </c>
      <c r="B16" s="262" t="s">
        <v>104</v>
      </c>
      <c r="C16" s="88" t="s">
        <v>73</v>
      </c>
      <c r="D16" s="229">
        <v>44734</v>
      </c>
      <c r="E16" s="254">
        <f>'Total PTDs'!L16</f>
        <v>44914</v>
      </c>
      <c r="G16" s="14"/>
      <c r="H16" s="14"/>
      <c r="I16" s="14"/>
      <c r="J16" s="14"/>
      <c r="K16" s="14"/>
      <c r="L16" s="14"/>
      <c r="M16" s="14" t="s">
        <v>707</v>
      </c>
      <c r="N16" s="14" t="s">
        <v>699</v>
      </c>
      <c r="O16" s="14"/>
      <c r="P16" s="14"/>
      <c r="Q16" s="14"/>
      <c r="R16" s="14"/>
      <c r="T16" s="14"/>
      <c r="U16" s="14"/>
      <c r="V16" s="14"/>
    </row>
    <row r="17" spans="1:22">
      <c r="A17" s="188" t="s">
        <v>105</v>
      </c>
      <c r="B17" s="191" t="s">
        <v>106</v>
      </c>
      <c r="C17" s="191" t="s">
        <v>73</v>
      </c>
      <c r="D17" s="229">
        <v>44650</v>
      </c>
      <c r="E17" s="254">
        <f>'Total PTDs'!L17</f>
        <v>44914</v>
      </c>
      <c r="G17" s="14"/>
      <c r="H17" s="14"/>
      <c r="I17" s="14"/>
      <c r="J17" s="14"/>
      <c r="K17" s="14" t="s">
        <v>704</v>
      </c>
      <c r="L17" s="14" t="s">
        <v>699</v>
      </c>
      <c r="M17" s="14"/>
      <c r="N17" s="14"/>
      <c r="O17" s="14"/>
      <c r="P17" s="14"/>
      <c r="Q17" s="14"/>
      <c r="R17" s="14"/>
      <c r="T17" s="14"/>
      <c r="U17" s="14"/>
      <c r="V17" s="14"/>
    </row>
    <row r="18" spans="1:22">
      <c r="A18" s="188" t="s">
        <v>110</v>
      </c>
      <c r="B18" s="191" t="s">
        <v>111</v>
      </c>
      <c r="C18" s="191" t="s">
        <v>73</v>
      </c>
      <c r="D18" s="229">
        <v>44631</v>
      </c>
      <c r="E18" s="254">
        <f>'Total PTDs'!L18</f>
        <v>44914</v>
      </c>
      <c r="G18" s="14"/>
      <c r="H18" s="14"/>
      <c r="I18" s="14"/>
      <c r="J18" s="14"/>
      <c r="K18" s="14" t="s">
        <v>704</v>
      </c>
      <c r="L18" s="14" t="s">
        <v>699</v>
      </c>
      <c r="M18" s="14"/>
      <c r="N18" s="14"/>
      <c r="O18" s="14"/>
      <c r="P18" s="14"/>
      <c r="Q18" s="14"/>
      <c r="R18" s="14"/>
      <c r="T18" s="14"/>
      <c r="U18" s="14"/>
      <c r="V18" s="14"/>
    </row>
    <row r="19" spans="1:22">
      <c r="A19" s="88" t="s">
        <v>112</v>
      </c>
      <c r="B19" s="245" t="s">
        <v>113</v>
      </c>
      <c r="C19" s="191" t="s">
        <v>73</v>
      </c>
      <c r="D19" s="229">
        <v>44786</v>
      </c>
      <c r="E19" s="254">
        <f>'Total PTDs'!L19</f>
        <v>44914</v>
      </c>
      <c r="G19" s="14"/>
      <c r="H19" s="14"/>
      <c r="I19" s="14"/>
      <c r="J19" s="14"/>
      <c r="K19" s="14"/>
      <c r="L19" s="14"/>
      <c r="M19" s="14" t="s">
        <v>708</v>
      </c>
      <c r="N19" s="14" t="s">
        <v>699</v>
      </c>
      <c r="O19" s="14"/>
      <c r="P19" s="14"/>
      <c r="Q19" s="14"/>
      <c r="R19" s="14"/>
      <c r="T19" s="14"/>
      <c r="U19" s="14"/>
      <c r="V19" s="14"/>
    </row>
    <row r="20" spans="1:22">
      <c r="A20" s="79">
        <f>COUNTA(A5:A19)</f>
        <v>15</v>
      </c>
      <c r="B20" s="263"/>
      <c r="C20" s="81"/>
      <c r="D20" s="310"/>
      <c r="E20" s="25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T20" s="14"/>
      <c r="U20" s="14"/>
      <c r="V20" s="14"/>
    </row>
    <row r="21" spans="1:22">
      <c r="A21" s="89" t="s">
        <v>114</v>
      </c>
      <c r="B21" s="261"/>
      <c r="C21" s="91"/>
      <c r="D21" s="311"/>
      <c r="E21" s="256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T21" s="14"/>
      <c r="U21" s="14"/>
      <c r="V21" s="14"/>
    </row>
    <row r="22" spans="1:22">
      <c r="A22" s="75" t="s">
        <v>115</v>
      </c>
      <c r="B22" s="262" t="s">
        <v>116</v>
      </c>
      <c r="C22" s="76" t="s">
        <v>73</v>
      </c>
      <c r="D22" s="309">
        <v>44562</v>
      </c>
      <c r="E22" s="254">
        <f>'Total PTDs'!L22</f>
        <v>44937</v>
      </c>
      <c r="G22" s="14"/>
      <c r="H22" s="14"/>
      <c r="I22" s="14"/>
      <c r="J22" s="14"/>
      <c r="K22" s="14"/>
      <c r="L22" s="14"/>
      <c r="M22" s="14" t="s">
        <v>702</v>
      </c>
      <c r="N22" s="14" t="s">
        <v>699</v>
      </c>
      <c r="O22" s="14"/>
      <c r="P22" s="14"/>
      <c r="Q22" s="14"/>
      <c r="R22" s="14"/>
      <c r="T22" s="14"/>
      <c r="U22" s="14"/>
      <c r="V22" s="14"/>
    </row>
    <row r="23" spans="1:22">
      <c r="A23" s="75" t="s">
        <v>117</v>
      </c>
      <c r="B23" s="262" t="s">
        <v>118</v>
      </c>
      <c r="C23" s="76" t="s">
        <v>73</v>
      </c>
      <c r="D23" s="309">
        <v>44562</v>
      </c>
      <c r="E23" s="254">
        <f>'Total PTDs'!L23</f>
        <v>44937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T23" s="14"/>
      <c r="U23" s="14"/>
      <c r="V23" s="14"/>
    </row>
    <row r="24" spans="1:22">
      <c r="A24" s="75" t="s">
        <v>119</v>
      </c>
      <c r="B24" s="262" t="s">
        <v>120</v>
      </c>
      <c r="C24" s="76" t="s">
        <v>73</v>
      </c>
      <c r="D24" s="309">
        <v>44562</v>
      </c>
      <c r="E24" s="254">
        <f>'Total PTDs'!L24</f>
        <v>44937</v>
      </c>
      <c r="G24" s="14"/>
      <c r="H24" s="14"/>
      <c r="I24" s="14"/>
      <c r="J24" s="14"/>
      <c r="K24" s="14" t="s">
        <v>709</v>
      </c>
      <c r="L24" s="14" t="s">
        <v>699</v>
      </c>
      <c r="M24" s="14"/>
      <c r="N24" s="14"/>
      <c r="O24" s="14"/>
      <c r="P24" s="14"/>
      <c r="Q24" s="14"/>
      <c r="R24" s="14"/>
      <c r="T24" s="14"/>
      <c r="U24" s="14"/>
      <c r="V24" s="14"/>
    </row>
    <row r="25" spans="1:22">
      <c r="A25" s="75" t="s">
        <v>121</v>
      </c>
      <c r="B25" s="262" t="s">
        <v>122</v>
      </c>
      <c r="C25" s="76" t="s">
        <v>73</v>
      </c>
      <c r="D25" s="309">
        <v>44562</v>
      </c>
      <c r="E25" s="254">
        <f>'Total PTDs'!L25</f>
        <v>44937</v>
      </c>
      <c r="G25" s="14"/>
      <c r="H25" s="14"/>
      <c r="I25" s="14"/>
      <c r="J25" s="14"/>
      <c r="K25" s="14" t="s">
        <v>709</v>
      </c>
      <c r="L25" s="14" t="s">
        <v>699</v>
      </c>
      <c r="M25" s="14"/>
      <c r="N25" s="14"/>
      <c r="O25" s="14"/>
      <c r="P25" s="14"/>
      <c r="Q25" s="14"/>
      <c r="R25" s="14"/>
      <c r="T25" s="14"/>
      <c r="U25" s="14"/>
      <c r="V25" s="14"/>
    </row>
    <row r="26" spans="1:22">
      <c r="A26" s="75" t="s">
        <v>123</v>
      </c>
      <c r="B26" s="262" t="s">
        <v>124</v>
      </c>
      <c r="C26" s="76" t="s">
        <v>73</v>
      </c>
      <c r="D26" s="309">
        <v>44562</v>
      </c>
      <c r="E26" s="254">
        <f>'Total PTDs'!L26</f>
        <v>44937</v>
      </c>
      <c r="G26" s="14"/>
      <c r="H26" s="14"/>
      <c r="I26" s="14"/>
      <c r="J26" s="14"/>
      <c r="K26" s="14" t="s">
        <v>710</v>
      </c>
      <c r="L26" s="14" t="s">
        <v>699</v>
      </c>
      <c r="M26" s="14"/>
      <c r="N26" s="14"/>
      <c r="O26" s="14"/>
      <c r="P26" s="14"/>
      <c r="Q26" s="14"/>
      <c r="R26" s="14"/>
      <c r="T26" s="14"/>
      <c r="U26" s="14"/>
      <c r="V26" s="14"/>
    </row>
    <row r="27" spans="1:22">
      <c r="A27" s="75" t="s">
        <v>125</v>
      </c>
      <c r="B27" s="262" t="s">
        <v>126</v>
      </c>
      <c r="C27" s="76" t="s">
        <v>73</v>
      </c>
      <c r="D27" s="309">
        <v>44562</v>
      </c>
      <c r="E27" s="254">
        <f>'Total PTDs'!L27</f>
        <v>44937</v>
      </c>
      <c r="G27" s="14"/>
      <c r="H27" s="14"/>
      <c r="I27" s="14"/>
      <c r="J27" s="14"/>
      <c r="K27" s="14" t="s">
        <v>711</v>
      </c>
      <c r="L27" s="14" t="s">
        <v>699</v>
      </c>
      <c r="M27" s="14"/>
      <c r="N27" s="14"/>
      <c r="O27" s="14"/>
      <c r="P27" s="14"/>
      <c r="Q27" s="14"/>
      <c r="R27" s="14"/>
      <c r="T27" s="14"/>
      <c r="U27" s="14"/>
      <c r="V27" s="14"/>
    </row>
    <row r="28" spans="1:22">
      <c r="A28" s="75" t="s">
        <v>127</v>
      </c>
      <c r="B28" s="262" t="s">
        <v>128</v>
      </c>
      <c r="C28" s="76" t="s">
        <v>73</v>
      </c>
      <c r="D28" s="309">
        <v>44562</v>
      </c>
      <c r="E28" s="254">
        <f>'Total PTDs'!L28</f>
        <v>44937</v>
      </c>
      <c r="G28" s="14"/>
      <c r="H28" s="14"/>
      <c r="I28" s="14"/>
      <c r="J28" s="14"/>
      <c r="K28" s="14"/>
      <c r="L28" s="14"/>
      <c r="M28" s="14" t="s">
        <v>712</v>
      </c>
      <c r="N28" s="14" t="s">
        <v>699</v>
      </c>
      <c r="O28" s="14"/>
      <c r="P28" s="14"/>
      <c r="Q28" s="14"/>
      <c r="R28" s="14"/>
      <c r="T28" s="14"/>
      <c r="U28" s="14"/>
      <c r="V28" s="14"/>
    </row>
    <row r="29" spans="1:22">
      <c r="A29" s="75" t="s">
        <v>129</v>
      </c>
      <c r="B29" s="262" t="s">
        <v>130</v>
      </c>
      <c r="C29" s="76" t="s">
        <v>73</v>
      </c>
      <c r="D29" s="309">
        <v>44562</v>
      </c>
      <c r="E29" s="254">
        <f>'Total PTDs'!L29</f>
        <v>44937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T29" s="14"/>
      <c r="U29" s="14"/>
      <c r="V29" s="14"/>
    </row>
    <row r="30" spans="1:22" ht="15.75">
      <c r="A30" s="98" t="s">
        <v>131</v>
      </c>
      <c r="B30" s="246" t="s">
        <v>132</v>
      </c>
      <c r="C30" s="246" t="s">
        <v>73</v>
      </c>
      <c r="D30" s="232">
        <v>44713</v>
      </c>
      <c r="E30" s="254">
        <f>'Total PTDs'!L30</f>
        <v>44937</v>
      </c>
      <c r="G30" s="14"/>
      <c r="H30" s="14"/>
      <c r="I30" s="14"/>
      <c r="J30" s="14"/>
      <c r="K30" s="14" t="s">
        <v>704</v>
      </c>
      <c r="L30" s="14" t="s">
        <v>699</v>
      </c>
      <c r="M30" s="14"/>
      <c r="N30" s="14"/>
      <c r="O30" s="14"/>
      <c r="P30" s="14"/>
      <c r="Q30" s="14"/>
      <c r="R30" s="14"/>
      <c r="T30" s="14"/>
      <c r="U30" s="14"/>
      <c r="V30" s="14"/>
    </row>
    <row r="31" spans="1:22" ht="15.75">
      <c r="A31" s="98" t="s">
        <v>133</v>
      </c>
      <c r="B31" s="247" t="s">
        <v>134</v>
      </c>
      <c r="C31" s="246" t="s">
        <v>73</v>
      </c>
      <c r="D31" s="232">
        <v>44728</v>
      </c>
      <c r="E31" s="254">
        <f>'Total PTDs'!L31</f>
        <v>44937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T31" s="14"/>
      <c r="U31" s="14"/>
      <c r="V31" s="14"/>
    </row>
    <row r="32" spans="1:22" ht="15.75">
      <c r="A32" s="98" t="s">
        <v>135</v>
      </c>
      <c r="B32" s="247" t="s">
        <v>136</v>
      </c>
      <c r="C32" s="246" t="s">
        <v>73</v>
      </c>
      <c r="D32" s="232">
        <v>44719</v>
      </c>
      <c r="E32" s="254">
        <f>'Total PTDs'!L32</f>
        <v>44937</v>
      </c>
      <c r="G32" s="14"/>
      <c r="H32" s="14"/>
      <c r="I32" s="14"/>
      <c r="J32" s="14"/>
      <c r="K32" s="14"/>
      <c r="L32" s="14"/>
      <c r="M32" s="14" t="s">
        <v>713</v>
      </c>
      <c r="N32" s="14" t="s">
        <v>699</v>
      </c>
      <c r="O32" s="14"/>
      <c r="P32" s="14"/>
      <c r="Q32" s="14"/>
      <c r="R32" s="14"/>
      <c r="T32" s="14"/>
      <c r="U32" s="14"/>
      <c r="V32" s="14"/>
    </row>
    <row r="33" spans="1:22" ht="15.75">
      <c r="A33" s="98" t="s">
        <v>137</v>
      </c>
      <c r="B33" s="245" t="s">
        <v>138</v>
      </c>
      <c r="C33" s="246" t="s">
        <v>73</v>
      </c>
      <c r="D33" s="232">
        <v>44730</v>
      </c>
      <c r="E33" s="254">
        <f>'Total PTDs'!L33</f>
        <v>44937</v>
      </c>
      <c r="G33" s="14"/>
      <c r="H33" s="14"/>
      <c r="I33" s="14"/>
      <c r="J33" s="14"/>
      <c r="K33" s="14" t="s">
        <v>714</v>
      </c>
      <c r="L33" s="14" t="s">
        <v>699</v>
      </c>
      <c r="M33" s="14" t="s">
        <v>708</v>
      </c>
      <c r="N33" s="14" t="s">
        <v>699</v>
      </c>
      <c r="O33" s="14"/>
      <c r="P33" s="14"/>
      <c r="Q33" s="14"/>
      <c r="R33" s="14"/>
      <c r="T33" s="14"/>
      <c r="U33" s="14"/>
      <c r="V33" s="14"/>
    </row>
    <row r="34" spans="1:22" ht="15.75">
      <c r="A34" s="98" t="s">
        <v>139</v>
      </c>
      <c r="B34" s="247" t="s">
        <v>140</v>
      </c>
      <c r="C34" s="246" t="s">
        <v>73</v>
      </c>
      <c r="D34" s="232">
        <v>44750</v>
      </c>
      <c r="E34" s="254">
        <f>'Total PTDs'!L34</f>
        <v>44937</v>
      </c>
      <c r="G34" s="14"/>
      <c r="H34" s="14"/>
      <c r="I34" s="14"/>
      <c r="J34" s="14"/>
      <c r="K34" s="14"/>
      <c r="L34" s="14"/>
      <c r="M34" s="14" t="s">
        <v>713</v>
      </c>
      <c r="N34" s="14" t="s">
        <v>699</v>
      </c>
      <c r="O34" s="14"/>
      <c r="P34" s="14"/>
      <c r="Q34" s="14"/>
      <c r="R34" s="14"/>
      <c r="T34" s="14"/>
      <c r="U34" s="14"/>
      <c r="V34" s="14"/>
    </row>
    <row r="35" spans="1:22" ht="15.75">
      <c r="A35" s="98" t="s">
        <v>141</v>
      </c>
      <c r="B35" s="245" t="s">
        <v>142</v>
      </c>
      <c r="C35" s="246" t="s">
        <v>73</v>
      </c>
      <c r="D35" s="232">
        <v>44733</v>
      </c>
      <c r="E35" s="254">
        <f>'Total PTDs'!L35</f>
        <v>44937</v>
      </c>
      <c r="G35" s="14"/>
      <c r="H35" s="14"/>
      <c r="I35" s="14"/>
      <c r="J35" s="14"/>
      <c r="K35" s="14"/>
      <c r="L35" s="14"/>
      <c r="M35" s="14" t="s">
        <v>708</v>
      </c>
      <c r="N35" s="14" t="s">
        <v>699</v>
      </c>
      <c r="O35" s="14"/>
      <c r="P35" s="14"/>
      <c r="Q35" s="14"/>
      <c r="R35" s="14"/>
      <c r="T35" s="14"/>
      <c r="U35" s="14"/>
      <c r="V35" s="14"/>
    </row>
    <row r="36" spans="1:22">
      <c r="A36" s="79">
        <f>COUNTA(A22:A35)</f>
        <v>14</v>
      </c>
      <c r="B36" s="263"/>
      <c r="C36" s="81"/>
      <c r="D36" s="310"/>
      <c r="E36" s="25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T36" s="14"/>
      <c r="U36" s="14"/>
      <c r="V36" s="14"/>
    </row>
    <row r="37" spans="1:22">
      <c r="A37" s="99" t="s">
        <v>143</v>
      </c>
      <c r="B37" s="264"/>
      <c r="C37" s="101"/>
      <c r="D37" s="308"/>
      <c r="E37" s="25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T37" s="14"/>
      <c r="U37" s="14"/>
      <c r="V37" s="14"/>
    </row>
    <row r="38" spans="1:22">
      <c r="A38" s="75" t="s">
        <v>144</v>
      </c>
      <c r="B38" s="262" t="s">
        <v>145</v>
      </c>
      <c r="C38" s="76" t="s">
        <v>73</v>
      </c>
      <c r="D38" s="309">
        <v>44562</v>
      </c>
      <c r="E38" s="254">
        <f>'Total PTDs'!L38</f>
        <v>44946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T38" s="14"/>
      <c r="U38" s="14"/>
      <c r="V38" s="14"/>
    </row>
    <row r="39" spans="1:22">
      <c r="A39" s="75" t="s">
        <v>146</v>
      </c>
      <c r="B39" s="262" t="s">
        <v>147</v>
      </c>
      <c r="C39" s="76" t="s">
        <v>73</v>
      </c>
      <c r="D39" s="309">
        <v>44562</v>
      </c>
      <c r="E39" s="254">
        <f>'Total PTDs'!L39</f>
        <v>44946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T39" s="14"/>
      <c r="U39" s="14"/>
      <c r="V39" s="14"/>
    </row>
    <row r="40" spans="1:22">
      <c r="A40" s="75" t="s">
        <v>148</v>
      </c>
      <c r="B40" s="262" t="s">
        <v>149</v>
      </c>
      <c r="C40" s="76" t="s">
        <v>73</v>
      </c>
      <c r="D40" s="309">
        <v>44562</v>
      </c>
      <c r="E40" s="254">
        <f>'Total PTDs'!L40</f>
        <v>44946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T40" s="14"/>
      <c r="U40" s="14"/>
      <c r="V40" s="14"/>
    </row>
    <row r="41" spans="1:22">
      <c r="A41" s="75" t="s">
        <v>150</v>
      </c>
      <c r="B41" s="262" t="s">
        <v>151</v>
      </c>
      <c r="C41" s="76" t="s">
        <v>73</v>
      </c>
      <c r="D41" s="309">
        <v>44562</v>
      </c>
      <c r="E41" s="254">
        <f>'Total PTDs'!L41</f>
        <v>44946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T41" s="14"/>
      <c r="U41" s="14"/>
      <c r="V41" s="14"/>
    </row>
    <row r="42" spans="1:22">
      <c r="A42" s="75" t="s">
        <v>152</v>
      </c>
      <c r="B42" s="262" t="s">
        <v>153</v>
      </c>
      <c r="C42" s="76" t="s">
        <v>73</v>
      </c>
      <c r="D42" s="309">
        <v>44562</v>
      </c>
      <c r="E42" s="254">
        <f>'Total PTDs'!L42</f>
        <v>44946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T42" s="14"/>
      <c r="U42" s="14"/>
      <c r="V42" s="14"/>
    </row>
    <row r="43" spans="1:22">
      <c r="A43" s="75" t="s">
        <v>154</v>
      </c>
      <c r="B43" s="262" t="s">
        <v>155</v>
      </c>
      <c r="C43" s="76" t="s">
        <v>73</v>
      </c>
      <c r="D43" s="309">
        <v>44562</v>
      </c>
      <c r="E43" s="254">
        <f>'Total PTDs'!L43</f>
        <v>44946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T43" s="14"/>
      <c r="U43" s="14"/>
      <c r="V43" s="14"/>
    </row>
    <row r="44" spans="1:22">
      <c r="A44" s="75" t="s">
        <v>156</v>
      </c>
      <c r="B44" s="262" t="s">
        <v>157</v>
      </c>
      <c r="C44" s="76" t="s">
        <v>73</v>
      </c>
      <c r="D44" s="309">
        <v>44562</v>
      </c>
      <c r="E44" s="254">
        <f>'Total PTDs'!L44</f>
        <v>44946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T44" s="14"/>
      <c r="U44" s="14"/>
      <c r="V44" s="14"/>
    </row>
    <row r="45" spans="1:22">
      <c r="A45" s="75" t="s">
        <v>158</v>
      </c>
      <c r="B45" s="262" t="s">
        <v>159</v>
      </c>
      <c r="C45" s="76" t="s">
        <v>73</v>
      </c>
      <c r="D45" s="309">
        <v>44562</v>
      </c>
      <c r="E45" s="254">
        <f>'Total PTDs'!L45</f>
        <v>44946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T45" s="14"/>
      <c r="U45" s="14"/>
      <c r="V45" s="14"/>
    </row>
    <row r="46" spans="1:22">
      <c r="A46" s="75" t="s">
        <v>160</v>
      </c>
      <c r="B46" s="262" t="s">
        <v>161</v>
      </c>
      <c r="C46" s="76" t="s">
        <v>73</v>
      </c>
      <c r="D46" s="309">
        <v>44562</v>
      </c>
      <c r="E46" s="254">
        <f>'Total PTDs'!L46</f>
        <v>44946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T46" s="14"/>
      <c r="U46" s="14"/>
      <c r="V46" s="14"/>
    </row>
    <row r="47" spans="1:22">
      <c r="A47" s="75" t="s">
        <v>162</v>
      </c>
      <c r="B47" s="262" t="s">
        <v>163</v>
      </c>
      <c r="C47" s="76" t="s">
        <v>73</v>
      </c>
      <c r="D47" s="309">
        <v>44562</v>
      </c>
      <c r="E47" s="254">
        <f>'Total PTDs'!L47</f>
        <v>44946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T47" s="14"/>
      <c r="U47" s="14"/>
      <c r="V47" s="14"/>
    </row>
    <row r="48" spans="1:22">
      <c r="A48" s="188" t="s">
        <v>164</v>
      </c>
      <c r="B48" s="262" t="s">
        <v>165</v>
      </c>
      <c r="C48" s="76" t="s">
        <v>73</v>
      </c>
      <c r="D48" s="309">
        <v>44727</v>
      </c>
      <c r="E48" s="254">
        <f>'Total PTDs'!L48</f>
        <v>44946</v>
      </c>
      <c r="G48" s="14"/>
      <c r="H48" s="14"/>
      <c r="I48" s="14"/>
      <c r="J48" s="14"/>
      <c r="K48" s="14"/>
      <c r="L48" s="14"/>
      <c r="M48" s="14" t="s">
        <v>713</v>
      </c>
      <c r="N48" s="14" t="s">
        <v>699</v>
      </c>
      <c r="O48" s="14"/>
      <c r="P48" s="14"/>
      <c r="Q48" s="14"/>
      <c r="R48" s="14"/>
      <c r="T48" s="14"/>
      <c r="U48" s="14"/>
      <c r="V48" s="14"/>
    </row>
    <row r="49" spans="1:22">
      <c r="A49" s="188" t="s">
        <v>166</v>
      </c>
      <c r="B49" s="88" t="s">
        <v>715</v>
      </c>
      <c r="C49" s="76" t="s">
        <v>73</v>
      </c>
      <c r="D49" s="309">
        <v>44735</v>
      </c>
      <c r="E49" s="254">
        <f>'Total PTDs'!L49</f>
        <v>44946</v>
      </c>
      <c r="G49" s="14"/>
      <c r="H49" s="14"/>
      <c r="I49" s="14"/>
      <c r="J49" s="14"/>
      <c r="K49" s="14"/>
      <c r="L49" s="14"/>
      <c r="M49" s="14" t="s">
        <v>716</v>
      </c>
      <c r="N49" s="14" t="s">
        <v>699</v>
      </c>
      <c r="O49" s="14"/>
      <c r="P49" s="14"/>
      <c r="Q49" s="14"/>
      <c r="R49" s="14"/>
      <c r="T49" s="14"/>
      <c r="U49" s="14"/>
      <c r="V49" s="14"/>
    </row>
    <row r="50" spans="1:22">
      <c r="A50" s="188" t="s">
        <v>168</v>
      </c>
      <c r="B50" s="258" t="s">
        <v>169</v>
      </c>
      <c r="C50" s="76" t="s">
        <v>73</v>
      </c>
      <c r="D50" s="309">
        <v>44805</v>
      </c>
      <c r="E50" s="254">
        <f>'Total PTDs'!L50</f>
        <v>44946</v>
      </c>
      <c r="G50" s="14"/>
      <c r="H50" s="14"/>
      <c r="I50" s="14"/>
      <c r="J50" s="14"/>
      <c r="K50" s="14"/>
      <c r="L50" s="14"/>
      <c r="M50" s="14" t="s">
        <v>705</v>
      </c>
      <c r="N50" s="14" t="s">
        <v>699</v>
      </c>
      <c r="O50" s="14"/>
      <c r="P50" s="14"/>
      <c r="Q50" s="14"/>
      <c r="R50" s="14"/>
      <c r="T50" s="14"/>
      <c r="U50" s="14"/>
      <c r="V50" s="14"/>
    </row>
    <row r="51" spans="1:22">
      <c r="A51" s="188" t="s">
        <v>170</v>
      </c>
      <c r="B51" s="258" t="s">
        <v>171</v>
      </c>
      <c r="C51" s="76" t="s">
        <v>73</v>
      </c>
      <c r="D51" s="309">
        <v>44841</v>
      </c>
      <c r="E51" s="254">
        <f>'Total PTDs'!L51</f>
        <v>44946</v>
      </c>
      <c r="G51" s="14"/>
      <c r="H51" s="14"/>
      <c r="I51" s="14"/>
      <c r="J51" s="14"/>
      <c r="K51" s="14"/>
      <c r="L51" s="14"/>
      <c r="M51" s="14" t="s">
        <v>713</v>
      </c>
      <c r="N51" s="14" t="s">
        <v>699</v>
      </c>
      <c r="O51" s="14"/>
      <c r="P51" s="14"/>
      <c r="Q51" s="14"/>
      <c r="R51" s="14"/>
      <c r="T51" s="14"/>
      <c r="U51" s="14"/>
      <c r="V51" s="14"/>
    </row>
    <row r="52" spans="1:22">
      <c r="A52" s="188" t="s">
        <v>172</v>
      </c>
      <c r="B52" s="88" t="s">
        <v>173</v>
      </c>
      <c r="C52" s="76" t="s">
        <v>73</v>
      </c>
      <c r="D52" s="309">
        <v>44845</v>
      </c>
      <c r="E52" s="254">
        <f>'Total PTDs'!L52</f>
        <v>44946</v>
      </c>
      <c r="G52" s="14"/>
      <c r="H52" s="14"/>
      <c r="I52" s="14"/>
      <c r="J52" s="14"/>
      <c r="K52" s="14"/>
      <c r="L52" s="14"/>
      <c r="M52" s="14" t="s">
        <v>705</v>
      </c>
      <c r="N52" s="14" t="s">
        <v>699</v>
      </c>
      <c r="O52" s="14"/>
      <c r="P52" s="14"/>
      <c r="Q52" s="14"/>
      <c r="R52" s="14"/>
      <c r="T52" s="14"/>
      <c r="U52" s="14"/>
      <c r="V52" s="14"/>
    </row>
    <row r="53" spans="1:22">
      <c r="A53" s="75" t="s">
        <v>174</v>
      </c>
      <c r="B53" s="88" t="s">
        <v>175</v>
      </c>
      <c r="C53" s="76" t="s">
        <v>73</v>
      </c>
      <c r="D53" s="309">
        <v>44796</v>
      </c>
      <c r="E53" s="254">
        <f>'Total PTDs'!L53</f>
        <v>44946</v>
      </c>
      <c r="G53" s="14"/>
      <c r="H53" s="14"/>
      <c r="I53" s="14"/>
      <c r="J53" s="14"/>
      <c r="K53" s="14"/>
      <c r="L53" s="14"/>
      <c r="M53" s="14" t="s">
        <v>707</v>
      </c>
      <c r="N53" s="14" t="s">
        <v>699</v>
      </c>
      <c r="O53" s="14"/>
      <c r="P53" s="14"/>
      <c r="Q53" s="14"/>
      <c r="R53" s="14"/>
      <c r="T53" s="14"/>
      <c r="U53" s="14"/>
      <c r="V53" s="14"/>
    </row>
    <row r="54" spans="1:22">
      <c r="A54" s="79">
        <f>COUNTA(A38:A53)</f>
        <v>16</v>
      </c>
      <c r="B54" s="263"/>
      <c r="C54" s="81"/>
      <c r="D54" s="310"/>
      <c r="E54" s="25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T54" s="14"/>
      <c r="U54" s="14"/>
      <c r="V54" s="14"/>
    </row>
    <row r="55" spans="1:22">
      <c r="A55" s="89" t="s">
        <v>176</v>
      </c>
      <c r="B55" s="261"/>
      <c r="C55" s="91"/>
      <c r="D55" s="311"/>
      <c r="E55" s="256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T55" s="14"/>
      <c r="U55" s="14"/>
      <c r="V55" s="14"/>
    </row>
    <row r="56" spans="1:22">
      <c r="A56" s="75" t="s">
        <v>177</v>
      </c>
      <c r="B56" s="262" t="s">
        <v>178</v>
      </c>
      <c r="C56" s="76" t="s">
        <v>73</v>
      </c>
      <c r="D56" s="309">
        <v>44562</v>
      </c>
      <c r="E56" s="254">
        <f>'Total PTDs'!L56</f>
        <v>44965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T56" s="14"/>
      <c r="U56" s="14"/>
      <c r="V56" s="14"/>
    </row>
    <row r="57" spans="1:22">
      <c r="A57" s="75" t="s">
        <v>179</v>
      </c>
      <c r="B57" s="262" t="s">
        <v>180</v>
      </c>
      <c r="C57" s="76" t="s">
        <v>73</v>
      </c>
      <c r="D57" s="309">
        <v>44562</v>
      </c>
      <c r="E57" s="254">
        <f>'Total PTDs'!L57</f>
        <v>44965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T57" s="14"/>
      <c r="U57" s="14"/>
      <c r="V57" s="14"/>
    </row>
    <row r="58" spans="1:22">
      <c r="A58" s="75" t="s">
        <v>181</v>
      </c>
      <c r="B58" s="262" t="s">
        <v>182</v>
      </c>
      <c r="C58" s="76" t="s">
        <v>73</v>
      </c>
      <c r="D58" s="309">
        <v>44562</v>
      </c>
      <c r="E58" s="254">
        <f>'Total PTDs'!L58</f>
        <v>44965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T58" s="14"/>
      <c r="U58" s="14"/>
      <c r="V58" s="14"/>
    </row>
    <row r="59" spans="1:22">
      <c r="A59" s="75" t="s">
        <v>183</v>
      </c>
      <c r="B59" s="262" t="s">
        <v>184</v>
      </c>
      <c r="C59" s="76" t="s">
        <v>73</v>
      </c>
      <c r="D59" s="309">
        <v>44562</v>
      </c>
      <c r="E59" s="254">
        <f>'Total PTDs'!L59</f>
        <v>44965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T59" s="14"/>
      <c r="U59" s="14"/>
      <c r="V59" s="14"/>
    </row>
    <row r="60" spans="1:22">
      <c r="A60" s="75" t="s">
        <v>185</v>
      </c>
      <c r="B60" s="262" t="s">
        <v>186</v>
      </c>
      <c r="C60" s="76" t="s">
        <v>73</v>
      </c>
      <c r="D60" s="309">
        <v>44562</v>
      </c>
      <c r="E60" s="254">
        <f>'Total PTDs'!L60</f>
        <v>44965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T60" s="14"/>
      <c r="U60" s="14"/>
      <c r="V60" s="14"/>
    </row>
    <row r="61" spans="1:22">
      <c r="A61" s="75" t="s">
        <v>187</v>
      </c>
      <c r="B61" s="262" t="s">
        <v>188</v>
      </c>
      <c r="C61" s="76" t="s">
        <v>73</v>
      </c>
      <c r="D61" s="309">
        <v>44562</v>
      </c>
      <c r="E61" s="254">
        <f>'Total PTDs'!L61</f>
        <v>44957</v>
      </c>
      <c r="G61" s="14"/>
      <c r="H61" s="14"/>
      <c r="I61" s="14"/>
      <c r="J61" s="14"/>
      <c r="K61" s="14"/>
      <c r="L61" s="14"/>
      <c r="M61" s="210" t="s">
        <v>717</v>
      </c>
      <c r="N61" s="14" t="s">
        <v>699</v>
      </c>
      <c r="O61" s="14"/>
      <c r="P61" s="14"/>
      <c r="Q61" s="14"/>
      <c r="R61" s="14"/>
      <c r="T61" s="14"/>
      <c r="U61" s="14"/>
      <c r="V61" s="14"/>
    </row>
    <row r="62" spans="1:22">
      <c r="A62" s="75" t="s">
        <v>189</v>
      </c>
      <c r="B62" s="262" t="s">
        <v>190</v>
      </c>
      <c r="C62" s="76" t="s">
        <v>73</v>
      </c>
      <c r="D62" s="309">
        <v>44562</v>
      </c>
      <c r="E62" s="254">
        <f>'Total PTDs'!L62</f>
        <v>44965</v>
      </c>
      <c r="G62" s="14"/>
      <c r="H62" s="14"/>
      <c r="I62" s="14"/>
      <c r="J62" s="14"/>
      <c r="K62" s="14"/>
      <c r="L62" s="14"/>
      <c r="M62" s="14" t="s">
        <v>708</v>
      </c>
      <c r="N62" s="14" t="s">
        <v>699</v>
      </c>
      <c r="O62" s="14"/>
      <c r="P62" s="14"/>
      <c r="Q62" s="14"/>
      <c r="R62" s="14"/>
      <c r="T62" s="14"/>
      <c r="U62" s="14"/>
      <c r="V62" s="14"/>
    </row>
    <row r="63" spans="1:22">
      <c r="A63" s="75" t="s">
        <v>191</v>
      </c>
      <c r="B63" s="262" t="s">
        <v>192</v>
      </c>
      <c r="C63" s="76" t="s">
        <v>73</v>
      </c>
      <c r="D63" s="309">
        <v>44562</v>
      </c>
      <c r="E63" s="254">
        <f>'Total PTDs'!L63</f>
        <v>44965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T63" s="14"/>
      <c r="U63" s="14"/>
      <c r="V63" s="14"/>
    </row>
    <row r="64" spans="1:22">
      <c r="A64" s="75" t="s">
        <v>193</v>
      </c>
      <c r="B64" s="88" t="s">
        <v>194</v>
      </c>
      <c r="C64" s="97" t="s">
        <v>73</v>
      </c>
      <c r="D64" s="312">
        <v>44806</v>
      </c>
      <c r="E64" s="254">
        <f>'Total PTDs'!L64</f>
        <v>44965</v>
      </c>
      <c r="G64" s="14"/>
      <c r="H64" s="14"/>
      <c r="I64" s="14"/>
      <c r="J64" s="14"/>
      <c r="K64" s="14"/>
      <c r="L64" s="14"/>
      <c r="M64" s="14" t="s">
        <v>713</v>
      </c>
      <c r="N64" s="14" t="s">
        <v>699</v>
      </c>
      <c r="O64" s="14"/>
      <c r="P64" s="14"/>
      <c r="Q64" s="14"/>
      <c r="R64" s="14"/>
      <c r="T64" s="14"/>
      <c r="U64" s="14"/>
      <c r="V64" s="14"/>
    </row>
    <row r="65" spans="1:22">
      <c r="A65" s="88" t="s">
        <v>195</v>
      </c>
      <c r="B65" s="258" t="s">
        <v>196</v>
      </c>
      <c r="C65" s="97" t="s">
        <v>197</v>
      </c>
      <c r="D65" s="312">
        <v>44851</v>
      </c>
      <c r="E65" s="254">
        <f>'Total PTDs'!L65</f>
        <v>44965</v>
      </c>
      <c r="G65" s="14"/>
      <c r="H65" s="14"/>
      <c r="I65" s="14"/>
      <c r="J65" s="14"/>
      <c r="K65" s="14"/>
      <c r="L65" s="14"/>
      <c r="M65" s="14" t="s">
        <v>705</v>
      </c>
      <c r="N65" s="14" t="s">
        <v>699</v>
      </c>
      <c r="O65" s="14"/>
      <c r="P65" s="14"/>
      <c r="Q65" s="14"/>
      <c r="R65" s="14"/>
      <c r="T65" s="14"/>
      <c r="U65" s="14"/>
      <c r="V65" s="14"/>
    </row>
    <row r="66" spans="1:22">
      <c r="A66" s="88" t="s">
        <v>198</v>
      </c>
      <c r="B66" s="88" t="s">
        <v>199</v>
      </c>
      <c r="C66" s="97" t="s">
        <v>197</v>
      </c>
      <c r="D66" s="312">
        <v>44804</v>
      </c>
      <c r="E66" s="254">
        <f>'Total PTDs'!L66</f>
        <v>44965</v>
      </c>
      <c r="G66" s="14"/>
      <c r="H66" s="14"/>
      <c r="I66" s="14"/>
      <c r="J66" s="14"/>
      <c r="K66" s="14" t="s">
        <v>710</v>
      </c>
      <c r="L66" s="14" t="s">
        <v>699</v>
      </c>
      <c r="M66" s="14"/>
      <c r="N66" s="14"/>
      <c r="O66" s="14"/>
      <c r="P66" s="14"/>
      <c r="Q66" s="14"/>
      <c r="R66" s="14"/>
      <c r="T66" s="14"/>
      <c r="U66" s="14"/>
      <c r="V66" s="14"/>
    </row>
    <row r="67" spans="1:22">
      <c r="A67" s="88" t="s">
        <v>200</v>
      </c>
      <c r="B67" s="88" t="s">
        <v>201</v>
      </c>
      <c r="C67" s="97" t="s">
        <v>197</v>
      </c>
      <c r="D67" s="312">
        <v>44766</v>
      </c>
      <c r="E67" s="254">
        <f>'Total PTDs'!L67</f>
        <v>44965</v>
      </c>
      <c r="G67" s="14"/>
      <c r="H67" s="14"/>
      <c r="I67" s="14"/>
      <c r="J67" s="14"/>
      <c r="K67" s="14" t="s">
        <v>718</v>
      </c>
      <c r="L67" s="14" t="s">
        <v>699</v>
      </c>
      <c r="M67" s="14"/>
      <c r="N67" s="14"/>
      <c r="O67" s="14"/>
      <c r="P67" s="14"/>
      <c r="Q67" s="14"/>
      <c r="R67" s="14"/>
      <c r="T67" s="14"/>
      <c r="U67" s="14"/>
      <c r="V67" s="14"/>
    </row>
    <row r="68" spans="1:22">
      <c r="A68" s="88" t="s">
        <v>202</v>
      </c>
      <c r="B68" s="88" t="s">
        <v>203</v>
      </c>
      <c r="C68" s="97" t="s">
        <v>197</v>
      </c>
      <c r="D68" s="312">
        <v>44809</v>
      </c>
      <c r="E68" s="254">
        <f>'Total PTDs'!L68</f>
        <v>44965</v>
      </c>
      <c r="G68" s="14"/>
      <c r="H68" s="14"/>
      <c r="I68" s="14"/>
      <c r="J68" s="14"/>
      <c r="K68" s="14" t="s">
        <v>714</v>
      </c>
      <c r="L68" s="14" t="s">
        <v>699</v>
      </c>
      <c r="M68" s="14"/>
      <c r="N68" s="14"/>
      <c r="O68" s="14"/>
      <c r="P68" s="14"/>
      <c r="Q68" s="14"/>
      <c r="R68" s="14"/>
      <c r="T68" s="14"/>
      <c r="U68" s="14"/>
      <c r="V68" s="14"/>
    </row>
    <row r="69" spans="1:22">
      <c r="A69" s="79">
        <f>COUNTA(A56:A68)</f>
        <v>13</v>
      </c>
      <c r="B69" s="263"/>
      <c r="C69" s="81"/>
      <c r="D69" s="310"/>
      <c r="E69" s="255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T69" s="14"/>
      <c r="U69" s="14"/>
      <c r="V69" s="14"/>
    </row>
    <row r="70" spans="1:22">
      <c r="A70" s="99" t="s">
        <v>204</v>
      </c>
      <c r="B70" s="264"/>
      <c r="C70" s="101"/>
      <c r="D70" s="308"/>
      <c r="E70" s="253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T70" s="14"/>
      <c r="U70" s="14"/>
      <c r="V70" s="14"/>
    </row>
    <row r="71" spans="1:22">
      <c r="A71" s="75" t="s">
        <v>205</v>
      </c>
      <c r="B71" s="262" t="s">
        <v>206</v>
      </c>
      <c r="C71" s="76" t="s">
        <v>73</v>
      </c>
      <c r="D71" s="309">
        <v>44562</v>
      </c>
      <c r="E71" s="254">
        <f>'Total PTDs'!L71</f>
        <v>44957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T71" s="14"/>
      <c r="U71" s="14"/>
      <c r="V71" s="14"/>
    </row>
    <row r="72" spans="1:22">
      <c r="A72" s="75" t="s">
        <v>207</v>
      </c>
      <c r="B72" s="262" t="s">
        <v>208</v>
      </c>
      <c r="C72" s="76" t="s">
        <v>73</v>
      </c>
      <c r="D72" s="309">
        <v>44562</v>
      </c>
      <c r="E72" s="254">
        <f>'Total PTDs'!L72</f>
        <v>44978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T72" s="14"/>
      <c r="U72" s="14"/>
      <c r="V72" s="14"/>
    </row>
    <row r="73" spans="1:22">
      <c r="A73" s="75" t="s">
        <v>209</v>
      </c>
      <c r="B73" s="262" t="s">
        <v>210</v>
      </c>
      <c r="C73" s="76" t="s">
        <v>73</v>
      </c>
      <c r="D73" s="309">
        <v>44562</v>
      </c>
      <c r="E73" s="254">
        <f>'Total PTDs'!L73</f>
        <v>44978</v>
      </c>
      <c r="G73" s="14"/>
      <c r="H73" s="14"/>
      <c r="I73" s="14"/>
      <c r="J73" s="14"/>
      <c r="K73" s="14" t="s">
        <v>709</v>
      </c>
      <c r="L73" s="14" t="s">
        <v>699</v>
      </c>
      <c r="M73" s="14"/>
      <c r="N73" s="14"/>
      <c r="O73" s="14"/>
      <c r="P73" s="14"/>
      <c r="Q73" s="14"/>
      <c r="R73" s="14"/>
      <c r="T73" s="14"/>
      <c r="U73" s="14"/>
      <c r="V73" s="14"/>
    </row>
    <row r="74" spans="1:22">
      <c r="A74" s="75" t="s">
        <v>211</v>
      </c>
      <c r="B74" s="262" t="s">
        <v>212</v>
      </c>
      <c r="C74" s="76" t="s">
        <v>73</v>
      </c>
      <c r="D74" s="309">
        <v>44562</v>
      </c>
      <c r="E74" s="254">
        <f>'Total PTDs'!L74</f>
        <v>44978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T74" s="14"/>
      <c r="U74" s="14"/>
      <c r="V74" s="14"/>
    </row>
    <row r="75" spans="1:22">
      <c r="A75" s="75" t="s">
        <v>213</v>
      </c>
      <c r="B75" s="262" t="s">
        <v>214</v>
      </c>
      <c r="C75" s="76" t="s">
        <v>73</v>
      </c>
      <c r="D75" s="309">
        <v>44562</v>
      </c>
      <c r="E75" s="254">
        <f>'Total PTDs'!L75</f>
        <v>44978</v>
      </c>
      <c r="G75" s="14"/>
      <c r="H75" s="14"/>
      <c r="I75" s="14"/>
      <c r="J75" s="14"/>
      <c r="K75" s="14" t="s">
        <v>704</v>
      </c>
      <c r="L75" s="14" t="s">
        <v>699</v>
      </c>
      <c r="M75" s="14"/>
      <c r="N75" s="14"/>
      <c r="O75" s="14"/>
      <c r="P75" s="14"/>
      <c r="Q75" s="14"/>
      <c r="R75" s="14"/>
      <c r="T75" s="14"/>
      <c r="U75" s="14"/>
      <c r="V75" s="14"/>
    </row>
    <row r="76" spans="1:22">
      <c r="A76" s="75" t="s">
        <v>215</v>
      </c>
      <c r="B76" s="262" t="s">
        <v>216</v>
      </c>
      <c r="C76" s="76" t="s">
        <v>73</v>
      </c>
      <c r="D76" s="309">
        <v>44562</v>
      </c>
      <c r="E76" s="254">
        <f>'Total PTDs'!L76</f>
        <v>44978</v>
      </c>
      <c r="G76" s="14"/>
      <c r="H76" s="14"/>
      <c r="I76" s="14"/>
      <c r="J76" s="14"/>
      <c r="K76" s="14"/>
      <c r="L76" s="14"/>
      <c r="M76" s="14" t="s">
        <v>702</v>
      </c>
      <c r="N76" s="14" t="s">
        <v>699</v>
      </c>
      <c r="O76" s="14"/>
      <c r="P76" s="14"/>
      <c r="Q76" s="14"/>
      <c r="R76" s="14"/>
      <c r="T76" s="14"/>
      <c r="U76" s="14"/>
      <c r="V76" s="14"/>
    </row>
    <row r="77" spans="1:22">
      <c r="A77" s="75" t="s">
        <v>217</v>
      </c>
      <c r="B77" s="262" t="s">
        <v>218</v>
      </c>
      <c r="C77" s="76" t="s">
        <v>73</v>
      </c>
      <c r="D77" s="309">
        <v>44562</v>
      </c>
      <c r="E77" s="254">
        <f>'Total PTDs'!L77</f>
        <v>44978</v>
      </c>
      <c r="G77" s="14"/>
      <c r="H77" s="14"/>
      <c r="I77" s="14"/>
      <c r="J77" s="14"/>
      <c r="K77" s="14" t="s">
        <v>710</v>
      </c>
      <c r="L77" s="14" t="s">
        <v>699</v>
      </c>
      <c r="M77" s="14" t="s">
        <v>702</v>
      </c>
      <c r="N77" s="14" t="s">
        <v>699</v>
      </c>
      <c r="O77" s="14"/>
      <c r="P77" s="14"/>
      <c r="Q77" s="14"/>
      <c r="R77" s="14"/>
      <c r="T77" s="14"/>
      <c r="U77" s="14"/>
      <c r="V77" s="14"/>
    </row>
    <row r="78" spans="1:22">
      <c r="A78" s="75" t="s">
        <v>219</v>
      </c>
      <c r="B78" s="262" t="s">
        <v>220</v>
      </c>
      <c r="C78" s="76" t="s">
        <v>73</v>
      </c>
      <c r="D78" s="309">
        <v>44562</v>
      </c>
      <c r="E78" s="254">
        <f>'Total PTDs'!L78</f>
        <v>44978</v>
      </c>
      <c r="G78" s="14"/>
      <c r="H78" s="14"/>
      <c r="I78" s="14"/>
      <c r="J78" s="14"/>
      <c r="K78" s="14" t="s">
        <v>719</v>
      </c>
      <c r="L78" s="14" t="s">
        <v>699</v>
      </c>
      <c r="M78" s="14"/>
      <c r="N78" s="14"/>
      <c r="O78" s="14"/>
      <c r="P78" s="14"/>
      <c r="Q78" s="14"/>
      <c r="R78" s="14"/>
      <c r="T78" s="14"/>
      <c r="U78" s="14"/>
      <c r="V78" s="14"/>
    </row>
    <row r="79" spans="1:22">
      <c r="A79" s="75" t="s">
        <v>221</v>
      </c>
      <c r="B79" s="262" t="s">
        <v>222</v>
      </c>
      <c r="C79" s="76" t="s">
        <v>73</v>
      </c>
      <c r="D79" s="309">
        <v>44562</v>
      </c>
      <c r="E79" s="254">
        <f>'Total PTDs'!L79</f>
        <v>44978</v>
      </c>
      <c r="G79" s="14"/>
      <c r="H79" s="14"/>
      <c r="I79" s="14"/>
      <c r="J79" s="14"/>
      <c r="K79" s="14" t="s">
        <v>719</v>
      </c>
      <c r="L79" s="14" t="s">
        <v>699</v>
      </c>
      <c r="M79" s="14"/>
      <c r="N79" s="14"/>
      <c r="O79" s="14"/>
      <c r="P79" s="14"/>
      <c r="Q79" s="14"/>
      <c r="R79" s="14"/>
      <c r="T79" s="14"/>
      <c r="U79" s="14"/>
      <c r="V79" s="14"/>
    </row>
    <row r="80" spans="1:22">
      <c r="A80" s="75" t="s">
        <v>223</v>
      </c>
      <c r="B80" s="262" t="s">
        <v>224</v>
      </c>
      <c r="C80" s="76" t="s">
        <v>73</v>
      </c>
      <c r="D80" s="309">
        <v>44562</v>
      </c>
      <c r="E80" s="254">
        <f>'Total PTDs'!L80</f>
        <v>44978</v>
      </c>
      <c r="G80" s="14"/>
      <c r="H80" s="14"/>
      <c r="I80" s="14"/>
      <c r="J80" s="14"/>
      <c r="K80" s="14"/>
      <c r="L80" s="14"/>
      <c r="M80" s="14" t="s">
        <v>702</v>
      </c>
      <c r="N80" s="14" t="s">
        <v>699</v>
      </c>
      <c r="O80" s="14"/>
      <c r="P80" s="14"/>
      <c r="Q80" s="14"/>
      <c r="R80" s="14"/>
      <c r="T80" s="14"/>
      <c r="U80" s="14"/>
      <c r="V80" s="14"/>
    </row>
    <row r="81" spans="1:22" ht="15.75">
      <c r="A81" s="98" t="s">
        <v>225</v>
      </c>
      <c r="B81" s="98" t="s">
        <v>226</v>
      </c>
      <c r="C81" s="76" t="s">
        <v>73</v>
      </c>
      <c r="D81" s="309">
        <v>44809</v>
      </c>
      <c r="E81" s="254">
        <f>'Total PTDs'!L81</f>
        <v>44978</v>
      </c>
      <c r="G81" s="14"/>
      <c r="H81" s="14"/>
      <c r="I81" s="14"/>
      <c r="J81" s="14"/>
      <c r="K81" s="14" t="s">
        <v>714</v>
      </c>
      <c r="L81" s="14" t="s">
        <v>699</v>
      </c>
      <c r="M81" s="14"/>
      <c r="N81" s="14"/>
      <c r="O81" s="14"/>
      <c r="P81" s="14"/>
      <c r="Q81" s="14"/>
      <c r="R81" s="14"/>
      <c r="T81" s="14"/>
      <c r="U81" s="14"/>
      <c r="V81" s="14"/>
    </row>
    <row r="82" spans="1:22">
      <c r="A82" s="75" t="s">
        <v>227</v>
      </c>
      <c r="B82" s="258" t="s">
        <v>228</v>
      </c>
      <c r="C82" s="76" t="s">
        <v>73</v>
      </c>
      <c r="D82" s="309">
        <v>44812</v>
      </c>
      <c r="E82" s="254">
        <f>'Total PTDs'!L82</f>
        <v>44978</v>
      </c>
      <c r="G82" s="14"/>
      <c r="H82" s="14"/>
      <c r="I82" s="14"/>
      <c r="J82" s="14"/>
      <c r="K82" s="14"/>
      <c r="L82" s="14"/>
      <c r="M82" s="14" t="s">
        <v>707</v>
      </c>
      <c r="N82" s="14" t="s">
        <v>699</v>
      </c>
      <c r="O82" s="14"/>
      <c r="P82" s="14"/>
      <c r="Q82" s="14"/>
      <c r="R82" s="14"/>
      <c r="T82" s="14"/>
      <c r="U82" s="14"/>
      <c r="V82" s="14"/>
    </row>
    <row r="83" spans="1:22" ht="15.75">
      <c r="A83" s="98" t="s">
        <v>229</v>
      </c>
      <c r="B83" s="258" t="s">
        <v>230</v>
      </c>
      <c r="C83" s="76" t="s">
        <v>73</v>
      </c>
      <c r="D83" s="309">
        <v>44888</v>
      </c>
      <c r="E83" s="254">
        <f>'Total PTDs'!L83</f>
        <v>44978</v>
      </c>
      <c r="G83" s="14"/>
      <c r="H83" s="14"/>
      <c r="I83" s="14"/>
      <c r="J83" s="14"/>
      <c r="K83" s="14"/>
      <c r="L83" s="14"/>
      <c r="M83" s="14" t="s">
        <v>716</v>
      </c>
      <c r="N83" s="14" t="s">
        <v>699</v>
      </c>
      <c r="O83" s="14"/>
      <c r="P83" s="14"/>
      <c r="Q83" s="14"/>
      <c r="R83" s="14"/>
      <c r="T83" s="14"/>
      <c r="U83" s="14"/>
      <c r="V83" s="14"/>
    </row>
    <row r="84" spans="1:22" ht="15.75">
      <c r="A84" s="75" t="s">
        <v>231</v>
      </c>
      <c r="B84" s="98" t="s">
        <v>232</v>
      </c>
      <c r="C84" s="76" t="s">
        <v>73</v>
      </c>
      <c r="D84" s="309">
        <v>44803</v>
      </c>
      <c r="E84" s="254">
        <f>'Total PTDs'!L84</f>
        <v>44978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T84" s="14"/>
      <c r="U84" s="14"/>
      <c r="V84" s="14"/>
    </row>
    <row r="85" spans="1:22">
      <c r="A85" s="75" t="s">
        <v>233</v>
      </c>
      <c r="B85" s="258" t="s">
        <v>234</v>
      </c>
      <c r="C85" s="76" t="s">
        <v>73</v>
      </c>
      <c r="D85" s="309">
        <v>44847</v>
      </c>
      <c r="E85" s="254">
        <f>'Total PTDs'!L85</f>
        <v>44978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T85" s="14"/>
      <c r="U85" s="14"/>
      <c r="V85" s="14"/>
    </row>
    <row r="86" spans="1:22">
      <c r="A86" s="79">
        <f>COUNTA(A71:A85)</f>
        <v>15</v>
      </c>
      <c r="B86" s="263"/>
      <c r="C86" s="81"/>
      <c r="D86" s="310"/>
      <c r="E86" s="255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T86" s="14"/>
      <c r="U86" s="14"/>
      <c r="V86" s="14"/>
    </row>
    <row r="87" spans="1:22">
      <c r="A87" s="89" t="s">
        <v>235</v>
      </c>
      <c r="B87" s="261"/>
      <c r="C87" s="91"/>
      <c r="D87" s="311"/>
      <c r="E87" s="256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T87" s="14"/>
      <c r="U87" s="14"/>
      <c r="V87" s="14"/>
    </row>
    <row r="88" spans="1:22">
      <c r="A88" s="75" t="s">
        <v>236</v>
      </c>
      <c r="B88" s="262" t="s">
        <v>237</v>
      </c>
      <c r="C88" s="76" t="s">
        <v>73</v>
      </c>
      <c r="D88" s="309">
        <v>44562</v>
      </c>
      <c r="E88" s="254">
        <f>'Total PTDs'!L88</f>
        <v>45042</v>
      </c>
      <c r="G88" s="14"/>
      <c r="H88" s="14"/>
      <c r="I88" s="14"/>
      <c r="J88" s="14"/>
      <c r="K88" s="14" t="s">
        <v>720</v>
      </c>
      <c r="L88" s="14" t="s">
        <v>699</v>
      </c>
      <c r="M88" s="14"/>
      <c r="N88" s="14"/>
      <c r="O88" s="14"/>
      <c r="P88" s="14"/>
      <c r="Q88" s="14"/>
      <c r="R88" s="14"/>
      <c r="T88" s="14"/>
      <c r="U88" s="14"/>
      <c r="V88" s="14"/>
    </row>
    <row r="89" spans="1:22">
      <c r="A89" s="75" t="s">
        <v>238</v>
      </c>
      <c r="B89" s="262" t="s">
        <v>239</v>
      </c>
      <c r="C89" s="76" t="s">
        <v>73</v>
      </c>
      <c r="D89" s="309">
        <v>44562</v>
      </c>
      <c r="E89" s="254">
        <f>'Total PTDs'!L89</f>
        <v>45042</v>
      </c>
      <c r="G89" s="14"/>
      <c r="H89" s="14"/>
      <c r="I89" s="14"/>
      <c r="J89" s="14"/>
      <c r="K89" s="14" t="s">
        <v>709</v>
      </c>
      <c r="L89" s="14" t="s">
        <v>699</v>
      </c>
      <c r="M89" s="14" t="s">
        <v>707</v>
      </c>
      <c r="N89" s="14" t="s">
        <v>699</v>
      </c>
      <c r="O89" s="14"/>
      <c r="P89" s="14"/>
      <c r="Q89" s="14"/>
      <c r="R89" s="14"/>
      <c r="T89" s="14"/>
      <c r="U89" s="14"/>
      <c r="V89" s="14"/>
    </row>
    <row r="90" spans="1:22">
      <c r="A90" s="75" t="s">
        <v>240</v>
      </c>
      <c r="B90" s="262" t="s">
        <v>241</v>
      </c>
      <c r="C90" s="76" t="s">
        <v>73</v>
      </c>
      <c r="D90" s="309">
        <v>44562</v>
      </c>
      <c r="E90" s="254">
        <f>'Total PTDs'!L90</f>
        <v>45042</v>
      </c>
      <c r="G90" s="14"/>
      <c r="H90" s="14"/>
      <c r="I90" s="14"/>
      <c r="J90" s="14"/>
      <c r="K90" s="14" t="s">
        <v>720</v>
      </c>
      <c r="L90" s="14" t="s">
        <v>699</v>
      </c>
      <c r="M90" s="14"/>
      <c r="N90" s="14"/>
      <c r="O90" s="14"/>
      <c r="P90" s="14"/>
      <c r="Q90" s="14"/>
      <c r="R90" s="14"/>
      <c r="T90" s="14"/>
      <c r="U90" s="14"/>
      <c r="V90" s="14"/>
    </row>
    <row r="91" spans="1:22">
      <c r="A91" s="75" t="s">
        <v>242</v>
      </c>
      <c r="B91" s="262" t="s">
        <v>243</v>
      </c>
      <c r="C91" s="76" t="s">
        <v>73</v>
      </c>
      <c r="D91" s="309">
        <v>44562</v>
      </c>
      <c r="E91" s="254">
        <f>'Total PTDs'!L91</f>
        <v>45042</v>
      </c>
      <c r="G91" s="14"/>
      <c r="H91" s="14"/>
      <c r="I91" s="14"/>
      <c r="J91" s="14"/>
      <c r="K91" s="14"/>
      <c r="L91" s="14"/>
      <c r="M91" s="14" t="s">
        <v>703</v>
      </c>
      <c r="N91" s="14" t="s">
        <v>699</v>
      </c>
      <c r="O91" s="14"/>
      <c r="P91" s="14"/>
      <c r="Q91" s="14"/>
      <c r="R91" s="14"/>
      <c r="T91" s="14"/>
      <c r="U91" s="14"/>
      <c r="V91" s="14"/>
    </row>
    <row r="92" spans="1:22">
      <c r="A92" s="75" t="s">
        <v>244</v>
      </c>
      <c r="B92" s="262" t="s">
        <v>245</v>
      </c>
      <c r="C92" s="76" t="s">
        <v>73</v>
      </c>
      <c r="D92" s="309">
        <v>44562</v>
      </c>
      <c r="E92" s="254">
        <f>'Total PTDs'!L92</f>
        <v>45042</v>
      </c>
      <c r="G92" s="14"/>
      <c r="H92" s="14"/>
      <c r="I92" s="14"/>
      <c r="J92" s="14"/>
      <c r="K92" s="14"/>
      <c r="L92" s="14"/>
      <c r="M92" s="14" t="s">
        <v>702</v>
      </c>
      <c r="N92" s="14" t="s">
        <v>699</v>
      </c>
      <c r="O92" s="14"/>
      <c r="P92" s="14"/>
      <c r="Q92" s="14"/>
      <c r="R92" s="14"/>
      <c r="T92" s="14"/>
      <c r="U92" s="14"/>
      <c r="V92" s="14"/>
    </row>
    <row r="93" spans="1:22">
      <c r="A93" s="75" t="s">
        <v>246</v>
      </c>
      <c r="B93" s="262" t="s">
        <v>247</v>
      </c>
      <c r="C93" s="76" t="s">
        <v>73</v>
      </c>
      <c r="D93" s="309">
        <v>44562</v>
      </c>
      <c r="E93" s="254">
        <f>'Total PTDs'!L93</f>
        <v>45042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T93" s="14"/>
      <c r="U93" s="14"/>
      <c r="V93" s="14"/>
    </row>
    <row r="94" spans="1:22">
      <c r="A94" s="75" t="s">
        <v>248</v>
      </c>
      <c r="B94" s="262" t="s">
        <v>249</v>
      </c>
      <c r="C94" s="76" t="s">
        <v>73</v>
      </c>
      <c r="D94" s="309">
        <v>44562</v>
      </c>
      <c r="E94" s="254">
        <f>'Total PTDs'!L94</f>
        <v>45042</v>
      </c>
      <c r="G94" s="14"/>
      <c r="H94" s="14"/>
      <c r="I94" s="14"/>
      <c r="J94" s="14"/>
      <c r="K94" s="14"/>
      <c r="L94" s="14"/>
      <c r="M94" s="14" t="s">
        <v>703</v>
      </c>
      <c r="N94" s="14" t="s">
        <v>699</v>
      </c>
      <c r="O94" s="14"/>
      <c r="P94" s="14"/>
      <c r="Q94" s="14"/>
      <c r="R94" s="14"/>
      <c r="T94" s="14"/>
      <c r="U94" s="14"/>
      <c r="V94" s="14"/>
    </row>
    <row r="95" spans="1:22">
      <c r="A95" s="75" t="s">
        <v>250</v>
      </c>
      <c r="B95" s="262" t="s">
        <v>251</v>
      </c>
      <c r="C95" s="76" t="s">
        <v>73</v>
      </c>
      <c r="D95" s="309">
        <v>44562</v>
      </c>
      <c r="E95" s="254">
        <f>'Total PTDs'!L95</f>
        <v>45042</v>
      </c>
      <c r="G95" s="14"/>
      <c r="H95" s="14"/>
      <c r="I95" s="14"/>
      <c r="J95" s="14"/>
      <c r="K95" s="14"/>
      <c r="L95" s="14"/>
      <c r="M95" s="14" t="s">
        <v>703</v>
      </c>
      <c r="N95" s="14" t="s">
        <v>699</v>
      </c>
      <c r="O95" s="14"/>
      <c r="P95" s="14"/>
      <c r="Q95" s="14"/>
      <c r="R95" s="14"/>
      <c r="T95" s="14"/>
      <c r="U95" s="14"/>
      <c r="V95" s="14"/>
    </row>
    <row r="96" spans="1:22">
      <c r="A96" s="75" t="s">
        <v>252</v>
      </c>
      <c r="B96" s="88" t="s">
        <v>253</v>
      </c>
      <c r="C96" s="76" t="s">
        <v>73</v>
      </c>
      <c r="D96" s="309">
        <v>44796</v>
      </c>
      <c r="E96" s="254">
        <f>'Total PTDs'!L96</f>
        <v>45042</v>
      </c>
      <c r="G96" s="14"/>
      <c r="H96" s="14"/>
      <c r="I96" s="14"/>
      <c r="J96" s="14"/>
      <c r="K96" s="14"/>
      <c r="L96" s="14"/>
      <c r="M96" s="14" t="s">
        <v>716</v>
      </c>
      <c r="N96" s="14" t="s">
        <v>699</v>
      </c>
      <c r="O96" s="14"/>
      <c r="P96" s="14"/>
      <c r="Q96" s="14"/>
      <c r="R96" s="14"/>
      <c r="T96" s="14"/>
      <c r="U96" s="14"/>
      <c r="V96" s="14"/>
    </row>
    <row r="97" spans="1:22">
      <c r="A97" s="189" t="s">
        <v>254</v>
      </c>
      <c r="B97" s="88" t="s">
        <v>255</v>
      </c>
      <c r="C97" s="76" t="s">
        <v>73</v>
      </c>
      <c r="D97" s="309">
        <v>44897</v>
      </c>
      <c r="E97" s="254">
        <f>'Total PTDs'!L97</f>
        <v>45042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T97" s="14"/>
      <c r="U97" s="14"/>
      <c r="V97" s="14"/>
    </row>
    <row r="98" spans="1:22">
      <c r="A98" s="88" t="s">
        <v>256</v>
      </c>
      <c r="B98" s="88" t="s">
        <v>257</v>
      </c>
      <c r="C98" s="76" t="s">
        <v>73</v>
      </c>
      <c r="D98" s="309">
        <v>44878</v>
      </c>
      <c r="E98" s="254">
        <f>'Total PTDs'!L98</f>
        <v>45042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T98" s="14"/>
      <c r="U98" s="14"/>
      <c r="V98" s="14"/>
    </row>
    <row r="99" spans="1:22">
      <c r="A99" s="88" t="s">
        <v>258</v>
      </c>
      <c r="B99" s="258" t="s">
        <v>259</v>
      </c>
      <c r="C99" s="76" t="s">
        <v>73</v>
      </c>
      <c r="D99" s="309">
        <v>44880</v>
      </c>
      <c r="E99" s="254">
        <f>'Total PTDs'!L99</f>
        <v>45042</v>
      </c>
      <c r="G99" s="14"/>
      <c r="H99" s="14"/>
      <c r="I99" s="14"/>
      <c r="J99" s="14"/>
      <c r="K99" s="14"/>
      <c r="L99" s="14"/>
      <c r="M99" s="14" t="s">
        <v>721</v>
      </c>
      <c r="N99" s="14" t="s">
        <v>699</v>
      </c>
      <c r="O99" s="14"/>
      <c r="P99" s="14"/>
      <c r="Q99" s="14"/>
      <c r="R99" s="14"/>
      <c r="T99" s="14"/>
      <c r="U99" s="14"/>
      <c r="V99" s="14"/>
    </row>
    <row r="100" spans="1:22">
      <c r="A100" s="88" t="s">
        <v>260</v>
      </c>
      <c r="B100" s="258" t="s">
        <v>261</v>
      </c>
      <c r="C100" s="76" t="s">
        <v>73</v>
      </c>
      <c r="D100" s="309">
        <v>44891</v>
      </c>
      <c r="E100" s="254">
        <f>'Total PTDs'!L100</f>
        <v>45042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T100" s="14"/>
      <c r="U100" s="14"/>
      <c r="V100" s="14"/>
    </row>
    <row r="101" spans="1:22">
      <c r="A101" s="79">
        <f>COUNTA(A88:A100)</f>
        <v>13</v>
      </c>
      <c r="B101" s="263"/>
      <c r="C101" s="81"/>
      <c r="D101" s="310"/>
      <c r="E101" s="255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T101" s="14"/>
      <c r="U101" s="14"/>
      <c r="V101" s="14"/>
    </row>
    <row r="102" spans="1:22">
      <c r="A102" s="99" t="s">
        <v>262</v>
      </c>
      <c r="B102" s="264"/>
      <c r="C102" s="101"/>
      <c r="D102" s="308"/>
      <c r="E102" s="253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T102" s="14"/>
      <c r="U102" s="14"/>
      <c r="V102" s="14"/>
    </row>
    <row r="103" spans="1:22">
      <c r="A103" s="75" t="s">
        <v>263</v>
      </c>
      <c r="B103" s="262" t="s">
        <v>264</v>
      </c>
      <c r="C103" s="76" t="s">
        <v>73</v>
      </c>
      <c r="D103" s="309">
        <v>44562</v>
      </c>
      <c r="E103" s="254">
        <f>'Total PTDs'!L103</f>
        <v>44957</v>
      </c>
      <c r="G103" s="14"/>
      <c r="H103" s="14"/>
      <c r="I103" s="14"/>
      <c r="J103" s="14"/>
      <c r="K103" s="210">
        <v>44774</v>
      </c>
      <c r="L103" s="14" t="s">
        <v>699</v>
      </c>
      <c r="M103" s="14"/>
      <c r="N103" s="14"/>
      <c r="O103" s="14"/>
      <c r="P103" s="14"/>
      <c r="Q103" s="14"/>
      <c r="R103" s="14"/>
      <c r="T103" s="14"/>
      <c r="U103" s="14"/>
      <c r="V103" s="14"/>
    </row>
    <row r="104" spans="1:22">
      <c r="A104" s="75" t="s">
        <v>265</v>
      </c>
      <c r="B104" s="262" t="s">
        <v>266</v>
      </c>
      <c r="C104" s="76" t="s">
        <v>73</v>
      </c>
      <c r="D104" s="309">
        <v>44562</v>
      </c>
      <c r="E104" s="254">
        <f>'Total PTDs'!L104</f>
        <v>45035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T104" s="14"/>
      <c r="U104" s="14"/>
      <c r="V104" s="14"/>
    </row>
    <row r="105" spans="1:22">
      <c r="A105" s="75" t="s">
        <v>267</v>
      </c>
      <c r="B105" s="262" t="s">
        <v>268</v>
      </c>
      <c r="C105" s="76" t="s">
        <v>73</v>
      </c>
      <c r="D105" s="309">
        <v>44562</v>
      </c>
      <c r="E105" s="254">
        <f>'Total PTDs'!L105</f>
        <v>45035</v>
      </c>
      <c r="G105" s="14"/>
      <c r="H105" s="14"/>
      <c r="I105" s="14"/>
      <c r="J105" s="14"/>
      <c r="K105" s="14" t="s">
        <v>720</v>
      </c>
      <c r="L105" s="14" t="s">
        <v>699</v>
      </c>
      <c r="M105" s="14" t="s">
        <v>721</v>
      </c>
      <c r="N105" s="14" t="s">
        <v>699</v>
      </c>
      <c r="O105" s="14"/>
      <c r="P105" s="14"/>
      <c r="Q105" s="14"/>
      <c r="R105" s="14"/>
      <c r="T105" s="14"/>
      <c r="U105" s="14"/>
      <c r="V105" s="14"/>
    </row>
    <row r="106" spans="1:22">
      <c r="A106" s="75" t="s">
        <v>269</v>
      </c>
      <c r="B106" s="262" t="s">
        <v>270</v>
      </c>
      <c r="C106" s="76" t="s">
        <v>73</v>
      </c>
      <c r="D106" s="309">
        <v>44562</v>
      </c>
      <c r="E106" s="254">
        <f>'Total PTDs'!L106</f>
        <v>45035</v>
      </c>
      <c r="G106" s="14"/>
      <c r="H106" s="14"/>
      <c r="I106" s="14"/>
      <c r="J106" s="14"/>
      <c r="K106" s="14"/>
      <c r="L106" s="14"/>
      <c r="M106" s="14" t="s">
        <v>712</v>
      </c>
      <c r="N106" s="14" t="s">
        <v>699</v>
      </c>
      <c r="O106" s="14"/>
      <c r="P106" s="14"/>
      <c r="Q106" s="14"/>
      <c r="R106" s="14"/>
      <c r="T106" s="14"/>
      <c r="U106" s="14"/>
      <c r="V106" s="14"/>
    </row>
    <row r="107" spans="1:22">
      <c r="A107" s="75" t="s">
        <v>271</v>
      </c>
      <c r="B107" s="262" t="s">
        <v>272</v>
      </c>
      <c r="C107" s="76" t="s">
        <v>73</v>
      </c>
      <c r="D107" s="309">
        <v>44562</v>
      </c>
      <c r="E107" s="254">
        <f>'Total PTDs'!L107</f>
        <v>45035</v>
      </c>
      <c r="G107" s="14"/>
      <c r="H107" s="14"/>
      <c r="I107" s="14"/>
      <c r="J107" s="14"/>
      <c r="K107" s="14"/>
      <c r="L107" s="14"/>
      <c r="M107" s="14" t="s">
        <v>712</v>
      </c>
      <c r="N107" s="14" t="s">
        <v>699</v>
      </c>
      <c r="O107" s="14"/>
      <c r="P107" s="14"/>
      <c r="Q107" s="14"/>
      <c r="R107" s="14"/>
      <c r="T107" s="14"/>
      <c r="U107" s="14"/>
      <c r="V107" s="14"/>
    </row>
    <row r="108" spans="1:22">
      <c r="A108" s="75" t="s">
        <v>273</v>
      </c>
      <c r="B108" s="262" t="s">
        <v>274</v>
      </c>
      <c r="C108" s="76" t="s">
        <v>73</v>
      </c>
      <c r="D108" s="309">
        <v>44562</v>
      </c>
      <c r="E108" s="254">
        <f>'Total PTDs'!L108</f>
        <v>45035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T108" s="14"/>
      <c r="U108" s="14"/>
      <c r="V108" s="14"/>
    </row>
    <row r="109" spans="1:22">
      <c r="A109" s="75" t="s">
        <v>275</v>
      </c>
      <c r="B109" s="262" t="s">
        <v>276</v>
      </c>
      <c r="C109" s="76" t="s">
        <v>73</v>
      </c>
      <c r="D109" s="309">
        <v>44562</v>
      </c>
      <c r="E109" s="254">
        <f>'Total PTDs'!L109</f>
        <v>45035</v>
      </c>
      <c r="G109" s="14"/>
      <c r="H109" s="14"/>
      <c r="I109" s="14"/>
      <c r="J109" s="14"/>
      <c r="K109" s="14" t="s">
        <v>720</v>
      </c>
      <c r="L109" s="14" t="s">
        <v>699</v>
      </c>
      <c r="M109" s="14"/>
      <c r="N109" s="14"/>
      <c r="O109" s="14"/>
      <c r="P109" s="14"/>
      <c r="Q109" s="14"/>
      <c r="R109" s="14"/>
      <c r="T109" s="14"/>
      <c r="U109" s="14"/>
      <c r="V109" s="14"/>
    </row>
    <row r="110" spans="1:22">
      <c r="A110" s="75" t="s">
        <v>277</v>
      </c>
      <c r="B110" s="262" t="s">
        <v>140</v>
      </c>
      <c r="C110" s="76" t="s">
        <v>73</v>
      </c>
      <c r="D110" s="309">
        <v>44562</v>
      </c>
      <c r="E110" s="254">
        <f>'Total PTDs'!L110</f>
        <v>45035</v>
      </c>
      <c r="G110" s="14"/>
      <c r="H110" s="14"/>
      <c r="I110" s="14"/>
      <c r="J110" s="14"/>
      <c r="K110" s="14"/>
      <c r="L110" s="14"/>
      <c r="M110" s="14" t="s">
        <v>722</v>
      </c>
      <c r="N110" s="14" t="s">
        <v>699</v>
      </c>
      <c r="O110" s="14"/>
      <c r="P110" s="14"/>
      <c r="Q110" s="14"/>
      <c r="R110" s="14"/>
      <c r="T110" s="14"/>
      <c r="U110" s="14"/>
      <c r="V110" s="14"/>
    </row>
    <row r="111" spans="1:22">
      <c r="A111" s="75" t="s">
        <v>278</v>
      </c>
      <c r="B111" s="262" t="s">
        <v>279</v>
      </c>
      <c r="C111" s="76" t="s">
        <v>73</v>
      </c>
      <c r="D111" s="309">
        <v>44562</v>
      </c>
      <c r="E111" s="254">
        <f>'Total PTDs'!L111</f>
        <v>45035</v>
      </c>
      <c r="G111" s="14"/>
      <c r="H111" s="14"/>
      <c r="I111" s="14"/>
      <c r="J111" s="14"/>
      <c r="K111" s="14"/>
      <c r="L111" s="14"/>
      <c r="M111" s="14" t="s">
        <v>717</v>
      </c>
      <c r="N111" s="14" t="s">
        <v>699</v>
      </c>
      <c r="O111" s="14"/>
      <c r="P111" s="14"/>
      <c r="Q111" s="14"/>
      <c r="R111" s="14"/>
      <c r="T111" s="14"/>
      <c r="U111" s="14"/>
      <c r="V111" s="14"/>
    </row>
    <row r="112" spans="1:22">
      <c r="A112" s="75" t="s">
        <v>280</v>
      </c>
      <c r="B112" s="262" t="s">
        <v>281</v>
      </c>
      <c r="C112" s="76" t="s">
        <v>73</v>
      </c>
      <c r="D112" s="309">
        <v>44562</v>
      </c>
      <c r="E112" s="254">
        <f>'Total PTDs'!L112</f>
        <v>45035</v>
      </c>
      <c r="G112" s="14"/>
      <c r="H112" s="14"/>
      <c r="I112" s="14"/>
      <c r="J112" s="14"/>
      <c r="K112" s="210">
        <v>44774</v>
      </c>
      <c r="L112" s="14" t="s">
        <v>699</v>
      </c>
      <c r="M112" s="14"/>
      <c r="N112" s="14"/>
      <c r="O112" s="14"/>
      <c r="P112" s="14"/>
      <c r="Q112" s="14"/>
      <c r="R112" s="14"/>
      <c r="T112" s="14"/>
      <c r="U112" s="14"/>
      <c r="V112" s="14"/>
    </row>
    <row r="113" spans="1:22">
      <c r="A113" s="88" t="s">
        <v>282</v>
      </c>
      <c r="B113" s="258" t="s">
        <v>283</v>
      </c>
      <c r="C113" s="76" t="s">
        <v>73</v>
      </c>
      <c r="D113" s="309">
        <v>44880</v>
      </c>
      <c r="E113" s="254">
        <f>'Total PTDs'!L113</f>
        <v>45035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T113" s="14"/>
      <c r="U113" s="14"/>
      <c r="V113" s="14"/>
    </row>
    <row r="114" spans="1:22">
      <c r="A114" s="189" t="s">
        <v>284</v>
      </c>
      <c r="B114" s="88" t="s">
        <v>285</v>
      </c>
      <c r="C114" s="76" t="s">
        <v>73</v>
      </c>
      <c r="D114" s="309">
        <v>44732</v>
      </c>
      <c r="E114" s="254">
        <f>'Total PTDs'!L114</f>
        <v>45035</v>
      </c>
      <c r="G114" s="14"/>
      <c r="H114" s="14"/>
      <c r="I114" s="14"/>
      <c r="J114" s="14"/>
      <c r="K114" s="14"/>
      <c r="L114" s="14"/>
      <c r="M114" s="14" t="s">
        <v>721</v>
      </c>
      <c r="N114" s="14" t="s">
        <v>699</v>
      </c>
      <c r="O114" s="14"/>
      <c r="P114" s="14"/>
      <c r="Q114" s="14"/>
      <c r="R114" s="14"/>
      <c r="T114" s="14"/>
      <c r="U114" s="14"/>
      <c r="V114" s="14"/>
    </row>
    <row r="115" spans="1:22">
      <c r="A115" s="88" t="s">
        <v>286</v>
      </c>
      <c r="B115" s="88" t="s">
        <v>287</v>
      </c>
      <c r="C115" s="76" t="s">
        <v>73</v>
      </c>
      <c r="D115" s="309">
        <v>44852</v>
      </c>
      <c r="E115" s="254">
        <f>'Total PTDs'!L115</f>
        <v>45035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T115" s="14"/>
      <c r="U115" s="14"/>
      <c r="V115" s="14"/>
    </row>
    <row r="116" spans="1:22">
      <c r="A116" s="88" t="s">
        <v>288</v>
      </c>
      <c r="B116" s="88" t="s">
        <v>289</v>
      </c>
      <c r="C116" s="76" t="s">
        <v>73</v>
      </c>
      <c r="D116" s="309">
        <v>44846</v>
      </c>
      <c r="E116" s="254">
        <f>'Total PTDs'!L116</f>
        <v>45035</v>
      </c>
      <c r="G116" s="14"/>
      <c r="H116" s="14"/>
      <c r="I116" s="14"/>
      <c r="J116" s="14"/>
      <c r="K116" s="14"/>
      <c r="L116" s="14"/>
      <c r="M116" s="14" t="s">
        <v>708</v>
      </c>
      <c r="N116" s="14" t="s">
        <v>699</v>
      </c>
      <c r="O116" s="14"/>
      <c r="P116" s="14"/>
      <c r="Q116" s="14"/>
      <c r="R116" s="14"/>
      <c r="T116" s="14"/>
      <c r="U116" s="14"/>
      <c r="V116" s="14"/>
    </row>
    <row r="117" spans="1:22">
      <c r="A117" s="189" t="s">
        <v>290</v>
      </c>
      <c r="B117" s="88" t="s">
        <v>291</v>
      </c>
      <c r="C117" s="76" t="s">
        <v>73</v>
      </c>
      <c r="D117" s="309">
        <v>44813</v>
      </c>
      <c r="E117" s="254">
        <f>'Total PTDs'!L117</f>
        <v>45035</v>
      </c>
      <c r="G117" s="14"/>
      <c r="H117" s="14"/>
      <c r="I117" s="14"/>
      <c r="J117" s="14"/>
      <c r="K117" s="14" t="s">
        <v>704</v>
      </c>
      <c r="L117" s="14" t="s">
        <v>699</v>
      </c>
      <c r="M117" s="14"/>
      <c r="N117" s="14"/>
      <c r="O117" s="14"/>
      <c r="P117" s="14"/>
      <c r="Q117" s="14"/>
      <c r="R117" s="14"/>
      <c r="T117" s="14"/>
      <c r="U117" s="14"/>
      <c r="V117" s="14"/>
    </row>
    <row r="118" spans="1:22">
      <c r="A118" s="79">
        <f>COUNTA(A103:A117)</f>
        <v>15</v>
      </c>
      <c r="B118" s="263"/>
      <c r="C118" s="81"/>
      <c r="D118" s="310"/>
      <c r="E118" s="255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T118" s="14"/>
      <c r="U118" s="14"/>
      <c r="V118" s="14"/>
    </row>
    <row r="119" spans="1:22">
      <c r="A119" s="89" t="s">
        <v>292</v>
      </c>
      <c r="B119" s="261"/>
      <c r="C119" s="91"/>
      <c r="D119" s="311"/>
      <c r="E119" s="256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T119" s="14"/>
      <c r="U119" s="14"/>
      <c r="V119" s="14"/>
    </row>
    <row r="120" spans="1:22">
      <c r="A120" s="75" t="s">
        <v>293</v>
      </c>
      <c r="B120" s="262" t="s">
        <v>294</v>
      </c>
      <c r="C120" s="76" t="s">
        <v>73</v>
      </c>
      <c r="D120" s="309">
        <v>44562</v>
      </c>
      <c r="E120" s="254">
        <f>'Total PTDs'!L120</f>
        <v>44957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T120" s="14"/>
      <c r="U120" s="14"/>
      <c r="V120" s="14"/>
    </row>
    <row r="121" spans="1:22">
      <c r="A121" s="75" t="s">
        <v>295</v>
      </c>
      <c r="B121" s="262" t="s">
        <v>296</v>
      </c>
      <c r="C121" s="76" t="s">
        <v>73</v>
      </c>
      <c r="D121" s="309">
        <v>44562</v>
      </c>
      <c r="E121" s="254">
        <f>'Total PTDs'!L121</f>
        <v>45042</v>
      </c>
      <c r="G121" s="14"/>
      <c r="H121" s="14"/>
      <c r="I121" s="14"/>
      <c r="J121" s="14"/>
      <c r="K121" s="14"/>
      <c r="L121" s="14"/>
      <c r="M121" s="14" t="s">
        <v>712</v>
      </c>
      <c r="N121" s="14" t="s">
        <v>699</v>
      </c>
      <c r="O121" s="14"/>
      <c r="P121" s="14"/>
      <c r="Q121" s="14"/>
      <c r="R121" s="14"/>
      <c r="T121" s="14"/>
      <c r="U121" s="14"/>
      <c r="V121" s="14"/>
    </row>
    <row r="122" spans="1:22">
      <c r="A122" s="75" t="s">
        <v>297</v>
      </c>
      <c r="B122" s="262" t="s">
        <v>298</v>
      </c>
      <c r="C122" s="76" t="s">
        <v>73</v>
      </c>
      <c r="D122" s="309">
        <v>44562</v>
      </c>
      <c r="E122" s="254">
        <f>'Total PTDs'!L122</f>
        <v>44957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T122" s="14"/>
      <c r="U122" s="14"/>
      <c r="V122" s="14"/>
    </row>
    <row r="123" spans="1:22">
      <c r="A123" s="75" t="s">
        <v>299</v>
      </c>
      <c r="B123" s="262" t="s">
        <v>300</v>
      </c>
      <c r="C123" s="76" t="s">
        <v>73</v>
      </c>
      <c r="D123" s="309">
        <v>44562</v>
      </c>
      <c r="E123" s="254">
        <f>'Total PTDs'!L123</f>
        <v>45042</v>
      </c>
      <c r="G123" s="14"/>
      <c r="H123" s="14"/>
      <c r="I123" s="14"/>
      <c r="J123" s="14"/>
      <c r="K123" s="14" t="s">
        <v>719</v>
      </c>
      <c r="L123" s="14" t="s">
        <v>699</v>
      </c>
      <c r="M123" s="14"/>
      <c r="N123" s="14"/>
      <c r="O123" s="14"/>
      <c r="P123" s="14"/>
      <c r="Q123" s="14"/>
      <c r="R123" s="14"/>
      <c r="T123" s="14"/>
      <c r="U123" s="14"/>
      <c r="V123" s="14"/>
    </row>
    <row r="124" spans="1:22">
      <c r="A124" s="75" t="s">
        <v>301</v>
      </c>
      <c r="B124" s="262" t="s">
        <v>302</v>
      </c>
      <c r="C124" s="76" t="s">
        <v>73</v>
      </c>
      <c r="D124" s="309">
        <v>44562</v>
      </c>
      <c r="E124" s="254">
        <f>'Total PTDs'!L124</f>
        <v>45042</v>
      </c>
      <c r="G124" s="14"/>
      <c r="H124" s="14"/>
      <c r="I124" s="14"/>
      <c r="J124" s="14"/>
      <c r="K124" s="14" t="s">
        <v>704</v>
      </c>
      <c r="L124" s="14" t="s">
        <v>699</v>
      </c>
      <c r="M124" s="14"/>
      <c r="N124" s="14"/>
      <c r="O124" s="14"/>
      <c r="P124" s="14"/>
      <c r="Q124" s="14"/>
      <c r="R124" s="14"/>
      <c r="T124" s="14"/>
      <c r="U124" s="14"/>
      <c r="V124" s="14"/>
    </row>
    <row r="125" spans="1:22">
      <c r="A125" s="75" t="s">
        <v>303</v>
      </c>
      <c r="B125" s="262" t="s">
        <v>304</v>
      </c>
      <c r="C125" s="76" t="s">
        <v>73</v>
      </c>
      <c r="D125" s="309">
        <v>44562</v>
      </c>
      <c r="E125" s="254">
        <f>'Total PTDs'!L125</f>
        <v>45042</v>
      </c>
      <c r="G125" s="14"/>
      <c r="H125" s="14"/>
      <c r="I125" s="14"/>
      <c r="J125" s="14"/>
      <c r="K125" s="14" t="s">
        <v>709</v>
      </c>
      <c r="L125" s="14" t="s">
        <v>699</v>
      </c>
      <c r="M125" s="14"/>
      <c r="N125" s="14"/>
      <c r="O125" s="14"/>
      <c r="P125" s="14"/>
      <c r="Q125" s="14"/>
      <c r="R125" s="14"/>
      <c r="T125" s="14"/>
      <c r="U125" s="14"/>
      <c r="V125" s="14"/>
    </row>
    <row r="126" spans="1:22">
      <c r="A126" s="75" t="s">
        <v>305</v>
      </c>
      <c r="B126" s="262" t="s">
        <v>306</v>
      </c>
      <c r="C126" s="76" t="s">
        <v>73</v>
      </c>
      <c r="D126" s="309">
        <v>44562</v>
      </c>
      <c r="E126" s="254">
        <f>'Total PTDs'!L126</f>
        <v>45042</v>
      </c>
      <c r="G126" s="14"/>
      <c r="H126" s="14"/>
      <c r="I126" s="14"/>
      <c r="J126" s="14"/>
      <c r="K126" s="14"/>
      <c r="L126" s="14"/>
      <c r="M126" s="14" t="s">
        <v>712</v>
      </c>
      <c r="N126" s="14" t="s">
        <v>699</v>
      </c>
      <c r="O126" s="14"/>
      <c r="P126" s="14"/>
      <c r="Q126" s="14"/>
      <c r="R126" s="14"/>
      <c r="T126" s="14"/>
      <c r="U126" s="14"/>
      <c r="V126" s="14"/>
    </row>
    <row r="127" spans="1:22">
      <c r="A127" s="75" t="s">
        <v>307</v>
      </c>
      <c r="B127" s="262" t="s">
        <v>308</v>
      </c>
      <c r="C127" s="76" t="s">
        <v>73</v>
      </c>
      <c r="D127" s="309">
        <v>44562</v>
      </c>
      <c r="E127" s="254">
        <f>'Total PTDs'!L127</f>
        <v>45042</v>
      </c>
      <c r="G127" s="14"/>
      <c r="H127" s="14"/>
      <c r="I127" s="14"/>
      <c r="J127" s="14"/>
      <c r="K127" s="14"/>
      <c r="L127" s="14"/>
      <c r="M127" s="14" t="s">
        <v>712</v>
      </c>
      <c r="N127" s="14" t="s">
        <v>699</v>
      </c>
      <c r="O127" s="14"/>
      <c r="P127" s="14"/>
      <c r="Q127" s="14"/>
      <c r="R127" s="14"/>
      <c r="T127" s="14"/>
      <c r="U127" s="14"/>
      <c r="V127" s="14"/>
    </row>
    <row r="128" spans="1:22">
      <c r="A128" s="75" t="s">
        <v>309</v>
      </c>
      <c r="B128" s="262" t="s">
        <v>310</v>
      </c>
      <c r="C128" s="76" t="s">
        <v>73</v>
      </c>
      <c r="D128" s="309">
        <v>44562</v>
      </c>
      <c r="E128" s="254">
        <f>'Total PTDs'!L128</f>
        <v>45042</v>
      </c>
      <c r="G128" s="14"/>
      <c r="H128" s="14"/>
      <c r="I128" s="14"/>
      <c r="J128" s="14"/>
      <c r="K128" s="14"/>
      <c r="L128" s="14"/>
      <c r="M128" s="14" t="s">
        <v>717</v>
      </c>
      <c r="N128" s="14" t="s">
        <v>699</v>
      </c>
      <c r="O128" s="14"/>
      <c r="P128" s="14"/>
      <c r="Q128" s="14"/>
      <c r="R128" s="14"/>
      <c r="T128" s="14"/>
      <c r="U128" s="14"/>
      <c r="V128" s="14"/>
    </row>
    <row r="129" spans="1:24">
      <c r="A129" s="75" t="s">
        <v>311</v>
      </c>
      <c r="B129" s="262" t="s">
        <v>312</v>
      </c>
      <c r="C129" s="76" t="s">
        <v>73</v>
      </c>
      <c r="D129" s="309">
        <v>44562</v>
      </c>
      <c r="E129" s="254">
        <f>'Total PTDs'!L129</f>
        <v>45042</v>
      </c>
      <c r="G129" s="14"/>
      <c r="H129" s="14"/>
      <c r="I129" s="14"/>
      <c r="J129" s="14"/>
      <c r="K129" s="14" t="s">
        <v>719</v>
      </c>
      <c r="L129" s="14" t="s">
        <v>699</v>
      </c>
      <c r="M129" s="14"/>
      <c r="N129" s="14"/>
      <c r="O129" s="14"/>
      <c r="P129" s="14"/>
      <c r="Q129" s="14"/>
      <c r="R129" s="14"/>
      <c r="T129" s="14"/>
      <c r="U129" s="14"/>
      <c r="V129" s="14"/>
    </row>
    <row r="130" spans="1:24">
      <c r="A130" s="75" t="s">
        <v>313</v>
      </c>
      <c r="B130" s="262" t="s">
        <v>314</v>
      </c>
      <c r="C130" s="76" t="s">
        <v>73</v>
      </c>
      <c r="D130" s="309">
        <v>44562</v>
      </c>
      <c r="E130" s="254">
        <f>'Total PTDs'!L130</f>
        <v>45042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T130" s="14"/>
      <c r="U130" s="14"/>
      <c r="V130" s="14"/>
    </row>
    <row r="131" spans="1:24">
      <c r="A131" s="75" t="s">
        <v>315</v>
      </c>
      <c r="B131" s="262" t="s">
        <v>316</v>
      </c>
      <c r="C131" s="76" t="s">
        <v>73</v>
      </c>
      <c r="D131" s="309">
        <v>44562</v>
      </c>
      <c r="E131" s="254">
        <f>'Total PTDs'!L131</f>
        <v>45042</v>
      </c>
      <c r="G131" s="14"/>
      <c r="H131" s="14"/>
      <c r="I131" s="14"/>
      <c r="J131" s="14"/>
      <c r="K131" s="14" t="s">
        <v>723</v>
      </c>
      <c r="L131" s="14" t="s">
        <v>706</v>
      </c>
      <c r="M131" s="14"/>
      <c r="N131" s="14"/>
      <c r="O131" s="14"/>
      <c r="P131" s="14"/>
      <c r="Q131" s="14"/>
      <c r="R131" s="14"/>
      <c r="T131" s="14">
        <f>X131-Y2+1</f>
        <v>263</v>
      </c>
      <c r="U131" s="14">
        <f>X131-Y2+1</f>
        <v>263</v>
      </c>
      <c r="V131" s="14"/>
      <c r="X131" s="155">
        <v>44824</v>
      </c>
    </row>
    <row r="132" spans="1:24">
      <c r="A132" s="189" t="s">
        <v>317</v>
      </c>
      <c r="B132" s="262" t="s">
        <v>318</v>
      </c>
      <c r="C132" s="76" t="s">
        <v>73</v>
      </c>
      <c r="D132" s="309">
        <v>44854</v>
      </c>
      <c r="E132" s="254">
        <f>'Total PTDs'!L132</f>
        <v>45042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T132" s="14"/>
      <c r="U132" s="14"/>
      <c r="V132" s="14"/>
    </row>
    <row r="133" spans="1:24">
      <c r="A133" s="4" t="s">
        <v>319</v>
      </c>
      <c r="B133" s="88" t="s">
        <v>320</v>
      </c>
      <c r="C133" s="76" t="s">
        <v>73</v>
      </c>
      <c r="D133" s="309">
        <v>44827</v>
      </c>
      <c r="E133" s="254">
        <f>'Total PTDs'!L133</f>
        <v>45042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T133" s="14"/>
      <c r="U133" s="14"/>
      <c r="V133" s="14"/>
    </row>
    <row r="134" spans="1:24">
      <c r="A134" s="4" t="s">
        <v>321</v>
      </c>
      <c r="B134" s="262" t="s">
        <v>322</v>
      </c>
      <c r="C134" s="76" t="s">
        <v>73</v>
      </c>
      <c r="D134" s="309">
        <v>44824</v>
      </c>
      <c r="E134" s="254">
        <f>'Total PTDs'!L134</f>
        <v>45042</v>
      </c>
      <c r="G134" s="14"/>
      <c r="H134" s="14"/>
      <c r="I134" s="14"/>
      <c r="J134" s="14"/>
      <c r="K134" s="14" t="s">
        <v>724</v>
      </c>
      <c r="L134" s="14" t="s">
        <v>699</v>
      </c>
      <c r="M134" s="14" t="s">
        <v>708</v>
      </c>
      <c r="N134" s="14" t="s">
        <v>699</v>
      </c>
      <c r="O134" s="14"/>
      <c r="P134" s="14"/>
      <c r="Q134" s="14"/>
      <c r="R134" s="14"/>
      <c r="T134" s="14"/>
      <c r="U134" s="14"/>
      <c r="V134" s="14"/>
    </row>
    <row r="135" spans="1:24">
      <c r="A135" s="88" t="s">
        <v>323</v>
      </c>
      <c r="B135" s="259" t="s">
        <v>324</v>
      </c>
      <c r="C135" s="76" t="s">
        <v>73</v>
      </c>
      <c r="D135" s="309">
        <v>44910</v>
      </c>
      <c r="E135" s="254">
        <f>'Total PTDs'!L135</f>
        <v>45042</v>
      </c>
      <c r="G135" s="14"/>
      <c r="H135" s="14"/>
      <c r="I135" s="14"/>
      <c r="J135" s="14"/>
      <c r="K135" s="14"/>
      <c r="L135" s="14"/>
      <c r="M135" s="14" t="s">
        <v>713</v>
      </c>
      <c r="N135" s="14" t="s">
        <v>699</v>
      </c>
      <c r="O135" s="14"/>
      <c r="P135" s="14"/>
      <c r="Q135" s="14"/>
      <c r="R135" s="14"/>
      <c r="T135" s="14"/>
      <c r="U135" s="14"/>
      <c r="V135" s="14"/>
    </row>
    <row r="136" spans="1:24">
      <c r="A136" s="88" t="s">
        <v>325</v>
      </c>
      <c r="B136" s="259" t="s">
        <v>326</v>
      </c>
      <c r="C136" s="76" t="s">
        <v>73</v>
      </c>
      <c r="D136" s="309">
        <v>44822</v>
      </c>
      <c r="E136" s="254">
        <f>'Total PTDs'!L136</f>
        <v>45042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T136" s="14"/>
      <c r="U136" s="14"/>
      <c r="V136" s="14"/>
    </row>
    <row r="137" spans="1:24">
      <c r="A137" s="79">
        <f>COUNTA(A120:A136)</f>
        <v>17</v>
      </c>
      <c r="B137" s="263"/>
      <c r="C137" s="81"/>
      <c r="D137" s="310"/>
      <c r="E137" s="255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T137" s="14"/>
      <c r="U137" s="14"/>
      <c r="V137" s="14"/>
    </row>
    <row r="138" spans="1:24">
      <c r="A138" s="99" t="s">
        <v>327</v>
      </c>
      <c r="B138" s="264"/>
      <c r="C138" s="101"/>
      <c r="D138" s="308"/>
      <c r="E138" s="253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T138" s="14"/>
      <c r="U138" s="14"/>
      <c r="V138" s="14"/>
    </row>
    <row r="139" spans="1:24">
      <c r="A139" s="75" t="s">
        <v>328</v>
      </c>
      <c r="B139" s="262" t="s">
        <v>329</v>
      </c>
      <c r="C139" s="76" t="s">
        <v>330</v>
      </c>
      <c r="D139" s="309">
        <v>44562</v>
      </c>
      <c r="E139" s="254">
        <f>'Total PTDs'!L139</f>
        <v>44967</v>
      </c>
      <c r="G139" s="14"/>
      <c r="H139" s="14"/>
      <c r="I139" s="14" t="s">
        <v>725</v>
      </c>
      <c r="J139" s="14" t="s">
        <v>699</v>
      </c>
      <c r="K139" s="14"/>
      <c r="L139" s="14"/>
      <c r="M139" s="14"/>
      <c r="N139" s="14"/>
      <c r="O139" s="14"/>
      <c r="P139" s="14"/>
      <c r="Q139" s="14"/>
      <c r="R139" s="14"/>
      <c r="T139" s="14"/>
      <c r="U139" s="14"/>
      <c r="V139" s="14"/>
    </row>
    <row r="140" spans="1:24">
      <c r="A140" s="75" t="s">
        <v>331</v>
      </c>
      <c r="B140" s="262" t="s">
        <v>332</v>
      </c>
      <c r="C140" s="76" t="s">
        <v>330</v>
      </c>
      <c r="D140" s="309">
        <v>44562</v>
      </c>
      <c r="E140" s="254">
        <f>'Total PTDs'!L140</f>
        <v>44967</v>
      </c>
      <c r="G140" s="14"/>
      <c r="H140" s="14"/>
      <c r="I140" s="14" t="s">
        <v>725</v>
      </c>
      <c r="J140" s="14" t="s">
        <v>699</v>
      </c>
      <c r="K140" s="14"/>
      <c r="L140" s="14"/>
      <c r="M140" s="14"/>
      <c r="N140" s="14"/>
      <c r="O140" s="14"/>
      <c r="P140" s="14"/>
      <c r="Q140" s="14"/>
      <c r="R140" s="14"/>
      <c r="T140" s="14"/>
      <c r="U140" s="14"/>
      <c r="V140" s="14"/>
    </row>
    <row r="141" spans="1:24">
      <c r="A141" s="75" t="s">
        <v>333</v>
      </c>
      <c r="B141" s="262" t="s">
        <v>334</v>
      </c>
      <c r="C141" s="76" t="s">
        <v>330</v>
      </c>
      <c r="D141" s="309">
        <v>44562</v>
      </c>
      <c r="E141" s="254">
        <f>'Total PTDs'!L141</f>
        <v>44967</v>
      </c>
      <c r="G141" s="14"/>
      <c r="H141" s="14"/>
      <c r="I141" s="14" t="s">
        <v>726</v>
      </c>
      <c r="J141" s="14" t="s">
        <v>699</v>
      </c>
      <c r="K141" s="14"/>
      <c r="L141" s="14"/>
      <c r="M141" s="14"/>
      <c r="N141" s="14"/>
      <c r="O141" s="14"/>
      <c r="P141" s="14"/>
      <c r="Q141" s="14"/>
      <c r="R141" s="14"/>
      <c r="T141" s="14"/>
      <c r="U141" s="14"/>
      <c r="V141" s="14"/>
    </row>
    <row r="142" spans="1:24">
      <c r="A142" s="75" t="s">
        <v>335</v>
      </c>
      <c r="B142" s="262" t="s">
        <v>336</v>
      </c>
      <c r="C142" s="76" t="s">
        <v>330</v>
      </c>
      <c r="D142" s="309">
        <v>44562</v>
      </c>
      <c r="E142" s="254">
        <f>'Total PTDs'!L142</f>
        <v>44967</v>
      </c>
      <c r="G142" s="14"/>
      <c r="H142" s="14"/>
      <c r="I142" s="14" t="s">
        <v>727</v>
      </c>
      <c r="J142" s="14" t="s">
        <v>699</v>
      </c>
      <c r="K142" s="14"/>
      <c r="L142" s="14"/>
      <c r="M142" s="14"/>
      <c r="N142" s="14"/>
      <c r="O142" s="14"/>
      <c r="P142" s="14"/>
      <c r="Q142" s="14"/>
      <c r="R142" s="14"/>
      <c r="T142" s="14"/>
      <c r="U142" s="14"/>
      <c r="V142" s="14"/>
    </row>
    <row r="143" spans="1:24">
      <c r="A143" s="75" t="s">
        <v>337</v>
      </c>
      <c r="B143" s="262" t="s">
        <v>338</v>
      </c>
      <c r="C143" s="76" t="s">
        <v>330</v>
      </c>
      <c r="D143" s="309">
        <v>44562</v>
      </c>
      <c r="E143" s="254">
        <f>'Total PTDs'!L143</f>
        <v>44967</v>
      </c>
      <c r="G143" s="14"/>
      <c r="H143" s="14"/>
      <c r="I143" s="14" t="s">
        <v>726</v>
      </c>
      <c r="J143" s="14" t="s">
        <v>699</v>
      </c>
      <c r="K143" s="14"/>
      <c r="L143" s="14"/>
      <c r="M143" s="14"/>
      <c r="N143" s="14"/>
      <c r="O143" s="14"/>
      <c r="P143" s="14"/>
      <c r="Q143" s="14"/>
      <c r="R143" s="14"/>
      <c r="T143" s="14"/>
      <c r="U143" s="14"/>
      <c r="V143" s="14"/>
    </row>
    <row r="144" spans="1:24">
      <c r="A144" s="75" t="s">
        <v>339</v>
      </c>
      <c r="B144" s="262" t="s">
        <v>340</v>
      </c>
      <c r="C144" s="76" t="s">
        <v>330</v>
      </c>
      <c r="D144" s="309">
        <v>44562</v>
      </c>
      <c r="E144" s="254">
        <f>'Total PTDs'!L144</f>
        <v>44967</v>
      </c>
      <c r="G144" s="14"/>
      <c r="H144" s="14"/>
      <c r="I144" s="14" t="s">
        <v>726</v>
      </c>
      <c r="J144" s="14" t="s">
        <v>699</v>
      </c>
      <c r="K144" s="14"/>
      <c r="L144" s="14"/>
      <c r="M144" s="14"/>
      <c r="N144" s="14"/>
      <c r="O144" s="14"/>
      <c r="P144" s="14"/>
      <c r="Q144" s="14"/>
      <c r="R144" s="14"/>
      <c r="T144" s="14"/>
      <c r="U144" s="14"/>
      <c r="V144" s="14"/>
    </row>
    <row r="145" spans="1:22">
      <c r="A145" s="75" t="s">
        <v>341</v>
      </c>
      <c r="B145" s="262" t="s">
        <v>342</v>
      </c>
      <c r="C145" s="76" t="s">
        <v>330</v>
      </c>
      <c r="D145" s="309">
        <v>44562</v>
      </c>
      <c r="E145" s="254">
        <f>'Total PTDs'!L145</f>
        <v>44967</v>
      </c>
      <c r="G145" s="14"/>
      <c r="H145" s="14"/>
      <c r="I145" s="14" t="s">
        <v>728</v>
      </c>
      <c r="J145" s="14" t="s">
        <v>699</v>
      </c>
      <c r="K145" s="14"/>
      <c r="L145" s="14"/>
      <c r="M145" s="14"/>
      <c r="N145" s="14"/>
      <c r="O145" s="14"/>
      <c r="P145" s="14"/>
      <c r="Q145" s="14"/>
      <c r="R145" s="14"/>
      <c r="T145" s="14"/>
      <c r="U145" s="14"/>
      <c r="V145" s="14"/>
    </row>
    <row r="146" spans="1:22">
      <c r="A146" s="75" t="s">
        <v>343</v>
      </c>
      <c r="B146" s="262" t="s">
        <v>344</v>
      </c>
      <c r="C146" s="76" t="s">
        <v>330</v>
      </c>
      <c r="D146" s="309">
        <v>44562</v>
      </c>
      <c r="E146" s="254">
        <f>'Total PTDs'!L146</f>
        <v>44967</v>
      </c>
      <c r="G146" s="14"/>
      <c r="H146" s="14"/>
      <c r="I146" s="14" t="s">
        <v>729</v>
      </c>
      <c r="J146" s="14" t="s">
        <v>699</v>
      </c>
      <c r="K146" s="14"/>
      <c r="L146" s="14"/>
      <c r="M146" s="14"/>
      <c r="N146" s="14"/>
      <c r="O146" s="14"/>
      <c r="P146" s="14"/>
      <c r="Q146" s="14"/>
      <c r="R146" s="14"/>
      <c r="T146" s="14"/>
      <c r="U146" s="14"/>
      <c r="V146" s="14"/>
    </row>
    <row r="147" spans="1:22">
      <c r="A147" s="75" t="s">
        <v>345</v>
      </c>
      <c r="B147" s="262" t="s">
        <v>346</v>
      </c>
      <c r="C147" s="76" t="s">
        <v>330</v>
      </c>
      <c r="D147" s="309">
        <v>44562</v>
      </c>
      <c r="E147" s="254">
        <f>'Total PTDs'!L147</f>
        <v>44967</v>
      </c>
      <c r="G147" s="14"/>
      <c r="H147" s="14"/>
      <c r="I147" s="14" t="s">
        <v>726</v>
      </c>
      <c r="J147" s="14" t="s">
        <v>699</v>
      </c>
      <c r="K147" s="14"/>
      <c r="L147" s="14"/>
      <c r="M147" s="14"/>
      <c r="N147" s="14"/>
      <c r="O147" s="14"/>
      <c r="P147" s="14"/>
      <c r="Q147" s="14"/>
      <c r="R147" s="14"/>
      <c r="T147" s="14"/>
      <c r="U147" s="14"/>
      <c r="V147" s="14"/>
    </row>
    <row r="148" spans="1:22">
      <c r="A148" s="75" t="s">
        <v>347</v>
      </c>
      <c r="B148" s="262" t="s">
        <v>348</v>
      </c>
      <c r="C148" s="76" t="s">
        <v>330</v>
      </c>
      <c r="D148" s="309">
        <v>44562</v>
      </c>
      <c r="E148" s="254">
        <f>'Total PTDs'!L148</f>
        <v>44967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T148" s="14"/>
      <c r="U148" s="14"/>
      <c r="V148" s="14"/>
    </row>
    <row r="149" spans="1:22">
      <c r="A149" s="75" t="s">
        <v>349</v>
      </c>
      <c r="B149" s="262" t="s">
        <v>350</v>
      </c>
      <c r="C149" s="76" t="s">
        <v>330</v>
      </c>
      <c r="D149" s="309">
        <v>44562</v>
      </c>
      <c r="E149" s="254">
        <f>'Total PTDs'!L149</f>
        <v>44967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T149" s="14"/>
      <c r="U149" s="14"/>
      <c r="V149" s="14"/>
    </row>
    <row r="150" spans="1:22">
      <c r="A150" s="75" t="s">
        <v>351</v>
      </c>
      <c r="B150" s="262" t="s">
        <v>352</v>
      </c>
      <c r="C150" s="76" t="s">
        <v>330</v>
      </c>
      <c r="D150" s="309">
        <v>44562</v>
      </c>
      <c r="E150" s="254">
        <f>'Total PTDs'!L150</f>
        <v>44967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T150" s="14"/>
      <c r="U150" s="14"/>
      <c r="V150" s="14"/>
    </row>
    <row r="151" spans="1:22">
      <c r="A151" s="88" t="s">
        <v>353</v>
      </c>
      <c r="B151" s="88" t="s">
        <v>354</v>
      </c>
      <c r="C151" s="97" t="s">
        <v>73</v>
      </c>
      <c r="D151" s="312">
        <v>44834</v>
      </c>
      <c r="E151" s="254">
        <f>'Total PTDs'!L151</f>
        <v>44967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T151" s="14"/>
      <c r="U151" s="14"/>
      <c r="V151" s="14"/>
    </row>
    <row r="152" spans="1:22">
      <c r="A152" s="88" t="s">
        <v>355</v>
      </c>
      <c r="B152" s="259" t="s">
        <v>356</v>
      </c>
      <c r="C152" s="97" t="s">
        <v>73</v>
      </c>
      <c r="D152" s="312">
        <v>44728</v>
      </c>
      <c r="E152" s="254">
        <f>'Total PTDs'!L152</f>
        <v>44967</v>
      </c>
      <c r="G152" s="14"/>
      <c r="H152" s="14"/>
      <c r="I152" s="14"/>
      <c r="J152" s="14"/>
      <c r="K152" s="14"/>
      <c r="L152" s="14"/>
      <c r="M152" s="14" t="s">
        <v>713</v>
      </c>
      <c r="N152" s="14" t="s">
        <v>699</v>
      </c>
      <c r="O152" s="14"/>
      <c r="P152" s="14"/>
      <c r="Q152" s="14"/>
      <c r="R152" s="14"/>
      <c r="T152" s="14"/>
      <c r="U152" s="14"/>
      <c r="V152" s="14"/>
    </row>
    <row r="153" spans="1:22">
      <c r="A153" s="4" t="s">
        <v>357</v>
      </c>
      <c r="B153" s="88" t="s">
        <v>358</v>
      </c>
      <c r="C153" s="97" t="s">
        <v>73</v>
      </c>
      <c r="D153" s="312">
        <v>44716</v>
      </c>
      <c r="E153" s="254">
        <f>'Total PTDs'!L153</f>
        <v>44967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T153" s="14"/>
      <c r="U153" s="14"/>
      <c r="V153" s="14"/>
    </row>
    <row r="154" spans="1:22">
      <c r="A154" s="88" t="s">
        <v>359</v>
      </c>
      <c r="B154" t="s">
        <v>360</v>
      </c>
      <c r="C154" s="97" t="s">
        <v>73</v>
      </c>
      <c r="D154" s="312">
        <v>44801</v>
      </c>
      <c r="E154" s="254">
        <f>'Total PTDs'!L154</f>
        <v>44967</v>
      </c>
      <c r="G154" s="14"/>
      <c r="H154" s="14"/>
      <c r="I154" s="14"/>
      <c r="J154" s="14"/>
      <c r="K154" s="14" t="s">
        <v>714</v>
      </c>
      <c r="L154" s="14" t="s">
        <v>699</v>
      </c>
      <c r="M154" s="14"/>
      <c r="N154" s="14"/>
      <c r="O154" s="14"/>
      <c r="P154" s="14"/>
      <c r="Q154" s="14"/>
      <c r="R154" s="14"/>
      <c r="T154" s="14"/>
      <c r="U154" s="14"/>
      <c r="V154" s="14"/>
    </row>
    <row r="155" spans="1:22">
      <c r="A155" s="4" t="s">
        <v>361</v>
      </c>
      <c r="B155" s="88" t="s">
        <v>362</v>
      </c>
      <c r="C155" s="97" t="s">
        <v>73</v>
      </c>
      <c r="D155" s="312">
        <v>44725</v>
      </c>
      <c r="E155" s="254">
        <f>'Total PTDs'!L155</f>
        <v>44967</v>
      </c>
      <c r="G155" s="14"/>
      <c r="H155" s="14"/>
      <c r="I155" s="14"/>
      <c r="J155" s="14"/>
      <c r="K155" s="14" t="s">
        <v>710</v>
      </c>
      <c r="L155" s="14" t="s">
        <v>699</v>
      </c>
      <c r="M155" s="14"/>
      <c r="N155" s="14"/>
      <c r="O155" s="14"/>
      <c r="P155" s="14"/>
      <c r="Q155" s="14"/>
      <c r="R155" s="14"/>
      <c r="T155" s="14"/>
      <c r="U155" s="14"/>
      <c r="V155" s="14"/>
    </row>
    <row r="156" spans="1:22">
      <c r="A156" s="79">
        <f>COUNTA(A139:A155)</f>
        <v>17</v>
      </c>
      <c r="B156" s="263"/>
      <c r="C156" s="81"/>
      <c r="D156" s="310"/>
      <c r="E156" s="25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T156" s="14"/>
      <c r="U156" s="14"/>
      <c r="V156" s="14"/>
    </row>
    <row r="157" spans="1:22">
      <c r="A157" s="89" t="s">
        <v>363</v>
      </c>
      <c r="B157" s="261"/>
      <c r="C157" s="91"/>
      <c r="D157" s="311"/>
      <c r="E157" s="256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T157" s="14"/>
      <c r="U157" s="14"/>
      <c r="V157" s="14"/>
    </row>
    <row r="158" spans="1:22">
      <c r="A158" s="75" t="s">
        <v>364</v>
      </c>
      <c r="B158" s="262" t="s">
        <v>365</v>
      </c>
      <c r="C158" s="76" t="s">
        <v>330</v>
      </c>
      <c r="D158" s="309">
        <v>44562</v>
      </c>
      <c r="E158" s="254">
        <f>'Total PTDs'!L158</f>
        <v>44968</v>
      </c>
      <c r="G158" s="14"/>
      <c r="H158" s="14"/>
      <c r="I158" s="14" t="s">
        <v>727</v>
      </c>
      <c r="J158" s="14" t="s">
        <v>699</v>
      </c>
      <c r="K158" s="14"/>
      <c r="L158" s="14"/>
      <c r="M158" s="14"/>
      <c r="N158" s="14"/>
      <c r="O158" s="14"/>
      <c r="P158" s="14"/>
      <c r="Q158" s="14"/>
      <c r="R158" s="14"/>
      <c r="T158" s="14"/>
      <c r="U158" s="14"/>
      <c r="V158" s="14"/>
    </row>
    <row r="159" spans="1:22">
      <c r="A159" s="75" t="s">
        <v>366</v>
      </c>
      <c r="B159" s="262" t="s">
        <v>367</v>
      </c>
      <c r="C159" s="76" t="s">
        <v>330</v>
      </c>
      <c r="D159" s="309">
        <v>44562</v>
      </c>
      <c r="E159" s="254">
        <f>'Total PTDs'!L159</f>
        <v>44968</v>
      </c>
      <c r="G159" s="14"/>
      <c r="H159" s="14"/>
      <c r="I159" s="14" t="s">
        <v>726</v>
      </c>
      <c r="J159" s="14" t="s">
        <v>699</v>
      </c>
      <c r="K159" s="14"/>
      <c r="L159" s="14"/>
      <c r="M159" s="14"/>
      <c r="N159" s="14"/>
      <c r="O159" s="14"/>
      <c r="P159" s="14"/>
      <c r="Q159" s="14"/>
      <c r="R159" s="14"/>
      <c r="T159" s="14"/>
      <c r="U159" s="14"/>
      <c r="V159" s="14"/>
    </row>
    <row r="160" spans="1:22">
      <c r="A160" s="75" t="s">
        <v>368</v>
      </c>
      <c r="B160" s="262" t="s">
        <v>369</v>
      </c>
      <c r="C160" s="76" t="s">
        <v>330</v>
      </c>
      <c r="D160" s="309">
        <v>44562</v>
      </c>
      <c r="E160" s="254">
        <f>'Total PTDs'!L160</f>
        <v>44968</v>
      </c>
      <c r="G160" s="14"/>
      <c r="H160" s="14"/>
      <c r="I160" s="14" t="s">
        <v>730</v>
      </c>
      <c r="J160" s="14" t="s">
        <v>699</v>
      </c>
      <c r="K160" s="14"/>
      <c r="L160" s="14"/>
      <c r="M160" s="14"/>
      <c r="N160" s="14"/>
      <c r="O160" s="14"/>
      <c r="P160" s="14"/>
      <c r="Q160" s="14"/>
      <c r="R160" s="14"/>
      <c r="T160" s="14"/>
      <c r="U160" s="14"/>
      <c r="V160" s="14"/>
    </row>
    <row r="161" spans="1:22">
      <c r="A161" s="75" t="s">
        <v>370</v>
      </c>
      <c r="B161" s="262" t="s">
        <v>371</v>
      </c>
      <c r="C161" s="76" t="s">
        <v>330</v>
      </c>
      <c r="D161" s="309">
        <v>44562</v>
      </c>
      <c r="E161" s="254">
        <f>'Total PTDs'!L161</f>
        <v>44968</v>
      </c>
      <c r="G161" s="14"/>
      <c r="H161" s="14"/>
      <c r="I161" s="14" t="s">
        <v>730</v>
      </c>
      <c r="J161" s="14" t="s">
        <v>699</v>
      </c>
      <c r="K161" s="14"/>
      <c r="L161" s="14"/>
      <c r="M161" s="14"/>
      <c r="N161" s="14"/>
      <c r="O161" s="14"/>
      <c r="P161" s="14"/>
      <c r="Q161" s="14"/>
      <c r="R161" s="14"/>
      <c r="T161" s="14"/>
      <c r="U161" s="14"/>
      <c r="V161" s="14"/>
    </row>
    <row r="162" spans="1:22">
      <c r="A162" s="75" t="s">
        <v>372</v>
      </c>
      <c r="B162" s="262" t="s">
        <v>373</v>
      </c>
      <c r="C162" s="76" t="s">
        <v>330</v>
      </c>
      <c r="D162" s="309">
        <v>44562</v>
      </c>
      <c r="E162" s="254">
        <f>'Total PTDs'!L162</f>
        <v>44968</v>
      </c>
      <c r="G162" s="14"/>
      <c r="H162" s="14"/>
      <c r="I162" s="14" t="s">
        <v>728</v>
      </c>
      <c r="J162" s="14" t="s">
        <v>699</v>
      </c>
      <c r="K162" s="14"/>
      <c r="L162" s="14"/>
      <c r="M162" s="14"/>
      <c r="N162" s="14"/>
      <c r="O162" s="14"/>
      <c r="P162" s="14"/>
      <c r="Q162" s="14"/>
      <c r="R162" s="14"/>
      <c r="T162" s="14"/>
      <c r="U162" s="14"/>
      <c r="V162" s="14"/>
    </row>
    <row r="163" spans="1:22">
      <c r="A163" s="75" t="s">
        <v>374</v>
      </c>
      <c r="B163" s="262" t="s">
        <v>375</v>
      </c>
      <c r="C163" s="76" t="s">
        <v>330</v>
      </c>
      <c r="D163" s="309">
        <v>44562</v>
      </c>
      <c r="E163" s="254">
        <f>'Total PTDs'!L163</f>
        <v>44968</v>
      </c>
      <c r="G163" s="14"/>
      <c r="H163" s="14"/>
      <c r="I163" s="14" t="s">
        <v>731</v>
      </c>
      <c r="J163" s="14" t="s">
        <v>699</v>
      </c>
      <c r="K163" s="14"/>
      <c r="L163" s="14"/>
      <c r="M163" s="14"/>
      <c r="N163" s="14"/>
      <c r="O163" s="14"/>
      <c r="P163" s="14"/>
      <c r="Q163" s="14"/>
      <c r="R163" s="14"/>
      <c r="T163" s="14"/>
      <c r="U163" s="14"/>
      <c r="V163" s="14"/>
    </row>
    <row r="164" spans="1:22">
      <c r="A164" s="75" t="s">
        <v>376</v>
      </c>
      <c r="B164" s="262" t="s">
        <v>377</v>
      </c>
      <c r="C164" s="76" t="s">
        <v>330</v>
      </c>
      <c r="D164" s="309">
        <v>44562</v>
      </c>
      <c r="E164" s="254">
        <f>'Total PTDs'!L164</f>
        <v>44968</v>
      </c>
      <c r="G164" s="14"/>
      <c r="H164" s="14"/>
      <c r="I164" s="14" t="s">
        <v>731</v>
      </c>
      <c r="J164" s="14" t="s">
        <v>699</v>
      </c>
      <c r="K164" s="14"/>
      <c r="L164" s="14"/>
      <c r="M164" s="14"/>
      <c r="N164" s="14"/>
      <c r="O164" s="14"/>
      <c r="P164" s="14"/>
      <c r="Q164" s="14"/>
      <c r="R164" s="14"/>
      <c r="T164" s="14"/>
      <c r="U164" s="14"/>
      <c r="V164" s="14"/>
    </row>
    <row r="165" spans="1:22">
      <c r="A165" s="75" t="s">
        <v>378</v>
      </c>
      <c r="B165" s="262" t="s">
        <v>379</v>
      </c>
      <c r="C165" s="76" t="s">
        <v>330</v>
      </c>
      <c r="D165" s="309">
        <v>44562</v>
      </c>
      <c r="E165" s="254">
        <f>'Total PTDs'!L165</f>
        <v>44968</v>
      </c>
      <c r="G165" s="14"/>
      <c r="H165" s="14"/>
      <c r="I165" s="14" t="s">
        <v>732</v>
      </c>
      <c r="J165" s="14" t="s">
        <v>706</v>
      </c>
      <c r="K165" s="210">
        <v>44827</v>
      </c>
      <c r="L165" s="14" t="s">
        <v>699</v>
      </c>
      <c r="M165" s="14"/>
      <c r="N165" s="14"/>
      <c r="O165" s="14"/>
      <c r="P165" s="14"/>
      <c r="Q165" s="14"/>
      <c r="R165" s="14"/>
      <c r="T165" s="144">
        <f>K165-Y2+1</f>
        <v>266</v>
      </c>
      <c r="U165" s="144">
        <f>K165-Y2+1</f>
        <v>266</v>
      </c>
      <c r="V165" s="144"/>
    </row>
    <row r="166" spans="1:22">
      <c r="A166" s="75" t="s">
        <v>380</v>
      </c>
      <c r="B166" s="262" t="s">
        <v>381</v>
      </c>
      <c r="C166" s="76" t="s">
        <v>330</v>
      </c>
      <c r="D166" s="309">
        <v>44562</v>
      </c>
      <c r="E166" s="254">
        <f>'Total PTDs'!L166</f>
        <v>44968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T166" s="14"/>
      <c r="U166" s="14"/>
      <c r="V166" s="14"/>
    </row>
    <row r="167" spans="1:22">
      <c r="A167" s="75" t="s">
        <v>382</v>
      </c>
      <c r="B167" s="262" t="s">
        <v>132</v>
      </c>
      <c r="C167" s="76" t="s">
        <v>330</v>
      </c>
      <c r="D167" s="309">
        <v>44562</v>
      </c>
      <c r="E167" s="254">
        <f>'Total PTDs'!L167</f>
        <v>44968</v>
      </c>
      <c r="G167" s="14"/>
      <c r="H167" s="14"/>
      <c r="I167" s="14"/>
      <c r="J167" s="14"/>
      <c r="K167" s="14"/>
      <c r="L167" s="14"/>
      <c r="M167" s="14" t="s">
        <v>707</v>
      </c>
      <c r="N167" s="14" t="s">
        <v>699</v>
      </c>
      <c r="O167" s="14"/>
      <c r="P167" s="14"/>
      <c r="Q167" s="14"/>
      <c r="R167" s="14"/>
      <c r="T167" s="14"/>
      <c r="U167" s="14"/>
      <c r="V167" s="14"/>
    </row>
    <row r="168" spans="1:22">
      <c r="A168" s="75" t="s">
        <v>383</v>
      </c>
      <c r="B168" s="262" t="s">
        <v>384</v>
      </c>
      <c r="C168" s="76" t="s">
        <v>330</v>
      </c>
      <c r="D168" s="309">
        <v>44562</v>
      </c>
      <c r="E168" s="254">
        <f>'Total PTDs'!L168</f>
        <v>44968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T168" s="14"/>
      <c r="U168" s="14"/>
      <c r="V168" s="14"/>
    </row>
    <row r="169" spans="1:22">
      <c r="A169" s="75" t="s">
        <v>385</v>
      </c>
      <c r="B169" s="262" t="s">
        <v>386</v>
      </c>
      <c r="C169" s="76" t="s">
        <v>330</v>
      </c>
      <c r="D169" s="309">
        <v>44562</v>
      </c>
      <c r="E169" s="254">
        <f>'Total PTDs'!L169</f>
        <v>44968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T169" s="14"/>
      <c r="U169" s="14"/>
      <c r="V169" s="14"/>
    </row>
    <row r="170" spans="1:22">
      <c r="A170" s="75" t="s">
        <v>387</v>
      </c>
      <c r="B170" s="262" t="s">
        <v>388</v>
      </c>
      <c r="C170" s="76" t="s">
        <v>330</v>
      </c>
      <c r="D170" s="309">
        <v>44562</v>
      </c>
      <c r="E170" s="254">
        <f>'Total PTDs'!L170</f>
        <v>44968</v>
      </c>
      <c r="G170" s="14"/>
      <c r="H170" s="14"/>
      <c r="I170" s="14" t="s">
        <v>728</v>
      </c>
      <c r="J170" s="14" t="s">
        <v>699</v>
      </c>
      <c r="K170" s="14" t="s">
        <v>710</v>
      </c>
      <c r="L170" s="14" t="s">
        <v>699</v>
      </c>
      <c r="M170" s="14"/>
      <c r="N170" s="14"/>
      <c r="O170" s="14"/>
      <c r="P170" s="14"/>
      <c r="Q170" s="14"/>
      <c r="R170" s="14"/>
      <c r="T170" s="14"/>
      <c r="U170" s="14"/>
      <c r="V170" s="14"/>
    </row>
    <row r="171" spans="1:22">
      <c r="A171" s="75" t="s">
        <v>389</v>
      </c>
      <c r="B171" s="262" t="s">
        <v>390</v>
      </c>
      <c r="C171" s="76" t="s">
        <v>330</v>
      </c>
      <c r="D171" s="309">
        <v>44562</v>
      </c>
      <c r="E171" s="254">
        <f>'Total PTDs'!L171</f>
        <v>44968</v>
      </c>
      <c r="G171" s="14"/>
      <c r="H171" s="14"/>
      <c r="I171" s="14" t="s">
        <v>726</v>
      </c>
      <c r="J171" s="14" t="s">
        <v>699</v>
      </c>
      <c r="K171" s="14"/>
      <c r="L171" s="14"/>
      <c r="M171" s="14"/>
      <c r="N171" s="14"/>
      <c r="O171" s="14"/>
      <c r="P171" s="14"/>
      <c r="Q171" s="14"/>
      <c r="R171" s="14"/>
      <c r="T171" s="14"/>
      <c r="U171" s="14"/>
      <c r="V171" s="14"/>
    </row>
    <row r="172" spans="1:22">
      <c r="A172" s="88" t="s">
        <v>391</v>
      </c>
      <c r="B172" s="258" t="s">
        <v>392</v>
      </c>
      <c r="C172" s="321" t="s">
        <v>73</v>
      </c>
      <c r="D172" s="312">
        <v>44888</v>
      </c>
      <c r="E172" s="254">
        <f>'Total PTDs'!L172</f>
        <v>44968</v>
      </c>
      <c r="G172" s="14"/>
      <c r="H172" s="14"/>
      <c r="I172" s="14"/>
      <c r="J172" s="14"/>
      <c r="K172" s="14"/>
      <c r="L172" s="14"/>
      <c r="M172" s="14" t="s">
        <v>708</v>
      </c>
      <c r="N172" s="14" t="s">
        <v>699</v>
      </c>
      <c r="O172" s="14"/>
      <c r="P172" s="14"/>
      <c r="Q172" s="14"/>
      <c r="R172" s="14"/>
      <c r="T172" s="14"/>
      <c r="U172" s="14"/>
      <c r="V172" s="14"/>
    </row>
    <row r="173" spans="1:22">
      <c r="A173" s="88" t="s">
        <v>393</v>
      </c>
      <c r="B173" s="258" t="s">
        <v>394</v>
      </c>
      <c r="C173" s="321" t="s">
        <v>73</v>
      </c>
      <c r="D173" s="312">
        <v>44917</v>
      </c>
      <c r="E173" s="254">
        <f>'Total PTDs'!L173</f>
        <v>44968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T173" s="14"/>
      <c r="U173" s="14"/>
      <c r="V173" s="14"/>
    </row>
    <row r="174" spans="1:22">
      <c r="A174" s="88" t="s">
        <v>395</v>
      </c>
      <c r="B174" s="258" t="s">
        <v>396</v>
      </c>
      <c r="C174" s="321" t="s">
        <v>73</v>
      </c>
      <c r="D174" s="312">
        <v>44876</v>
      </c>
      <c r="E174" s="254">
        <f>'Total PTDs'!L174</f>
        <v>44968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T174" s="14"/>
      <c r="U174" s="14"/>
      <c r="V174" s="14"/>
    </row>
    <row r="175" spans="1:22">
      <c r="A175" s="88" t="s">
        <v>397</v>
      </c>
      <c r="B175" s="258" t="s">
        <v>398</v>
      </c>
      <c r="C175" s="321" t="s">
        <v>73</v>
      </c>
      <c r="D175" s="312">
        <v>44889</v>
      </c>
      <c r="E175" s="254">
        <f>'Total PTDs'!L175</f>
        <v>44968</v>
      </c>
      <c r="G175" s="14"/>
      <c r="H175" s="14"/>
      <c r="I175" s="14"/>
      <c r="J175" s="14"/>
      <c r="K175" s="14"/>
      <c r="L175" s="14"/>
      <c r="M175" s="14" t="s">
        <v>705</v>
      </c>
      <c r="N175" s="14" t="s">
        <v>699</v>
      </c>
      <c r="O175" s="14"/>
      <c r="P175" s="14"/>
      <c r="Q175" s="14"/>
      <c r="R175" s="14"/>
      <c r="T175" s="14"/>
      <c r="U175" s="14"/>
      <c r="V175" s="14"/>
    </row>
    <row r="176" spans="1:22">
      <c r="A176" s="79">
        <f>COUNTA(A158:A175)</f>
        <v>18</v>
      </c>
      <c r="B176" s="263"/>
      <c r="C176" s="81"/>
      <c r="D176" s="310"/>
      <c r="E176" s="255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T176" s="14"/>
      <c r="U176" s="14"/>
      <c r="V176" s="14"/>
    </row>
    <row r="177" spans="1:22">
      <c r="A177" s="99" t="s">
        <v>399</v>
      </c>
      <c r="B177" s="264"/>
      <c r="C177" s="101"/>
      <c r="D177" s="308"/>
      <c r="E177" s="253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T177" s="14"/>
      <c r="U177" s="14"/>
      <c r="V177" s="14"/>
    </row>
    <row r="178" spans="1:22">
      <c r="A178" s="75" t="s">
        <v>400</v>
      </c>
      <c r="B178" s="262" t="s">
        <v>401</v>
      </c>
      <c r="C178" s="76" t="s">
        <v>330</v>
      </c>
      <c r="D178" s="309">
        <v>44562</v>
      </c>
      <c r="E178" s="254">
        <f>'Total PTDs'!L178</f>
        <v>45042</v>
      </c>
      <c r="G178" s="14"/>
      <c r="H178" s="14"/>
      <c r="I178" s="14" t="s">
        <v>726</v>
      </c>
      <c r="J178" s="14" t="s">
        <v>699</v>
      </c>
      <c r="K178" s="14"/>
      <c r="L178" s="14"/>
      <c r="M178" s="14"/>
      <c r="N178" s="14"/>
      <c r="O178" s="14"/>
      <c r="P178" s="14"/>
      <c r="Q178" s="14"/>
      <c r="R178" s="14"/>
      <c r="T178" s="14"/>
      <c r="U178" s="14"/>
      <c r="V178" s="14"/>
    </row>
    <row r="179" spans="1:22">
      <c r="A179" s="75" t="s">
        <v>402</v>
      </c>
      <c r="B179" s="262" t="s">
        <v>403</v>
      </c>
      <c r="C179" s="76" t="s">
        <v>330</v>
      </c>
      <c r="D179" s="309">
        <v>44562</v>
      </c>
      <c r="E179" s="254">
        <f>'Total PTDs'!L179</f>
        <v>45042</v>
      </c>
      <c r="G179" s="14"/>
      <c r="H179" s="14"/>
      <c r="I179" s="14" t="s">
        <v>726</v>
      </c>
      <c r="J179" s="14" t="s">
        <v>699</v>
      </c>
      <c r="K179" s="14"/>
      <c r="L179" s="14"/>
      <c r="M179" s="14"/>
      <c r="N179" s="14"/>
      <c r="O179" s="14"/>
      <c r="P179" s="14"/>
      <c r="Q179" s="14"/>
      <c r="R179" s="14"/>
      <c r="T179" s="14"/>
      <c r="U179" s="14"/>
      <c r="V179" s="14"/>
    </row>
    <row r="180" spans="1:22">
      <c r="A180" s="75" t="s">
        <v>404</v>
      </c>
      <c r="B180" s="262" t="s">
        <v>405</v>
      </c>
      <c r="C180" s="76" t="s">
        <v>330</v>
      </c>
      <c r="D180" s="309">
        <v>44562</v>
      </c>
      <c r="E180" s="254">
        <f>'Total PTDs'!L180</f>
        <v>45042</v>
      </c>
      <c r="G180" s="14"/>
      <c r="H180" s="14"/>
      <c r="I180" s="14" t="s">
        <v>727</v>
      </c>
      <c r="J180" s="14" t="s">
        <v>699</v>
      </c>
      <c r="K180" s="14"/>
      <c r="L180" s="14"/>
      <c r="M180" s="14"/>
      <c r="N180" s="14"/>
      <c r="O180" s="14"/>
      <c r="P180" s="14"/>
      <c r="Q180" s="14"/>
      <c r="R180" s="14"/>
      <c r="T180" s="14"/>
      <c r="U180" s="14"/>
      <c r="V180" s="14"/>
    </row>
    <row r="181" spans="1:22">
      <c r="A181" s="75" t="s">
        <v>406</v>
      </c>
      <c r="B181" s="262" t="s">
        <v>407</v>
      </c>
      <c r="C181" s="76" t="s">
        <v>330</v>
      </c>
      <c r="D181" s="309">
        <v>44562</v>
      </c>
      <c r="E181" s="254">
        <f>'Total PTDs'!L181</f>
        <v>45042</v>
      </c>
      <c r="G181" s="14"/>
      <c r="H181" s="14"/>
      <c r="I181" s="14" t="s">
        <v>727</v>
      </c>
      <c r="J181" s="14" t="s">
        <v>699</v>
      </c>
      <c r="K181" s="14"/>
      <c r="L181" s="14"/>
      <c r="M181" s="14"/>
      <c r="N181" s="14"/>
      <c r="O181" s="14"/>
      <c r="P181" s="14"/>
      <c r="Q181" s="14"/>
      <c r="R181" s="14"/>
      <c r="T181" s="14"/>
      <c r="U181" s="14"/>
      <c r="V181" s="14"/>
    </row>
    <row r="182" spans="1:22">
      <c r="A182" s="75" t="s">
        <v>408</v>
      </c>
      <c r="B182" s="262" t="s">
        <v>409</v>
      </c>
      <c r="C182" s="76" t="s">
        <v>330</v>
      </c>
      <c r="D182" s="309">
        <v>44562</v>
      </c>
      <c r="E182" s="254">
        <f>'Total PTDs'!L182</f>
        <v>45042</v>
      </c>
      <c r="G182" s="14"/>
      <c r="H182" s="14"/>
      <c r="I182" s="14" t="s">
        <v>727</v>
      </c>
      <c r="J182" s="14" t="s">
        <v>699</v>
      </c>
      <c r="K182" s="14"/>
      <c r="L182" s="14"/>
      <c r="M182" s="14"/>
      <c r="N182" s="14"/>
      <c r="O182" s="14"/>
      <c r="P182" s="14"/>
      <c r="Q182" s="14"/>
      <c r="R182" s="14"/>
      <c r="T182" s="14"/>
      <c r="U182" s="14"/>
      <c r="V182" s="14"/>
    </row>
    <row r="183" spans="1:22">
      <c r="A183" s="75" t="s">
        <v>410</v>
      </c>
      <c r="B183" s="262" t="s">
        <v>411</v>
      </c>
      <c r="C183" s="76" t="s">
        <v>330</v>
      </c>
      <c r="D183" s="309">
        <v>44562</v>
      </c>
      <c r="E183" s="254">
        <f>'Total PTDs'!L183</f>
        <v>45042</v>
      </c>
      <c r="G183" s="14"/>
      <c r="H183" s="14"/>
      <c r="I183" s="14" t="s">
        <v>725</v>
      </c>
      <c r="J183" s="14" t="s">
        <v>699</v>
      </c>
      <c r="K183" s="14"/>
      <c r="L183" s="14"/>
      <c r="M183" s="14"/>
      <c r="N183" s="14"/>
      <c r="O183" s="14"/>
      <c r="P183" s="14"/>
      <c r="Q183" s="14"/>
      <c r="R183" s="14"/>
      <c r="T183" s="14"/>
      <c r="U183" s="14"/>
      <c r="V183" s="14"/>
    </row>
    <row r="184" spans="1:22">
      <c r="A184" s="75" t="s">
        <v>412</v>
      </c>
      <c r="B184" s="262" t="s">
        <v>413</v>
      </c>
      <c r="C184" s="76" t="s">
        <v>330</v>
      </c>
      <c r="D184" s="309">
        <v>44562</v>
      </c>
      <c r="E184" s="254">
        <f>'Total PTDs'!L184</f>
        <v>45042</v>
      </c>
      <c r="G184" s="14"/>
      <c r="H184" s="14"/>
      <c r="I184" s="14" t="s">
        <v>725</v>
      </c>
      <c r="J184" s="14" t="s">
        <v>699</v>
      </c>
      <c r="K184" s="14"/>
      <c r="L184" s="14"/>
      <c r="M184" s="14"/>
      <c r="N184" s="14"/>
      <c r="O184" s="14"/>
      <c r="P184" s="14"/>
      <c r="Q184" s="14"/>
      <c r="R184" s="14"/>
      <c r="T184" s="14"/>
      <c r="U184" s="14"/>
      <c r="V184" s="14"/>
    </row>
    <row r="185" spans="1:22">
      <c r="A185" s="75" t="s">
        <v>414</v>
      </c>
      <c r="B185" s="262" t="s">
        <v>415</v>
      </c>
      <c r="C185" s="76" t="s">
        <v>330</v>
      </c>
      <c r="D185" s="309">
        <v>44562</v>
      </c>
      <c r="E185" s="254">
        <f>'Total PTDs'!L185</f>
        <v>45042</v>
      </c>
      <c r="G185" s="14"/>
      <c r="H185" s="14"/>
      <c r="I185" s="14" t="s">
        <v>727</v>
      </c>
      <c r="J185" s="14" t="s">
        <v>699</v>
      </c>
      <c r="K185" s="14"/>
      <c r="L185" s="14"/>
      <c r="M185" s="14"/>
      <c r="N185" s="14"/>
      <c r="O185" s="14"/>
      <c r="P185" s="14"/>
      <c r="Q185" s="14"/>
      <c r="R185" s="14"/>
      <c r="T185" s="14"/>
      <c r="U185" s="14"/>
      <c r="V185" s="14"/>
    </row>
    <row r="186" spans="1:22">
      <c r="A186" s="75" t="s">
        <v>416</v>
      </c>
      <c r="B186" s="262" t="s">
        <v>417</v>
      </c>
      <c r="C186" s="76" t="s">
        <v>330</v>
      </c>
      <c r="D186" s="309">
        <v>44562</v>
      </c>
      <c r="E186" s="254">
        <f>'Total PTDs'!L186</f>
        <v>45042</v>
      </c>
      <c r="G186" s="14"/>
      <c r="H186" s="14"/>
      <c r="I186" s="14" t="s">
        <v>725</v>
      </c>
      <c r="J186" s="14" t="s">
        <v>699</v>
      </c>
      <c r="K186" s="14"/>
      <c r="L186" s="14"/>
      <c r="M186" s="14"/>
      <c r="N186" s="14"/>
      <c r="O186" s="14"/>
      <c r="P186" s="14"/>
      <c r="Q186" s="14"/>
      <c r="R186" s="14"/>
      <c r="T186" s="14"/>
      <c r="U186" s="14"/>
      <c r="V186" s="14"/>
    </row>
    <row r="187" spans="1:22">
      <c r="A187" s="75" t="s">
        <v>418</v>
      </c>
      <c r="B187" s="262" t="s">
        <v>419</v>
      </c>
      <c r="C187" s="76" t="s">
        <v>330</v>
      </c>
      <c r="D187" s="309">
        <v>44562</v>
      </c>
      <c r="E187" s="254">
        <f>'Total PTDs'!L187</f>
        <v>45042</v>
      </c>
      <c r="G187" s="14"/>
      <c r="H187" s="14"/>
      <c r="I187" s="14" t="s">
        <v>725</v>
      </c>
      <c r="J187" s="14" t="s">
        <v>699</v>
      </c>
      <c r="K187" s="14"/>
      <c r="L187" s="14"/>
      <c r="M187" s="14"/>
      <c r="N187" s="14"/>
      <c r="O187" s="14"/>
      <c r="P187" s="14"/>
      <c r="Q187" s="14"/>
      <c r="R187" s="14"/>
      <c r="T187" s="14"/>
      <c r="U187" s="14"/>
      <c r="V187" s="14"/>
    </row>
    <row r="188" spans="1:22">
      <c r="A188" s="75" t="s">
        <v>420</v>
      </c>
      <c r="B188" s="262" t="s">
        <v>421</v>
      </c>
      <c r="C188" s="76" t="s">
        <v>330</v>
      </c>
      <c r="D188" s="309">
        <v>44562</v>
      </c>
      <c r="E188" s="254">
        <f>'Total PTDs'!L188</f>
        <v>45042</v>
      </c>
      <c r="G188" s="14"/>
      <c r="H188" s="14"/>
      <c r="I188" s="14" t="s">
        <v>727</v>
      </c>
      <c r="J188" s="14" t="s">
        <v>699</v>
      </c>
      <c r="K188" s="14"/>
      <c r="L188" s="14"/>
      <c r="M188" s="14"/>
      <c r="N188" s="14"/>
      <c r="O188" s="14"/>
      <c r="P188" s="14"/>
      <c r="Q188" s="14"/>
      <c r="R188" s="14"/>
      <c r="T188" s="14"/>
      <c r="U188" s="14"/>
      <c r="V188" s="14"/>
    </row>
    <row r="189" spans="1:22">
      <c r="A189" s="75" t="s">
        <v>422</v>
      </c>
      <c r="B189" s="262" t="s">
        <v>423</v>
      </c>
      <c r="C189" s="76" t="s">
        <v>330</v>
      </c>
      <c r="D189" s="309">
        <v>44562</v>
      </c>
      <c r="E189" s="254">
        <f>'Total PTDs'!L189</f>
        <v>45042</v>
      </c>
      <c r="G189" s="14"/>
      <c r="H189" s="14"/>
      <c r="I189" s="14" t="s">
        <v>726</v>
      </c>
      <c r="J189" s="14" t="s">
        <v>699</v>
      </c>
      <c r="K189" s="14"/>
      <c r="L189" s="14"/>
      <c r="M189" s="14"/>
      <c r="N189" s="14"/>
      <c r="O189" s="14"/>
      <c r="P189" s="14"/>
      <c r="Q189" s="14"/>
      <c r="R189" s="14"/>
      <c r="T189" s="14"/>
      <c r="U189" s="14"/>
      <c r="V189" s="14"/>
    </row>
    <row r="190" spans="1:22">
      <c r="A190" s="75" t="s">
        <v>424</v>
      </c>
      <c r="B190" s="262" t="s">
        <v>425</v>
      </c>
      <c r="C190" s="76" t="s">
        <v>330</v>
      </c>
      <c r="D190" s="309">
        <v>44562</v>
      </c>
      <c r="E190" s="254">
        <f>'Total PTDs'!L190</f>
        <v>45042</v>
      </c>
      <c r="G190" s="14"/>
      <c r="H190" s="14"/>
      <c r="I190" s="14" t="s">
        <v>725</v>
      </c>
      <c r="J190" s="14" t="s">
        <v>699</v>
      </c>
      <c r="K190" s="14"/>
      <c r="L190" s="14"/>
      <c r="M190" s="14"/>
      <c r="N190" s="14"/>
      <c r="O190" s="14"/>
      <c r="P190" s="14"/>
      <c r="Q190" s="14"/>
      <c r="R190" s="14"/>
      <c r="T190" s="14"/>
      <c r="U190" s="14"/>
      <c r="V190" s="14"/>
    </row>
    <row r="191" spans="1:22">
      <c r="A191" s="88" t="s">
        <v>426</v>
      </c>
      <c r="B191" s="258" t="s">
        <v>427</v>
      </c>
      <c r="C191" s="97" t="s">
        <v>73</v>
      </c>
      <c r="D191" s="312">
        <v>44936</v>
      </c>
      <c r="E191" s="254">
        <f>'Total PTDs'!L191</f>
        <v>45042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T191" s="14"/>
      <c r="U191" s="14"/>
      <c r="V191" s="14"/>
    </row>
    <row r="192" spans="1:22">
      <c r="A192" s="88" t="s">
        <v>428</v>
      </c>
      <c r="B192" s="258" t="s">
        <v>429</v>
      </c>
      <c r="C192" s="97" t="s">
        <v>73</v>
      </c>
      <c r="D192" s="312">
        <v>44882</v>
      </c>
      <c r="E192" s="254">
        <f>'Total PTDs'!L192</f>
        <v>45042</v>
      </c>
      <c r="G192" s="14"/>
      <c r="H192" s="14"/>
      <c r="I192" s="14"/>
      <c r="J192" s="14"/>
      <c r="K192" s="14"/>
      <c r="L192" s="14"/>
      <c r="M192" s="14" t="s">
        <v>708</v>
      </c>
      <c r="N192" s="14" t="s">
        <v>699</v>
      </c>
      <c r="O192" s="14"/>
      <c r="P192" s="14"/>
      <c r="Q192" s="14"/>
      <c r="R192" s="14"/>
      <c r="T192" s="14"/>
      <c r="U192" s="14"/>
      <c r="V192" s="14"/>
    </row>
    <row r="193" spans="1:22">
      <c r="A193" s="88" t="s">
        <v>430</v>
      </c>
      <c r="B193" s="258" t="s">
        <v>431</v>
      </c>
      <c r="C193" s="97" t="s">
        <v>73</v>
      </c>
      <c r="D193" s="312">
        <v>44882</v>
      </c>
      <c r="E193" s="254">
        <f>'Total PTDs'!L193</f>
        <v>45042</v>
      </c>
      <c r="G193" s="14"/>
      <c r="H193" s="14"/>
      <c r="I193" s="14"/>
      <c r="J193" s="14"/>
      <c r="K193" s="14"/>
      <c r="L193" s="14"/>
      <c r="M193" s="14" t="s">
        <v>705</v>
      </c>
      <c r="N193" s="14" t="s">
        <v>699</v>
      </c>
      <c r="O193" s="14"/>
      <c r="P193" s="14"/>
      <c r="Q193" s="14"/>
      <c r="R193" s="14"/>
      <c r="T193" s="14"/>
      <c r="U193" s="14"/>
      <c r="V193" s="14"/>
    </row>
    <row r="194" spans="1:22">
      <c r="A194" s="88" t="s">
        <v>432</v>
      </c>
      <c r="B194" s="258" t="s">
        <v>433</v>
      </c>
      <c r="C194" s="97" t="s">
        <v>73</v>
      </c>
      <c r="D194" s="312">
        <v>44936</v>
      </c>
      <c r="E194" s="254">
        <f>'Total PTDs'!L194</f>
        <v>45042</v>
      </c>
      <c r="G194" s="14"/>
      <c r="H194" s="14"/>
      <c r="I194" s="14"/>
      <c r="J194" s="14"/>
      <c r="K194" s="14"/>
      <c r="L194" s="14"/>
      <c r="M194" s="14" t="s">
        <v>713</v>
      </c>
      <c r="N194" s="14" t="s">
        <v>699</v>
      </c>
      <c r="O194" s="14"/>
      <c r="P194" s="14"/>
      <c r="Q194" s="14"/>
      <c r="R194" s="14"/>
      <c r="T194" s="14"/>
      <c r="U194" s="14"/>
      <c r="V194" s="14"/>
    </row>
    <row r="195" spans="1:22">
      <c r="A195" s="88" t="s">
        <v>434</v>
      </c>
      <c r="B195" s="258" t="s">
        <v>435</v>
      </c>
      <c r="C195" s="97" t="s">
        <v>73</v>
      </c>
      <c r="D195" s="312">
        <v>44888</v>
      </c>
      <c r="E195" s="254">
        <f>'Total PTDs'!L195</f>
        <v>45042</v>
      </c>
      <c r="G195" s="14"/>
      <c r="H195" s="14"/>
      <c r="I195" s="14"/>
      <c r="J195" s="14"/>
      <c r="K195" s="14"/>
      <c r="L195" s="14"/>
      <c r="M195" s="14" t="s">
        <v>705</v>
      </c>
      <c r="N195" s="14" t="s">
        <v>699</v>
      </c>
      <c r="O195" s="14"/>
      <c r="P195" s="14"/>
      <c r="Q195" s="14"/>
      <c r="R195" s="14"/>
      <c r="T195" s="14"/>
      <c r="U195" s="14"/>
      <c r="V195" s="14"/>
    </row>
    <row r="196" spans="1:22">
      <c r="A196" s="79">
        <f>COUNTA(A178:A195)</f>
        <v>18</v>
      </c>
      <c r="B196" s="263"/>
      <c r="C196" s="81"/>
      <c r="D196" s="310"/>
      <c r="E196" s="255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T196" s="14"/>
      <c r="U196" s="14"/>
      <c r="V196" s="14"/>
    </row>
    <row r="197" spans="1:22">
      <c r="A197" s="89" t="s">
        <v>436</v>
      </c>
      <c r="B197" s="261"/>
      <c r="C197" s="91"/>
      <c r="D197" s="311"/>
      <c r="E197" s="256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T197" s="14"/>
      <c r="U197" s="14"/>
      <c r="V197" s="14"/>
    </row>
    <row r="198" spans="1:22">
      <c r="A198" s="75" t="s">
        <v>437</v>
      </c>
      <c r="B198" s="262" t="s">
        <v>438</v>
      </c>
      <c r="C198" s="76" t="s">
        <v>330</v>
      </c>
      <c r="D198" s="309">
        <v>44562</v>
      </c>
      <c r="E198" s="254">
        <f>'Total PTDs'!L198</f>
        <v>45042</v>
      </c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T198" s="14"/>
      <c r="U198" s="14"/>
      <c r="V198" s="14"/>
    </row>
    <row r="199" spans="1:22">
      <c r="A199" s="75" t="s">
        <v>439</v>
      </c>
      <c r="B199" s="262" t="s">
        <v>440</v>
      </c>
      <c r="C199" s="76" t="s">
        <v>330</v>
      </c>
      <c r="D199" s="309">
        <v>44562</v>
      </c>
      <c r="E199" s="254">
        <f>'Total PTDs'!L199</f>
        <v>45042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T199" s="14"/>
      <c r="U199" s="14"/>
      <c r="V199" s="14"/>
    </row>
    <row r="200" spans="1:22">
      <c r="A200" s="75" t="s">
        <v>441</v>
      </c>
      <c r="B200" s="262" t="s">
        <v>442</v>
      </c>
      <c r="C200" s="76" t="s">
        <v>330</v>
      </c>
      <c r="D200" s="309">
        <v>44562</v>
      </c>
      <c r="E200" s="254">
        <f>'Total PTDs'!L200</f>
        <v>45042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T200" s="14"/>
      <c r="U200" s="14"/>
      <c r="V200" s="14"/>
    </row>
    <row r="201" spans="1:22">
      <c r="A201" s="75" t="s">
        <v>443</v>
      </c>
      <c r="B201" s="262" t="s">
        <v>444</v>
      </c>
      <c r="C201" s="76" t="s">
        <v>330</v>
      </c>
      <c r="D201" s="309">
        <v>44562</v>
      </c>
      <c r="E201" s="254">
        <f>'Total PTDs'!L201</f>
        <v>45042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T201" s="14"/>
      <c r="U201" s="14"/>
      <c r="V201" s="14"/>
    </row>
    <row r="202" spans="1:22">
      <c r="A202" s="75" t="s">
        <v>445</v>
      </c>
      <c r="B202" s="262" t="s">
        <v>446</v>
      </c>
      <c r="C202" s="76" t="s">
        <v>330</v>
      </c>
      <c r="D202" s="309">
        <v>44562</v>
      </c>
      <c r="E202" s="254">
        <f>'Total PTDs'!L202</f>
        <v>45042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T202" s="14"/>
      <c r="U202" s="14"/>
      <c r="V202" s="14"/>
    </row>
    <row r="203" spans="1:22">
      <c r="A203" s="75" t="s">
        <v>447</v>
      </c>
      <c r="B203" s="262" t="s">
        <v>448</v>
      </c>
      <c r="C203" s="76" t="s">
        <v>330</v>
      </c>
      <c r="D203" s="309">
        <v>44562</v>
      </c>
      <c r="E203" s="254">
        <f>'Total PTDs'!L203</f>
        <v>45042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T203" s="14"/>
      <c r="U203" s="14"/>
      <c r="V203" s="14"/>
    </row>
    <row r="204" spans="1:22">
      <c r="A204" s="75" t="s">
        <v>449</v>
      </c>
      <c r="B204" s="262" t="s">
        <v>450</v>
      </c>
      <c r="C204" s="76" t="s">
        <v>330</v>
      </c>
      <c r="D204" s="309">
        <v>44562</v>
      </c>
      <c r="E204" s="254">
        <f>'Total PTDs'!L204</f>
        <v>45042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T204" s="14"/>
      <c r="U204" s="14"/>
      <c r="V204" s="14"/>
    </row>
    <row r="205" spans="1:22">
      <c r="A205" s="75" t="s">
        <v>451</v>
      </c>
      <c r="B205" s="262" t="s">
        <v>452</v>
      </c>
      <c r="C205" s="76" t="s">
        <v>330</v>
      </c>
      <c r="D205" s="309">
        <v>44562</v>
      </c>
      <c r="E205" s="254">
        <f>'Total PTDs'!L205</f>
        <v>45042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T205" s="14"/>
      <c r="U205" s="14"/>
      <c r="V205" s="14"/>
    </row>
    <row r="206" spans="1:22">
      <c r="A206" s="75" t="s">
        <v>453</v>
      </c>
      <c r="B206" s="262" t="s">
        <v>454</v>
      </c>
      <c r="C206" s="76" t="s">
        <v>330</v>
      </c>
      <c r="D206" s="309">
        <v>44562</v>
      </c>
      <c r="E206" s="254">
        <f>'Total PTDs'!L206</f>
        <v>45042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T206" s="14"/>
      <c r="U206" s="14"/>
      <c r="V206" s="14"/>
    </row>
    <row r="207" spans="1:22">
      <c r="A207" s="75" t="s">
        <v>455</v>
      </c>
      <c r="B207" s="262" t="s">
        <v>456</v>
      </c>
      <c r="C207" s="76" t="s">
        <v>330</v>
      </c>
      <c r="D207" s="309">
        <v>44562</v>
      </c>
      <c r="E207" s="254">
        <f>'Total PTDs'!L207</f>
        <v>45042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T207" s="14"/>
      <c r="U207" s="14"/>
      <c r="V207" s="14"/>
    </row>
    <row r="208" spans="1:22">
      <c r="A208" s="75" t="s">
        <v>457</v>
      </c>
      <c r="B208" s="262" t="s">
        <v>458</v>
      </c>
      <c r="C208" s="76" t="s">
        <v>330</v>
      </c>
      <c r="D208" s="309">
        <v>44562</v>
      </c>
      <c r="E208" s="254">
        <f>'Total PTDs'!L208</f>
        <v>45042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T208" s="14"/>
      <c r="U208" s="14"/>
      <c r="V208" s="14"/>
    </row>
    <row r="209" spans="1:22">
      <c r="A209" s="75" t="s">
        <v>459</v>
      </c>
      <c r="B209" s="262" t="s">
        <v>460</v>
      </c>
      <c r="C209" s="76" t="s">
        <v>330</v>
      </c>
      <c r="D209" s="309">
        <v>44562</v>
      </c>
      <c r="E209" s="254">
        <f>'Total PTDs'!L209</f>
        <v>45042</v>
      </c>
      <c r="G209" s="14"/>
      <c r="H209" s="14"/>
      <c r="I209" s="14"/>
      <c r="J209" s="14"/>
      <c r="K209" s="14" t="s">
        <v>704</v>
      </c>
      <c r="L209" s="14" t="s">
        <v>699</v>
      </c>
      <c r="M209" s="14"/>
      <c r="N209" s="14"/>
      <c r="O209" s="14"/>
      <c r="P209" s="14"/>
      <c r="Q209" s="14"/>
      <c r="R209" s="14"/>
      <c r="T209" s="14"/>
      <c r="U209" s="14"/>
      <c r="V209" s="14"/>
    </row>
    <row r="210" spans="1:22">
      <c r="A210" s="88" t="s">
        <v>461</v>
      </c>
      <c r="B210" s="258" t="s">
        <v>462</v>
      </c>
      <c r="C210" s="97" t="s">
        <v>73</v>
      </c>
      <c r="D210" s="312">
        <v>44888</v>
      </c>
      <c r="E210" s="254">
        <f>'Total PTDs'!L210</f>
        <v>45042</v>
      </c>
      <c r="G210" s="14"/>
      <c r="H210" s="14"/>
      <c r="I210" s="14"/>
      <c r="J210" s="14"/>
      <c r="K210" s="14"/>
      <c r="L210" s="14"/>
      <c r="M210" s="14" t="s">
        <v>708</v>
      </c>
      <c r="N210" s="14" t="s">
        <v>699</v>
      </c>
      <c r="O210" s="14"/>
      <c r="P210" s="14"/>
      <c r="Q210" s="14"/>
      <c r="R210" s="14"/>
      <c r="T210" s="14"/>
      <c r="U210" s="14"/>
      <c r="V210" s="14"/>
    </row>
    <row r="211" spans="1:22">
      <c r="A211" s="88" t="s">
        <v>463</v>
      </c>
      <c r="B211" s="258" t="s">
        <v>464</v>
      </c>
      <c r="C211" s="97" t="s">
        <v>73</v>
      </c>
      <c r="D211" s="312">
        <v>44897</v>
      </c>
      <c r="E211" s="254">
        <f>'Total PTDs'!L211</f>
        <v>45042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T211" s="14"/>
      <c r="U211" s="14"/>
      <c r="V211" s="14"/>
    </row>
    <row r="212" spans="1:22">
      <c r="A212" s="88" t="s">
        <v>465</v>
      </c>
      <c r="B212" s="258" t="s">
        <v>466</v>
      </c>
      <c r="C212" s="97" t="s">
        <v>73</v>
      </c>
      <c r="D212" s="312">
        <v>44609</v>
      </c>
      <c r="E212" s="254">
        <f>'Total PTDs'!L212</f>
        <v>45042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T212" s="14"/>
      <c r="U212" s="14"/>
      <c r="V212" s="14"/>
    </row>
    <row r="213" spans="1:22">
      <c r="A213" s="88" t="s">
        <v>467</v>
      </c>
      <c r="B213" s="258" t="s">
        <v>468</v>
      </c>
      <c r="C213" s="97" t="s">
        <v>73</v>
      </c>
      <c r="D213" s="312">
        <v>44928</v>
      </c>
      <c r="E213" s="254">
        <f>'Total PTDs'!L213</f>
        <v>45042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T213" s="14"/>
      <c r="U213" s="14"/>
      <c r="V213" s="14"/>
    </row>
    <row r="214" spans="1:22">
      <c r="A214" s="88" t="s">
        <v>469</v>
      </c>
      <c r="B214" s="258" t="s">
        <v>470</v>
      </c>
      <c r="C214" s="97" t="s">
        <v>73</v>
      </c>
      <c r="D214" s="312">
        <v>44937</v>
      </c>
      <c r="E214" s="254">
        <f>'Total PTDs'!L214</f>
        <v>45042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T214" s="14"/>
      <c r="U214" s="14"/>
      <c r="V214" s="14"/>
    </row>
    <row r="215" spans="1:22">
      <c r="A215" s="79">
        <f>COUNTA(A198:A214)</f>
        <v>17</v>
      </c>
      <c r="B215" s="263"/>
      <c r="C215" s="81"/>
      <c r="D215" s="310"/>
      <c r="E215" s="255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T215" s="14"/>
      <c r="U215" s="14"/>
      <c r="V215" s="14"/>
    </row>
    <row r="216" spans="1:22">
      <c r="A216" s="99" t="s">
        <v>471</v>
      </c>
      <c r="B216" s="264"/>
      <c r="C216" s="101"/>
      <c r="D216" s="308"/>
      <c r="E216" s="253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T216" s="14"/>
      <c r="U216" s="14"/>
      <c r="V216" s="14"/>
    </row>
    <row r="217" spans="1:22">
      <c r="A217" s="75" t="s">
        <v>472</v>
      </c>
      <c r="B217" s="262" t="s">
        <v>473</v>
      </c>
      <c r="C217" s="76" t="s">
        <v>330</v>
      </c>
      <c r="D217" s="309">
        <v>44562</v>
      </c>
      <c r="E217" s="254">
        <f>'Total PTDs'!L217</f>
        <v>45042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T217" s="14"/>
      <c r="U217" s="14"/>
      <c r="V217" s="14"/>
    </row>
    <row r="218" spans="1:22">
      <c r="A218" s="75" t="s">
        <v>474</v>
      </c>
      <c r="B218" s="262" t="s">
        <v>475</v>
      </c>
      <c r="C218" s="76" t="s">
        <v>330</v>
      </c>
      <c r="D218" s="309">
        <v>44562</v>
      </c>
      <c r="E218" s="254">
        <f>'Total PTDs'!L218</f>
        <v>45042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T218" s="14"/>
      <c r="U218" s="14"/>
      <c r="V218" s="14"/>
    </row>
    <row r="219" spans="1:22">
      <c r="A219" s="75" t="s">
        <v>476</v>
      </c>
      <c r="B219" s="262" t="s">
        <v>477</v>
      </c>
      <c r="C219" s="76" t="s">
        <v>330</v>
      </c>
      <c r="D219" s="309">
        <v>44562</v>
      </c>
      <c r="E219" s="254">
        <f>'Total PTDs'!L219</f>
        <v>45042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T219" s="14"/>
      <c r="U219" s="14"/>
      <c r="V219" s="14"/>
    </row>
    <row r="220" spans="1:22">
      <c r="A220" s="75" t="s">
        <v>478</v>
      </c>
      <c r="B220" s="262" t="s">
        <v>479</v>
      </c>
      <c r="C220" s="76" t="s">
        <v>330</v>
      </c>
      <c r="D220" s="309">
        <v>44562</v>
      </c>
      <c r="E220" s="254">
        <f>'Total PTDs'!L220</f>
        <v>45042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T220" s="14"/>
      <c r="U220" s="14"/>
      <c r="V220" s="14"/>
    </row>
    <row r="221" spans="1:22">
      <c r="A221" s="75" t="s">
        <v>480</v>
      </c>
      <c r="B221" s="262" t="s">
        <v>481</v>
      </c>
      <c r="C221" s="76" t="s">
        <v>330</v>
      </c>
      <c r="D221" s="309">
        <v>44562</v>
      </c>
      <c r="E221" s="254">
        <f>'Total PTDs'!L221</f>
        <v>45042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T221" s="14"/>
      <c r="U221" s="14"/>
      <c r="V221" s="14"/>
    </row>
    <row r="222" spans="1:22">
      <c r="A222" s="75" t="s">
        <v>482</v>
      </c>
      <c r="B222" s="262" t="s">
        <v>483</v>
      </c>
      <c r="C222" s="76" t="s">
        <v>330</v>
      </c>
      <c r="D222" s="309">
        <v>44562</v>
      </c>
      <c r="E222" s="254">
        <f>'Total PTDs'!L222</f>
        <v>45042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T222" s="14"/>
      <c r="U222" s="14"/>
      <c r="V222" s="14"/>
    </row>
    <row r="223" spans="1:22">
      <c r="A223" s="75" t="s">
        <v>484</v>
      </c>
      <c r="B223" s="262" t="s">
        <v>485</v>
      </c>
      <c r="C223" s="76" t="s">
        <v>330</v>
      </c>
      <c r="D223" s="309">
        <v>44562</v>
      </c>
      <c r="E223" s="254">
        <f>'Total PTDs'!L223</f>
        <v>45042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T223" s="14"/>
      <c r="U223" s="14"/>
      <c r="V223" s="14"/>
    </row>
    <row r="224" spans="1:22">
      <c r="A224" s="75" t="s">
        <v>486</v>
      </c>
      <c r="B224" s="262" t="s">
        <v>487</v>
      </c>
      <c r="C224" s="76" t="s">
        <v>330</v>
      </c>
      <c r="D224" s="309">
        <v>44562</v>
      </c>
      <c r="E224" s="254">
        <f>'Total PTDs'!L224</f>
        <v>45042</v>
      </c>
      <c r="G224" s="14"/>
      <c r="H224" s="14"/>
      <c r="I224" s="14" t="s">
        <v>728</v>
      </c>
      <c r="J224" s="14" t="s">
        <v>699</v>
      </c>
      <c r="K224" s="14"/>
      <c r="L224" s="14"/>
      <c r="M224" s="14"/>
      <c r="N224" s="14"/>
      <c r="O224" s="14"/>
      <c r="P224" s="14"/>
      <c r="Q224" s="14"/>
      <c r="R224" s="14"/>
      <c r="T224" s="14"/>
      <c r="U224" s="14"/>
      <c r="V224" s="14"/>
    </row>
    <row r="225" spans="1:22">
      <c r="A225" s="75" t="s">
        <v>488</v>
      </c>
      <c r="B225" s="262" t="s">
        <v>489</v>
      </c>
      <c r="C225" s="76" t="s">
        <v>330</v>
      </c>
      <c r="D225" s="309">
        <v>44562</v>
      </c>
      <c r="E225" s="254">
        <f>'Total PTDs'!L225</f>
        <v>45042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T225" s="14"/>
      <c r="U225" s="14"/>
      <c r="V225" s="14"/>
    </row>
    <row r="226" spans="1:22">
      <c r="A226" s="75" t="s">
        <v>490</v>
      </c>
      <c r="B226" s="262" t="s">
        <v>491</v>
      </c>
      <c r="C226" s="76" t="s">
        <v>330</v>
      </c>
      <c r="D226" s="309">
        <v>44562</v>
      </c>
      <c r="E226" s="254">
        <f>'Total PTDs'!L226</f>
        <v>45042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T226" s="14"/>
      <c r="U226" s="14"/>
      <c r="V226" s="14"/>
    </row>
    <row r="227" spans="1:22">
      <c r="A227" s="75" t="s">
        <v>492</v>
      </c>
      <c r="B227" s="262" t="s">
        <v>493</v>
      </c>
      <c r="C227" s="76" t="s">
        <v>330</v>
      </c>
      <c r="D227" s="309">
        <v>44562</v>
      </c>
      <c r="E227" s="254">
        <f>'Total PTDs'!L227</f>
        <v>45042</v>
      </c>
      <c r="G227" s="14"/>
      <c r="H227" s="14"/>
      <c r="I227" s="14" t="s">
        <v>728</v>
      </c>
      <c r="J227" s="14" t="s">
        <v>699</v>
      </c>
      <c r="K227" s="14"/>
      <c r="L227" s="14"/>
      <c r="M227" s="14"/>
      <c r="N227" s="14"/>
      <c r="O227" s="14"/>
      <c r="P227" s="14"/>
      <c r="Q227" s="14"/>
      <c r="R227" s="14"/>
      <c r="T227" s="14"/>
      <c r="U227" s="14"/>
      <c r="V227" s="14"/>
    </row>
    <row r="228" spans="1:22">
      <c r="A228" s="75" t="s">
        <v>494</v>
      </c>
      <c r="B228" s="262" t="s">
        <v>495</v>
      </c>
      <c r="C228" s="76" t="s">
        <v>330</v>
      </c>
      <c r="D228" s="309">
        <v>44562</v>
      </c>
      <c r="E228" s="254">
        <f>'Total PTDs'!L228</f>
        <v>45042</v>
      </c>
      <c r="G228" s="14"/>
      <c r="H228" s="14"/>
      <c r="I228" s="14" t="s">
        <v>728</v>
      </c>
      <c r="J228" s="14" t="s">
        <v>699</v>
      </c>
      <c r="K228" s="14"/>
      <c r="L228" s="14"/>
      <c r="M228" s="14"/>
      <c r="N228" s="14"/>
      <c r="O228" s="14"/>
      <c r="P228" s="14"/>
      <c r="Q228" s="14"/>
      <c r="R228" s="14"/>
      <c r="T228" s="14"/>
      <c r="U228" s="14"/>
      <c r="V228" s="14"/>
    </row>
    <row r="229" spans="1:22">
      <c r="A229" s="75" t="s">
        <v>496</v>
      </c>
      <c r="B229" s="262" t="s">
        <v>497</v>
      </c>
      <c r="C229" s="76" t="s">
        <v>330</v>
      </c>
      <c r="D229" s="309">
        <v>44562</v>
      </c>
      <c r="E229" s="254">
        <f>'Total PTDs'!L229</f>
        <v>45042</v>
      </c>
      <c r="G229" s="14"/>
      <c r="H229" s="14"/>
      <c r="I229" s="14" t="s">
        <v>728</v>
      </c>
      <c r="J229" s="14" t="s">
        <v>699</v>
      </c>
      <c r="K229" s="14"/>
      <c r="L229" s="14"/>
      <c r="M229" s="14"/>
      <c r="N229" s="14"/>
      <c r="O229" s="14"/>
      <c r="P229" s="14"/>
      <c r="Q229" s="14"/>
      <c r="R229" s="14"/>
      <c r="T229" s="14"/>
      <c r="U229" s="14"/>
      <c r="V229" s="14"/>
    </row>
    <row r="230" spans="1:22">
      <c r="A230" s="88" t="s">
        <v>498</v>
      </c>
      <c r="B230" s="258" t="s">
        <v>499</v>
      </c>
      <c r="C230" s="97" t="s">
        <v>73</v>
      </c>
      <c r="D230" s="312">
        <v>44937</v>
      </c>
      <c r="E230" s="254">
        <f>'Total PTDs'!L230</f>
        <v>45042</v>
      </c>
      <c r="G230" s="14"/>
      <c r="H230" s="14"/>
      <c r="I230" s="14"/>
      <c r="J230" s="14"/>
      <c r="K230" s="14"/>
      <c r="L230" s="14"/>
      <c r="M230" s="14" t="s">
        <v>721</v>
      </c>
      <c r="N230" s="14" t="s">
        <v>699</v>
      </c>
      <c r="O230" s="14"/>
      <c r="P230" s="14"/>
      <c r="Q230" s="14"/>
      <c r="R230" s="14"/>
      <c r="T230" s="14"/>
      <c r="U230" s="14"/>
      <c r="V230" s="14"/>
    </row>
    <row r="231" spans="1:22">
      <c r="A231" s="88" t="s">
        <v>500</v>
      </c>
      <c r="B231" s="258" t="s">
        <v>501</v>
      </c>
      <c r="C231" s="97" t="s">
        <v>73</v>
      </c>
      <c r="D231" s="312">
        <v>44937</v>
      </c>
      <c r="E231" s="254">
        <f>'Total PTDs'!L231</f>
        <v>45042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T231" s="14"/>
      <c r="U231" s="14"/>
      <c r="V231" s="14"/>
    </row>
    <row r="232" spans="1:22">
      <c r="A232" s="190" t="s">
        <v>502</v>
      </c>
      <c r="B232" s="265" t="s">
        <v>503</v>
      </c>
      <c r="C232" s="97" t="s">
        <v>73</v>
      </c>
      <c r="D232" s="312">
        <v>44805</v>
      </c>
      <c r="E232" s="254">
        <f>'Total PTDs'!L232</f>
        <v>45042</v>
      </c>
      <c r="G232" s="14"/>
      <c r="H232" s="14"/>
      <c r="I232" s="14"/>
      <c r="J232" s="14"/>
      <c r="K232" s="14" t="s">
        <v>714</v>
      </c>
      <c r="L232" s="14" t="s">
        <v>699</v>
      </c>
      <c r="M232" s="14"/>
      <c r="N232" s="14"/>
      <c r="O232" s="14"/>
      <c r="P232" s="14"/>
      <c r="Q232" s="14"/>
      <c r="R232" s="14"/>
      <c r="T232" s="14"/>
      <c r="U232" s="14"/>
      <c r="V232" s="14"/>
    </row>
    <row r="233" spans="1:22">
      <c r="A233" s="88" t="s">
        <v>504</v>
      </c>
      <c r="B233" s="258" t="s">
        <v>505</v>
      </c>
      <c r="C233" s="97" t="s">
        <v>73</v>
      </c>
      <c r="D233" s="312">
        <v>44937</v>
      </c>
      <c r="E233" s="254">
        <f>'Total PTDs'!L233</f>
        <v>45042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T233" s="14"/>
      <c r="U233" s="14"/>
      <c r="V233" s="14"/>
    </row>
    <row r="234" spans="1:22">
      <c r="A234" s="88" t="s">
        <v>506</v>
      </c>
      <c r="B234" s="258" t="s">
        <v>507</v>
      </c>
      <c r="C234" s="97" t="s">
        <v>73</v>
      </c>
      <c r="D234" s="312">
        <v>44909</v>
      </c>
      <c r="E234" s="254">
        <f>'Total PTDs'!L234</f>
        <v>45042</v>
      </c>
      <c r="G234" s="14"/>
      <c r="H234" s="14"/>
      <c r="I234" s="14"/>
      <c r="J234" s="14"/>
      <c r="K234" s="14"/>
      <c r="L234" s="14"/>
      <c r="M234" s="14" t="s">
        <v>705</v>
      </c>
      <c r="N234" s="14" t="s">
        <v>699</v>
      </c>
      <c r="O234" s="14"/>
      <c r="P234" s="14"/>
      <c r="Q234" s="14"/>
      <c r="R234" s="14"/>
      <c r="T234" s="14"/>
      <c r="U234" s="14"/>
      <c r="V234" s="14"/>
    </row>
    <row r="235" spans="1:22">
      <c r="A235" s="79">
        <f>COUNTA(A217:A234)</f>
        <v>18</v>
      </c>
      <c r="B235" s="263"/>
      <c r="C235" s="81"/>
      <c r="D235" s="310"/>
      <c r="E235" s="255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T235" s="14"/>
      <c r="U235" s="14"/>
      <c r="V235" s="14"/>
    </row>
    <row r="236" spans="1:22">
      <c r="A236" s="89" t="s">
        <v>508</v>
      </c>
      <c r="B236" s="261"/>
      <c r="C236" s="91"/>
      <c r="D236" s="311"/>
      <c r="E236" s="256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T236" s="14"/>
      <c r="U236" s="14"/>
      <c r="V236" s="14"/>
    </row>
    <row r="237" spans="1:22">
      <c r="A237" s="75" t="s">
        <v>509</v>
      </c>
      <c r="B237" s="262" t="s">
        <v>510</v>
      </c>
      <c r="C237" s="76" t="s">
        <v>330</v>
      </c>
      <c r="D237" s="309">
        <v>44562</v>
      </c>
      <c r="E237" s="254">
        <f>'Total PTDs'!L237</f>
        <v>45042</v>
      </c>
      <c r="G237" s="14"/>
      <c r="H237" s="14"/>
      <c r="I237" s="14" t="s">
        <v>726</v>
      </c>
      <c r="J237" s="14" t="s">
        <v>699</v>
      </c>
      <c r="K237" s="14"/>
      <c r="L237" s="14"/>
      <c r="M237" s="14"/>
      <c r="N237" s="14"/>
      <c r="O237" s="14"/>
      <c r="P237" s="14"/>
      <c r="Q237" s="14"/>
      <c r="R237" s="14"/>
      <c r="T237" s="14"/>
      <c r="U237" s="14"/>
      <c r="V237" s="14"/>
    </row>
    <row r="238" spans="1:22">
      <c r="A238" s="75" t="s">
        <v>511</v>
      </c>
      <c r="B238" s="262" t="s">
        <v>512</v>
      </c>
      <c r="C238" s="76" t="s">
        <v>330</v>
      </c>
      <c r="D238" s="309">
        <v>44562</v>
      </c>
      <c r="E238" s="254">
        <f>'Total PTDs'!L238</f>
        <v>45042</v>
      </c>
      <c r="G238" s="14"/>
      <c r="H238" s="14"/>
      <c r="I238" s="14" t="s">
        <v>730</v>
      </c>
      <c r="J238" s="14" t="s">
        <v>699</v>
      </c>
      <c r="K238" s="14"/>
      <c r="L238" s="14"/>
      <c r="M238" s="14"/>
      <c r="N238" s="14"/>
      <c r="O238" s="14"/>
      <c r="P238" s="14"/>
      <c r="Q238" s="14"/>
      <c r="R238" s="14"/>
      <c r="T238" s="14"/>
      <c r="U238" s="14"/>
      <c r="V238" s="14"/>
    </row>
    <row r="239" spans="1:22">
      <c r="A239" s="75" t="s">
        <v>513</v>
      </c>
      <c r="B239" s="262" t="s">
        <v>514</v>
      </c>
      <c r="C239" s="76" t="s">
        <v>330</v>
      </c>
      <c r="D239" s="309">
        <v>44562</v>
      </c>
      <c r="E239" s="254">
        <f>'Total PTDs'!L239</f>
        <v>45042</v>
      </c>
      <c r="G239" s="14"/>
      <c r="H239" s="14"/>
      <c r="I239" s="14" t="s">
        <v>726</v>
      </c>
      <c r="J239" s="14" t="s">
        <v>699</v>
      </c>
      <c r="K239" s="14"/>
      <c r="L239" s="14"/>
      <c r="M239" s="14"/>
      <c r="N239" s="14"/>
      <c r="O239" s="14"/>
      <c r="P239" s="14"/>
      <c r="Q239" s="14"/>
      <c r="R239" s="14"/>
      <c r="T239" s="14"/>
      <c r="U239" s="14"/>
      <c r="V239" s="14"/>
    </row>
    <row r="240" spans="1:22">
      <c r="A240" s="75" t="s">
        <v>515</v>
      </c>
      <c r="B240" s="262" t="s">
        <v>516</v>
      </c>
      <c r="C240" s="76" t="s">
        <v>330</v>
      </c>
      <c r="D240" s="309">
        <v>44562</v>
      </c>
      <c r="E240" s="254">
        <f>'Total PTDs'!L240</f>
        <v>45042</v>
      </c>
      <c r="G240" s="14"/>
      <c r="H240" s="14"/>
      <c r="I240" s="14" t="s">
        <v>730</v>
      </c>
      <c r="J240" s="14" t="s">
        <v>699</v>
      </c>
      <c r="K240" s="14"/>
      <c r="L240" s="14"/>
      <c r="M240" s="14"/>
      <c r="N240" s="14"/>
      <c r="O240" s="14"/>
      <c r="P240" s="14"/>
      <c r="Q240" s="14"/>
      <c r="R240" s="14"/>
      <c r="T240" s="14"/>
      <c r="U240" s="14"/>
      <c r="V240" s="14"/>
    </row>
    <row r="241" spans="1:22">
      <c r="A241" s="75" t="s">
        <v>517</v>
      </c>
      <c r="B241" s="262" t="s">
        <v>518</v>
      </c>
      <c r="C241" s="76" t="s">
        <v>330</v>
      </c>
      <c r="D241" s="309">
        <v>44562</v>
      </c>
      <c r="E241" s="254">
        <f>'Total PTDs'!L241</f>
        <v>45042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T241" s="14"/>
      <c r="U241" s="14"/>
      <c r="V241" s="14"/>
    </row>
    <row r="242" spans="1:22">
      <c r="A242" s="75" t="s">
        <v>519</v>
      </c>
      <c r="B242" s="262" t="s">
        <v>520</v>
      </c>
      <c r="C242" s="76" t="s">
        <v>330</v>
      </c>
      <c r="D242" s="309">
        <v>44562</v>
      </c>
      <c r="E242" s="254">
        <f>'Total PTDs'!L242</f>
        <v>45042</v>
      </c>
      <c r="G242" s="14"/>
      <c r="H242" s="14"/>
      <c r="I242" s="14" t="s">
        <v>726</v>
      </c>
      <c r="J242" s="14" t="s">
        <v>699</v>
      </c>
      <c r="K242" s="14"/>
      <c r="L242" s="14"/>
      <c r="M242" s="14"/>
      <c r="N242" s="14"/>
      <c r="O242" s="14"/>
      <c r="P242" s="14"/>
      <c r="Q242" s="14"/>
      <c r="R242" s="14"/>
      <c r="T242" s="14"/>
      <c r="U242" s="14"/>
      <c r="V242" s="14"/>
    </row>
    <row r="243" spans="1:22">
      <c r="A243" s="75" t="s">
        <v>521</v>
      </c>
      <c r="B243" s="262" t="s">
        <v>522</v>
      </c>
      <c r="C243" s="76" t="s">
        <v>330</v>
      </c>
      <c r="D243" s="309">
        <v>44562</v>
      </c>
      <c r="E243" s="254">
        <f>'Total PTDs'!L243</f>
        <v>45042</v>
      </c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T243" s="14"/>
      <c r="U243" s="14"/>
      <c r="V243" s="14"/>
    </row>
    <row r="244" spans="1:22">
      <c r="A244" s="75" t="s">
        <v>523</v>
      </c>
      <c r="B244" s="262" t="s">
        <v>524</v>
      </c>
      <c r="C244" s="76" t="s">
        <v>330</v>
      </c>
      <c r="D244" s="309">
        <v>44562</v>
      </c>
      <c r="E244" s="254">
        <f>'Total PTDs'!L244</f>
        <v>45042</v>
      </c>
      <c r="G244" s="14"/>
      <c r="H244" s="14"/>
      <c r="I244" s="14" t="s">
        <v>730</v>
      </c>
      <c r="J244" s="14" t="s">
        <v>699</v>
      </c>
      <c r="K244" s="14" t="s">
        <v>718</v>
      </c>
      <c r="L244" s="14" t="s">
        <v>699</v>
      </c>
      <c r="M244" s="14"/>
      <c r="N244" s="14"/>
      <c r="O244" s="14"/>
      <c r="P244" s="14"/>
      <c r="Q244" s="14"/>
      <c r="R244" s="14"/>
      <c r="T244" s="14"/>
      <c r="U244" s="14"/>
      <c r="V244" s="14"/>
    </row>
    <row r="245" spans="1:22">
      <c r="A245" s="75" t="s">
        <v>525</v>
      </c>
      <c r="B245" s="262" t="s">
        <v>526</v>
      </c>
      <c r="C245" s="76" t="s">
        <v>330</v>
      </c>
      <c r="D245" s="309">
        <v>44562</v>
      </c>
      <c r="E245" s="254">
        <f>'Total PTDs'!L245</f>
        <v>45042</v>
      </c>
      <c r="G245" s="14"/>
      <c r="H245" s="14"/>
      <c r="I245" s="14" t="s">
        <v>731</v>
      </c>
      <c r="J245" s="14" t="s">
        <v>699</v>
      </c>
      <c r="K245" s="14"/>
      <c r="L245" s="14"/>
      <c r="M245" s="14" t="s">
        <v>708</v>
      </c>
      <c r="N245" s="14" t="s">
        <v>699</v>
      </c>
      <c r="O245" s="14"/>
      <c r="P245" s="14"/>
      <c r="Q245" s="14"/>
      <c r="R245" s="14"/>
      <c r="T245" s="14"/>
      <c r="U245" s="14"/>
      <c r="V245" s="14"/>
    </row>
    <row r="246" spans="1:22">
      <c r="A246" s="75" t="s">
        <v>527</v>
      </c>
      <c r="B246" s="262" t="s">
        <v>528</v>
      </c>
      <c r="C246" s="76" t="s">
        <v>330</v>
      </c>
      <c r="D246" s="309">
        <v>44562</v>
      </c>
      <c r="E246" s="254">
        <f>'Total PTDs'!L246</f>
        <v>45042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T246" s="14"/>
      <c r="U246" s="14"/>
      <c r="V246" s="14"/>
    </row>
    <row r="247" spans="1:22">
      <c r="A247" s="75" t="s">
        <v>529</v>
      </c>
      <c r="B247" s="262" t="s">
        <v>530</v>
      </c>
      <c r="C247" s="76" t="s">
        <v>330</v>
      </c>
      <c r="D247" s="309">
        <v>44562</v>
      </c>
      <c r="E247" s="254">
        <f>'Total PTDs'!L247</f>
        <v>45042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T247" s="14"/>
      <c r="U247" s="14"/>
      <c r="V247" s="14"/>
    </row>
    <row r="248" spans="1:22">
      <c r="A248" s="88" t="s">
        <v>531</v>
      </c>
      <c r="B248" s="88" t="s">
        <v>532</v>
      </c>
      <c r="C248" s="97" t="s">
        <v>197</v>
      </c>
      <c r="D248" s="312">
        <v>44908</v>
      </c>
      <c r="E248" s="254">
        <f>'Total PTDs'!L248</f>
        <v>45042</v>
      </c>
      <c r="G248" s="14"/>
      <c r="H248" s="14"/>
      <c r="I248" s="14"/>
      <c r="J248" s="14"/>
      <c r="K248" s="14"/>
      <c r="L248" s="14"/>
      <c r="M248" s="14" t="s">
        <v>705</v>
      </c>
      <c r="N248" s="14" t="s">
        <v>699</v>
      </c>
      <c r="O248" s="14"/>
      <c r="P248" s="14"/>
      <c r="Q248" s="14"/>
      <c r="R248" s="14"/>
      <c r="T248" s="14"/>
      <c r="U248" s="14"/>
      <c r="V248" s="14"/>
    </row>
    <row r="249" spans="1:22">
      <c r="A249" s="88" t="s">
        <v>533</v>
      </c>
      <c r="B249" s="258" t="s">
        <v>534</v>
      </c>
      <c r="C249" s="97" t="s">
        <v>197</v>
      </c>
      <c r="D249" s="312">
        <v>44889</v>
      </c>
      <c r="E249" s="254">
        <f>'Total PTDs'!L249</f>
        <v>45042</v>
      </c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T249" s="14"/>
      <c r="U249" s="14"/>
      <c r="V249" s="14"/>
    </row>
    <row r="250" spans="1:22">
      <c r="A250" s="88" t="s">
        <v>535</v>
      </c>
      <c r="B250" s="258" t="s">
        <v>536</v>
      </c>
      <c r="C250" s="97" t="s">
        <v>197</v>
      </c>
      <c r="D250" s="312">
        <v>44889</v>
      </c>
      <c r="E250" s="254">
        <f>'Total PTDs'!L250</f>
        <v>45042</v>
      </c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T250" s="14"/>
      <c r="U250" s="14"/>
      <c r="V250" s="14"/>
    </row>
    <row r="251" spans="1:22">
      <c r="A251" s="88" t="s">
        <v>537</v>
      </c>
      <c r="B251" s="88" t="s">
        <v>538</v>
      </c>
      <c r="C251" s="97" t="s">
        <v>197</v>
      </c>
      <c r="D251" s="312">
        <v>44651</v>
      </c>
      <c r="E251" s="254">
        <f>'Total PTDs'!L251</f>
        <v>45042</v>
      </c>
      <c r="G251" s="14"/>
      <c r="H251" s="14"/>
      <c r="I251" s="14"/>
      <c r="J251" s="14"/>
      <c r="K251" s="14" t="s">
        <v>704</v>
      </c>
      <c r="L251" s="14" t="s">
        <v>699</v>
      </c>
      <c r="M251" s="14"/>
      <c r="N251" s="14"/>
      <c r="O251" s="14"/>
      <c r="P251" s="14"/>
      <c r="Q251" s="14"/>
      <c r="R251" s="14"/>
      <c r="T251" s="14"/>
      <c r="U251" s="14"/>
      <c r="V251" s="14"/>
    </row>
    <row r="252" spans="1:22">
      <c r="A252" s="88" t="s">
        <v>539</v>
      </c>
      <c r="B252" s="258" t="s">
        <v>540</v>
      </c>
      <c r="C252" s="97" t="s">
        <v>197</v>
      </c>
      <c r="D252" s="312">
        <v>44917</v>
      </c>
      <c r="E252" s="254">
        <f>'Total PTDs'!L252</f>
        <v>45042</v>
      </c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T252" s="14"/>
      <c r="U252" s="14"/>
      <c r="V252" s="14"/>
    </row>
    <row r="253" spans="1:22">
      <c r="A253" s="79">
        <f>COUNTA(A237:A252)</f>
        <v>16</v>
      </c>
      <c r="B253" s="263"/>
      <c r="C253" s="81"/>
      <c r="D253" s="310"/>
      <c r="E253" s="255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T253" s="14"/>
      <c r="U253" s="14"/>
      <c r="V253" s="14"/>
    </row>
    <row r="254" spans="1:22">
      <c r="A254" s="99" t="s">
        <v>541</v>
      </c>
      <c r="B254" s="264"/>
      <c r="C254" s="101"/>
      <c r="D254" s="308"/>
      <c r="E254" s="253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T254" s="14"/>
      <c r="U254" s="14"/>
      <c r="V254" s="14"/>
    </row>
    <row r="255" spans="1:22">
      <c r="A255" s="75" t="s">
        <v>542</v>
      </c>
      <c r="B255" s="262" t="s">
        <v>543</v>
      </c>
      <c r="C255" s="76" t="s">
        <v>73</v>
      </c>
      <c r="D255" s="309">
        <v>44562</v>
      </c>
      <c r="E255" s="254">
        <f>'Total PTDs'!L255</f>
        <v>44957</v>
      </c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T255" s="14"/>
      <c r="U255" s="14"/>
      <c r="V255" s="14"/>
    </row>
    <row r="256" spans="1:22">
      <c r="A256" s="75" t="s">
        <v>544</v>
      </c>
      <c r="B256" s="262" t="s">
        <v>545</v>
      </c>
      <c r="C256" s="76" t="s">
        <v>73</v>
      </c>
      <c r="D256" s="309">
        <v>44562</v>
      </c>
      <c r="E256" s="254">
        <f>'Total PTDs'!L256</f>
        <v>45042</v>
      </c>
      <c r="G256" s="14"/>
      <c r="H256" s="14"/>
      <c r="I256" s="14"/>
      <c r="J256" s="14"/>
      <c r="K256" s="14" t="s">
        <v>709</v>
      </c>
      <c r="L256" s="14" t="s">
        <v>699</v>
      </c>
      <c r="M256" s="14" t="s">
        <v>721</v>
      </c>
      <c r="N256" s="14" t="s">
        <v>699</v>
      </c>
      <c r="O256" s="14"/>
      <c r="P256" s="14"/>
      <c r="Q256" s="14"/>
      <c r="R256" s="14"/>
      <c r="T256" s="14"/>
      <c r="U256" s="14"/>
      <c r="V256" s="14"/>
    </row>
    <row r="257" spans="1:22">
      <c r="A257" s="75" t="s">
        <v>546</v>
      </c>
      <c r="B257" s="262" t="s">
        <v>547</v>
      </c>
      <c r="C257" s="76" t="s">
        <v>73</v>
      </c>
      <c r="D257" s="309">
        <v>44562</v>
      </c>
      <c r="E257" s="254">
        <f>'Total PTDs'!L257</f>
        <v>45042</v>
      </c>
      <c r="G257" s="14"/>
      <c r="H257" s="14"/>
      <c r="I257" s="14"/>
      <c r="J257" s="14"/>
      <c r="K257" s="210">
        <v>44767</v>
      </c>
      <c r="L257" s="14" t="s">
        <v>699</v>
      </c>
      <c r="M257" s="14"/>
      <c r="N257" s="14"/>
      <c r="O257" s="14"/>
      <c r="P257" s="14"/>
      <c r="Q257" s="14"/>
      <c r="R257" s="14"/>
      <c r="T257" s="14"/>
      <c r="U257" s="14"/>
      <c r="V257" s="14"/>
    </row>
    <row r="258" spans="1:22">
      <c r="A258" s="75" t="s">
        <v>548</v>
      </c>
      <c r="B258" s="262" t="s">
        <v>549</v>
      </c>
      <c r="C258" s="76" t="s">
        <v>73</v>
      </c>
      <c r="D258" s="309">
        <v>44562</v>
      </c>
      <c r="E258" s="254">
        <f>'Total PTDs'!L258</f>
        <v>45042</v>
      </c>
      <c r="G258" s="14"/>
      <c r="H258" s="14"/>
      <c r="I258" s="14"/>
      <c r="J258" s="14"/>
      <c r="K258" s="14" t="s">
        <v>709</v>
      </c>
      <c r="L258" s="14" t="s">
        <v>699</v>
      </c>
      <c r="M258" s="14" t="s">
        <v>716</v>
      </c>
      <c r="N258" s="14" t="s">
        <v>699</v>
      </c>
      <c r="O258" s="14"/>
      <c r="P258" s="14"/>
      <c r="Q258" s="14"/>
      <c r="R258" s="14"/>
      <c r="T258" s="14"/>
      <c r="U258" s="14"/>
      <c r="V258" s="14"/>
    </row>
    <row r="259" spans="1:22">
      <c r="A259" s="75" t="s">
        <v>550</v>
      </c>
      <c r="B259" s="262" t="s">
        <v>551</v>
      </c>
      <c r="C259" s="76" t="s">
        <v>73</v>
      </c>
      <c r="D259" s="309">
        <v>44562</v>
      </c>
      <c r="E259" s="254">
        <f>'Total PTDs'!L259</f>
        <v>45042</v>
      </c>
      <c r="G259" s="14"/>
      <c r="H259" s="14"/>
      <c r="I259" s="14"/>
      <c r="J259" s="14"/>
      <c r="K259" s="14" t="s">
        <v>723</v>
      </c>
      <c r="L259" s="14" t="s">
        <v>699</v>
      </c>
      <c r="M259" s="14"/>
      <c r="N259" s="14"/>
      <c r="O259" s="14"/>
      <c r="P259" s="14"/>
      <c r="Q259" s="14"/>
      <c r="R259" s="14"/>
      <c r="T259" s="14"/>
      <c r="U259" s="14"/>
      <c r="V259" s="14"/>
    </row>
    <row r="260" spans="1:22">
      <c r="A260" s="75" t="s">
        <v>552</v>
      </c>
      <c r="B260" s="262" t="s">
        <v>553</v>
      </c>
      <c r="C260" s="76" t="s">
        <v>73</v>
      </c>
      <c r="D260" s="309">
        <v>44562</v>
      </c>
      <c r="E260" s="254">
        <f>'Total PTDs'!L260</f>
        <v>45042</v>
      </c>
      <c r="G260" s="14"/>
      <c r="H260" s="14"/>
      <c r="I260" s="14"/>
      <c r="J260" s="14"/>
      <c r="K260" s="14" t="s">
        <v>719</v>
      </c>
      <c r="L260" s="14" t="s">
        <v>699</v>
      </c>
      <c r="M260" s="14"/>
      <c r="N260" s="14"/>
      <c r="O260" s="14"/>
      <c r="P260" s="14"/>
      <c r="Q260" s="14"/>
      <c r="R260" s="14"/>
      <c r="T260" s="14"/>
      <c r="U260" s="14"/>
      <c r="V260" s="14"/>
    </row>
    <row r="261" spans="1:22">
      <c r="A261" s="75" t="s">
        <v>554</v>
      </c>
      <c r="B261" s="262" t="s">
        <v>555</v>
      </c>
      <c r="C261" s="76" t="s">
        <v>73</v>
      </c>
      <c r="D261" s="309">
        <v>44562</v>
      </c>
      <c r="E261" s="254">
        <f>'Total PTDs'!L261</f>
        <v>45042</v>
      </c>
      <c r="G261" s="14"/>
      <c r="H261" s="14"/>
      <c r="I261" s="14"/>
      <c r="J261" s="14"/>
      <c r="K261" s="14"/>
      <c r="L261" s="14"/>
      <c r="M261" s="14" t="s">
        <v>717</v>
      </c>
      <c r="N261" s="14" t="s">
        <v>699</v>
      </c>
      <c r="O261" s="14"/>
      <c r="P261" s="14"/>
      <c r="Q261" s="14"/>
      <c r="R261" s="14"/>
      <c r="T261" s="14"/>
      <c r="U261" s="14"/>
      <c r="V261" s="14"/>
    </row>
    <row r="262" spans="1:22">
      <c r="A262" s="190" t="s">
        <v>556</v>
      </c>
      <c r="B262" s="265" t="s">
        <v>557</v>
      </c>
      <c r="C262" s="76" t="s">
        <v>73</v>
      </c>
      <c r="D262" s="309">
        <v>44805</v>
      </c>
      <c r="E262" s="254">
        <f>'Total PTDs'!L262</f>
        <v>45042</v>
      </c>
      <c r="G262" s="14"/>
      <c r="H262" s="14"/>
      <c r="I262" s="14"/>
      <c r="J262" s="14"/>
      <c r="K262" s="14" t="s">
        <v>714</v>
      </c>
      <c r="L262" s="14" t="s">
        <v>699</v>
      </c>
      <c r="M262" s="14"/>
      <c r="N262" s="14"/>
      <c r="O262" s="14"/>
      <c r="P262" s="14"/>
      <c r="Q262" s="14"/>
      <c r="R262" s="14"/>
      <c r="T262" s="14"/>
      <c r="U262" s="14"/>
      <c r="V262" s="14"/>
    </row>
    <row r="263" spans="1:22">
      <c r="A263" s="88" t="s">
        <v>558</v>
      </c>
      <c r="B263" s="258" t="s">
        <v>559</v>
      </c>
      <c r="C263" s="76" t="s">
        <v>73</v>
      </c>
      <c r="D263" s="309">
        <v>44857</v>
      </c>
      <c r="E263" s="254">
        <f>'Total PTDs'!L263</f>
        <v>45042</v>
      </c>
      <c r="G263" s="14"/>
      <c r="H263" s="14"/>
      <c r="I263" s="14"/>
      <c r="J263" s="14"/>
      <c r="K263" s="14"/>
      <c r="L263" s="14"/>
      <c r="M263" s="14" t="s">
        <v>721</v>
      </c>
      <c r="N263" s="14" t="s">
        <v>699</v>
      </c>
      <c r="O263" s="14"/>
      <c r="P263" s="14"/>
      <c r="Q263" s="14"/>
      <c r="R263" s="14"/>
      <c r="T263" s="14"/>
      <c r="U263" s="14"/>
      <c r="V263" s="14"/>
    </row>
    <row r="264" spans="1:22">
      <c r="A264" s="88" t="s">
        <v>560</v>
      </c>
      <c r="B264" s="258" t="s">
        <v>561</v>
      </c>
      <c r="C264" s="76" t="s">
        <v>73</v>
      </c>
      <c r="D264" s="309">
        <v>44851</v>
      </c>
      <c r="E264" s="254">
        <f>'Total PTDs'!L264</f>
        <v>45042</v>
      </c>
      <c r="G264" s="14"/>
      <c r="H264" s="14"/>
      <c r="I264" s="14"/>
      <c r="J264" s="14"/>
      <c r="K264" s="14" t="s">
        <v>714</v>
      </c>
      <c r="L264" s="14" t="s">
        <v>699</v>
      </c>
      <c r="M264" s="14"/>
      <c r="N264" s="14"/>
      <c r="O264" s="14"/>
      <c r="P264" s="14"/>
      <c r="Q264" s="14"/>
      <c r="R264" s="14"/>
      <c r="T264" s="14"/>
      <c r="U264" s="14"/>
      <c r="V264" s="14"/>
    </row>
    <row r="265" spans="1:22">
      <c r="A265" s="190" t="s">
        <v>562</v>
      </c>
      <c r="B265" s="265" t="s">
        <v>563</v>
      </c>
      <c r="C265" s="76" t="s">
        <v>73</v>
      </c>
      <c r="D265" s="309">
        <v>44806</v>
      </c>
      <c r="E265" s="254">
        <f>'Total PTDs'!L265</f>
        <v>45042</v>
      </c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T265" s="14"/>
      <c r="U265" s="14"/>
      <c r="V265" s="14"/>
    </row>
    <row r="266" spans="1:22">
      <c r="A266" s="88" t="s">
        <v>564</v>
      </c>
      <c r="B266" s="88" t="s">
        <v>565</v>
      </c>
      <c r="C266" s="76" t="s">
        <v>73</v>
      </c>
      <c r="D266" s="309">
        <v>44645</v>
      </c>
      <c r="E266" s="254">
        <f>'Total PTDs'!L266</f>
        <v>45042</v>
      </c>
      <c r="G266" s="14"/>
      <c r="H266" s="14"/>
      <c r="I266" s="14"/>
      <c r="J266" s="14"/>
      <c r="K266" s="14"/>
      <c r="L266" s="14"/>
      <c r="M266" s="14" t="s">
        <v>707</v>
      </c>
      <c r="N266" s="14" t="s">
        <v>699</v>
      </c>
      <c r="O266" s="14"/>
      <c r="P266" s="14"/>
      <c r="Q266" s="14"/>
      <c r="R266" s="14"/>
      <c r="T266" s="14"/>
      <c r="U266" s="14"/>
      <c r="V266" s="14"/>
    </row>
    <row r="267" spans="1:22">
      <c r="A267" s="88" t="s">
        <v>566</v>
      </c>
      <c r="B267" s="88" t="s">
        <v>567</v>
      </c>
      <c r="C267" s="76" t="s">
        <v>73</v>
      </c>
      <c r="D267" s="309">
        <v>44806</v>
      </c>
      <c r="E267" s="254">
        <f>'Total PTDs'!L267</f>
        <v>45042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T267" s="14"/>
      <c r="U267" s="14"/>
      <c r="V267" s="14"/>
    </row>
    <row r="268" spans="1:22">
      <c r="A268" s="79">
        <f>COUNTA(A255:A267)</f>
        <v>13</v>
      </c>
      <c r="B268" s="263"/>
      <c r="C268" s="81"/>
      <c r="D268" s="310"/>
      <c r="E268" s="255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T268" s="14"/>
      <c r="U268" s="14"/>
      <c r="V268" s="14"/>
    </row>
    <row r="269" spans="1:22">
      <c r="A269" s="89" t="s">
        <v>568</v>
      </c>
      <c r="B269" s="261"/>
      <c r="C269" s="91"/>
      <c r="D269" s="311"/>
      <c r="E269" s="256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T269" s="14"/>
      <c r="U269" s="14"/>
      <c r="V269" s="14"/>
    </row>
    <row r="270" spans="1:22">
      <c r="A270" s="75" t="s">
        <v>569</v>
      </c>
      <c r="B270" s="262" t="s">
        <v>570</v>
      </c>
      <c r="C270" s="76" t="s">
        <v>73</v>
      </c>
      <c r="D270" s="309">
        <v>44562</v>
      </c>
      <c r="E270" s="254">
        <f>'Total PTDs'!L270</f>
        <v>45042</v>
      </c>
      <c r="G270" s="14"/>
      <c r="H270" s="14"/>
      <c r="I270" s="14"/>
      <c r="J270" s="14"/>
      <c r="K270" s="14"/>
      <c r="L270" s="14"/>
      <c r="M270" s="14" t="s">
        <v>703</v>
      </c>
      <c r="N270" s="14" t="s">
        <v>699</v>
      </c>
      <c r="O270" s="14"/>
      <c r="P270" s="14"/>
      <c r="Q270" s="14"/>
      <c r="R270" s="14"/>
      <c r="T270" s="14"/>
      <c r="U270" s="14"/>
      <c r="V270" s="14"/>
    </row>
    <row r="271" spans="1:22">
      <c r="A271" s="75" t="s">
        <v>571</v>
      </c>
      <c r="B271" s="262" t="s">
        <v>572</v>
      </c>
      <c r="C271" s="76" t="s">
        <v>73</v>
      </c>
      <c r="D271" s="309">
        <v>44562</v>
      </c>
      <c r="E271" s="254">
        <f>'Total PTDs'!L271</f>
        <v>45042</v>
      </c>
      <c r="G271" s="14"/>
      <c r="H271" s="14"/>
      <c r="I271" s="14"/>
      <c r="J271" s="14"/>
      <c r="K271" s="14" t="s">
        <v>719</v>
      </c>
      <c r="L271" s="14" t="s">
        <v>699</v>
      </c>
      <c r="M271" s="14"/>
      <c r="N271" s="14"/>
      <c r="O271" s="14"/>
      <c r="P271" s="14"/>
      <c r="Q271" s="14"/>
      <c r="R271" s="14"/>
      <c r="T271" s="14"/>
      <c r="U271" s="14"/>
      <c r="V271" s="14"/>
    </row>
    <row r="272" spans="1:22">
      <c r="A272" s="75" t="s">
        <v>573</v>
      </c>
      <c r="B272" s="262" t="s">
        <v>574</v>
      </c>
      <c r="C272" s="76" t="s">
        <v>73</v>
      </c>
      <c r="D272" s="309">
        <v>44562</v>
      </c>
      <c r="E272" s="254">
        <f>'Total PTDs'!L272</f>
        <v>45042</v>
      </c>
      <c r="G272" s="14"/>
      <c r="H272" s="14"/>
      <c r="I272" s="14"/>
      <c r="J272" s="14"/>
      <c r="K272" s="14"/>
      <c r="L272" s="14"/>
      <c r="M272" s="14" t="s">
        <v>717</v>
      </c>
      <c r="N272" s="14" t="s">
        <v>699</v>
      </c>
      <c r="O272" s="14"/>
      <c r="P272" s="14"/>
      <c r="Q272" s="14"/>
      <c r="R272" s="14"/>
      <c r="T272" s="14"/>
      <c r="U272" s="14"/>
      <c r="V272" s="14"/>
    </row>
    <row r="273" spans="1:22">
      <c r="A273" s="75" t="s">
        <v>575</v>
      </c>
      <c r="B273" s="262" t="s">
        <v>576</v>
      </c>
      <c r="C273" s="76" t="s">
        <v>73</v>
      </c>
      <c r="D273" s="309">
        <v>44562</v>
      </c>
      <c r="E273" s="254">
        <f>'Total PTDs'!L273</f>
        <v>45042</v>
      </c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T273" s="14"/>
      <c r="U273" s="14"/>
      <c r="V273" s="14"/>
    </row>
    <row r="274" spans="1:22">
      <c r="A274" s="75" t="s">
        <v>577</v>
      </c>
      <c r="B274" s="262" t="s">
        <v>578</v>
      </c>
      <c r="C274" s="76" t="s">
        <v>73</v>
      </c>
      <c r="D274" s="309">
        <v>44562</v>
      </c>
      <c r="E274" s="254">
        <f>'Total PTDs'!L274</f>
        <v>45042</v>
      </c>
      <c r="G274" s="14"/>
      <c r="H274" s="14"/>
      <c r="I274" s="14"/>
      <c r="J274" s="14"/>
      <c r="K274" s="14" t="s">
        <v>709</v>
      </c>
      <c r="L274" s="14" t="s">
        <v>699</v>
      </c>
      <c r="M274" s="14"/>
      <c r="N274" s="14"/>
      <c r="O274" s="14"/>
      <c r="P274" s="14"/>
      <c r="Q274" s="14"/>
      <c r="R274" s="14"/>
      <c r="T274" s="14"/>
      <c r="U274" s="14"/>
      <c r="V274" s="14"/>
    </row>
    <row r="275" spans="1:22">
      <c r="A275" s="75" t="s">
        <v>579</v>
      </c>
      <c r="B275" s="262" t="s">
        <v>580</v>
      </c>
      <c r="C275" s="76" t="s">
        <v>73</v>
      </c>
      <c r="D275" s="309">
        <v>44562</v>
      </c>
      <c r="E275" s="254">
        <f>'Total PTDs'!L275</f>
        <v>45042</v>
      </c>
      <c r="G275" s="14"/>
      <c r="H275" s="14"/>
      <c r="I275" s="14"/>
      <c r="J275" s="14"/>
      <c r="K275" s="14" t="s">
        <v>711</v>
      </c>
      <c r="L275" s="14" t="s">
        <v>699</v>
      </c>
      <c r="M275" s="14"/>
      <c r="N275" s="14"/>
      <c r="O275" s="14"/>
      <c r="P275" s="14"/>
      <c r="Q275" s="14"/>
      <c r="R275" s="14"/>
      <c r="T275" s="14"/>
      <c r="U275" s="14"/>
      <c r="V275" s="14"/>
    </row>
    <row r="276" spans="1:22">
      <c r="A276" s="75" t="s">
        <v>581</v>
      </c>
      <c r="B276" s="262" t="s">
        <v>582</v>
      </c>
      <c r="C276" s="76" t="s">
        <v>73</v>
      </c>
      <c r="D276" s="309">
        <v>44562</v>
      </c>
      <c r="E276" s="254">
        <f>'Total PTDs'!L276</f>
        <v>45042</v>
      </c>
      <c r="G276" s="14"/>
      <c r="H276" s="14"/>
      <c r="I276" s="14"/>
      <c r="J276" s="14"/>
      <c r="K276" s="14"/>
      <c r="L276" s="14"/>
      <c r="M276" s="14" t="s">
        <v>712</v>
      </c>
      <c r="N276" s="14" t="s">
        <v>699</v>
      </c>
      <c r="O276" s="14"/>
      <c r="P276" s="14"/>
      <c r="Q276" s="14"/>
      <c r="R276" s="14"/>
      <c r="T276" s="14"/>
      <c r="U276" s="14"/>
      <c r="V276" s="14"/>
    </row>
    <row r="277" spans="1:22">
      <c r="A277" s="75" t="s">
        <v>583</v>
      </c>
      <c r="B277" s="262" t="s">
        <v>584</v>
      </c>
      <c r="C277" s="76" t="s">
        <v>73</v>
      </c>
      <c r="D277" s="309">
        <v>44562</v>
      </c>
      <c r="E277" s="254">
        <f>'Total PTDs'!L277</f>
        <v>45042</v>
      </c>
      <c r="G277" s="14"/>
      <c r="H277" s="14"/>
      <c r="I277" s="14"/>
      <c r="J277" s="14"/>
      <c r="K277" s="14"/>
      <c r="L277" s="14"/>
      <c r="M277" s="14" t="s">
        <v>701</v>
      </c>
      <c r="N277" s="14" t="s">
        <v>699</v>
      </c>
      <c r="O277" s="14"/>
      <c r="P277" s="14"/>
      <c r="Q277" s="14"/>
      <c r="R277" s="14"/>
      <c r="T277" s="14"/>
      <c r="U277" s="14"/>
      <c r="V277" s="14"/>
    </row>
    <row r="278" spans="1:22">
      <c r="A278" s="75" t="s">
        <v>585</v>
      </c>
      <c r="B278" s="262" t="s">
        <v>586</v>
      </c>
      <c r="C278" s="76" t="s">
        <v>73</v>
      </c>
      <c r="D278" s="309">
        <v>44562</v>
      </c>
      <c r="E278" s="254">
        <f>'Total PTDs'!L278</f>
        <v>45042</v>
      </c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T278" s="14"/>
      <c r="U278" s="14"/>
      <c r="V278" s="14"/>
    </row>
    <row r="279" spans="1:22">
      <c r="A279" s="88" t="s">
        <v>587</v>
      </c>
      <c r="B279" s="88" t="s">
        <v>588</v>
      </c>
      <c r="C279" s="97" t="s">
        <v>73</v>
      </c>
      <c r="D279" s="312">
        <v>44729</v>
      </c>
      <c r="E279" s="254">
        <f>'Total PTDs'!L279</f>
        <v>45042</v>
      </c>
      <c r="G279" s="14"/>
      <c r="H279" s="14"/>
      <c r="I279" s="14"/>
      <c r="J279" s="14"/>
      <c r="K279" s="14" t="s">
        <v>710</v>
      </c>
      <c r="L279" s="14" t="s">
        <v>699</v>
      </c>
      <c r="M279" s="14"/>
      <c r="N279" s="14"/>
      <c r="O279" s="14"/>
      <c r="P279" s="14"/>
      <c r="Q279" s="14"/>
      <c r="R279" s="14"/>
      <c r="T279" s="14"/>
      <c r="U279" s="14"/>
      <c r="V279" s="14"/>
    </row>
    <row r="280" spans="1:22">
      <c r="A280" s="88" t="s">
        <v>589</v>
      </c>
      <c r="B280" s="88" t="s">
        <v>590</v>
      </c>
      <c r="C280" s="97" t="s">
        <v>73</v>
      </c>
      <c r="D280" s="312">
        <v>44674</v>
      </c>
      <c r="E280" s="254">
        <f>'Total PTDs'!L280</f>
        <v>45042</v>
      </c>
      <c r="G280" s="14"/>
      <c r="H280" s="14"/>
      <c r="I280" s="14"/>
      <c r="J280" s="14"/>
      <c r="K280" s="14" t="s">
        <v>704</v>
      </c>
      <c r="L280" s="14" t="s">
        <v>699</v>
      </c>
      <c r="M280" s="14" t="s">
        <v>713</v>
      </c>
      <c r="N280" s="14" t="s">
        <v>699</v>
      </c>
      <c r="O280" s="14"/>
      <c r="P280" s="14"/>
      <c r="Q280" s="14"/>
      <c r="R280" s="14"/>
      <c r="T280" s="14"/>
      <c r="U280" s="14"/>
      <c r="V280" s="14"/>
    </row>
    <row r="281" spans="1:22">
      <c r="A281" s="88" t="s">
        <v>591</v>
      </c>
      <c r="B281" s="258" t="s">
        <v>592</v>
      </c>
      <c r="C281" s="97" t="s">
        <v>73</v>
      </c>
      <c r="D281" s="312">
        <v>44889</v>
      </c>
      <c r="E281" s="254">
        <f>'Total PTDs'!L281</f>
        <v>45042</v>
      </c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T281" s="14"/>
      <c r="U281" s="14"/>
      <c r="V281" s="14"/>
    </row>
    <row r="282" spans="1:22">
      <c r="A282" s="88" t="s">
        <v>593</v>
      </c>
      <c r="B282" s="88" t="s">
        <v>594</v>
      </c>
      <c r="C282" s="97" t="s">
        <v>73</v>
      </c>
      <c r="D282" s="312">
        <v>44658</v>
      </c>
      <c r="E282" s="254">
        <f>'Total PTDs'!L282</f>
        <v>45042</v>
      </c>
      <c r="G282" s="14"/>
      <c r="H282" s="14"/>
      <c r="I282" s="14"/>
      <c r="J282" s="14"/>
      <c r="K282" s="14" t="s">
        <v>704</v>
      </c>
      <c r="L282" s="14" t="s">
        <v>699</v>
      </c>
      <c r="M282" s="14" t="s">
        <v>713</v>
      </c>
      <c r="N282" s="14" t="s">
        <v>699</v>
      </c>
      <c r="O282" s="14"/>
      <c r="P282" s="14"/>
      <c r="Q282" s="14"/>
      <c r="R282" s="14"/>
      <c r="T282" s="14"/>
      <c r="U282" s="14"/>
      <c r="V282" s="14"/>
    </row>
    <row r="283" spans="1:22">
      <c r="A283" s="88" t="s">
        <v>595</v>
      </c>
      <c r="B283" s="88" t="s">
        <v>596</v>
      </c>
      <c r="C283" s="97" t="s">
        <v>73</v>
      </c>
      <c r="D283" s="312">
        <v>44674</v>
      </c>
      <c r="E283" s="254">
        <f>'Total PTDs'!L283</f>
        <v>45042</v>
      </c>
      <c r="G283" s="14"/>
      <c r="H283" s="14"/>
      <c r="I283" s="14"/>
      <c r="J283" s="14"/>
      <c r="K283" s="14"/>
      <c r="L283" s="14"/>
      <c r="M283" s="14" t="s">
        <v>713</v>
      </c>
      <c r="N283" s="14" t="s">
        <v>699</v>
      </c>
      <c r="O283" s="14"/>
      <c r="P283" s="14"/>
      <c r="Q283" s="14"/>
      <c r="R283" s="14"/>
      <c r="T283" s="14"/>
      <c r="U283" s="14"/>
      <c r="V283" s="14"/>
    </row>
    <row r="284" spans="1:22">
      <c r="A284" s="79">
        <f>COUNTA(A270:A283)</f>
        <v>14</v>
      </c>
      <c r="B284" s="263"/>
      <c r="C284" s="81"/>
      <c r="D284" s="310"/>
      <c r="E284" s="255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T284" s="14"/>
      <c r="U284" s="14"/>
      <c r="V284" s="14"/>
    </row>
    <row r="285" spans="1:22">
      <c r="A285" s="99" t="s">
        <v>597</v>
      </c>
      <c r="B285" s="264"/>
      <c r="C285" s="101"/>
      <c r="D285" s="308"/>
      <c r="E285" s="25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T285" s="14"/>
      <c r="U285" s="14"/>
      <c r="V285" s="14"/>
    </row>
    <row r="286" spans="1:22">
      <c r="A286" s="75" t="s">
        <v>598</v>
      </c>
      <c r="B286" s="262" t="s">
        <v>599</v>
      </c>
      <c r="C286" s="76" t="s">
        <v>73</v>
      </c>
      <c r="D286" s="309">
        <v>44562</v>
      </c>
      <c r="E286" s="254">
        <f>'Total PTDs'!L286</f>
        <v>45042</v>
      </c>
      <c r="G286" s="14"/>
      <c r="H286" s="14"/>
      <c r="I286" s="14"/>
      <c r="J286" s="14"/>
      <c r="K286" s="14"/>
      <c r="L286" s="14"/>
      <c r="M286" s="14" t="s">
        <v>701</v>
      </c>
      <c r="N286" s="14" t="s">
        <v>699</v>
      </c>
      <c r="O286" s="14"/>
      <c r="P286" s="14"/>
      <c r="Q286" s="14"/>
      <c r="R286" s="14"/>
      <c r="T286" s="14"/>
      <c r="U286" s="14"/>
      <c r="V286" s="14"/>
    </row>
    <row r="287" spans="1:22">
      <c r="A287" s="75" t="s">
        <v>600</v>
      </c>
      <c r="B287" s="262" t="s">
        <v>601</v>
      </c>
      <c r="C287" s="76" t="s">
        <v>73</v>
      </c>
      <c r="D287" s="309">
        <v>44562</v>
      </c>
      <c r="E287" s="254">
        <f>'Total PTDs'!L287</f>
        <v>45042</v>
      </c>
      <c r="G287" s="14"/>
      <c r="H287" s="14"/>
      <c r="I287" s="14"/>
      <c r="J287" s="14"/>
      <c r="K287" s="14"/>
      <c r="L287" s="14"/>
      <c r="M287" s="14" t="s">
        <v>701</v>
      </c>
      <c r="N287" s="14" t="s">
        <v>699</v>
      </c>
      <c r="O287" s="14"/>
      <c r="P287" s="14"/>
      <c r="Q287" s="14"/>
      <c r="R287" s="14"/>
      <c r="T287" s="14"/>
      <c r="U287" s="14"/>
      <c r="V287" s="14"/>
    </row>
    <row r="288" spans="1:22">
      <c r="A288" s="75" t="s">
        <v>602</v>
      </c>
      <c r="B288" s="262" t="s">
        <v>603</v>
      </c>
      <c r="C288" s="76" t="s">
        <v>73</v>
      </c>
      <c r="D288" s="309">
        <v>44562</v>
      </c>
      <c r="E288" s="254">
        <f>'Total PTDs'!L288</f>
        <v>45042</v>
      </c>
      <c r="G288" s="14"/>
      <c r="H288" s="14"/>
      <c r="I288" s="14"/>
      <c r="J288" s="14"/>
      <c r="K288" s="14"/>
      <c r="L288" s="14"/>
      <c r="M288" s="14" t="s">
        <v>712</v>
      </c>
      <c r="N288" s="14" t="s">
        <v>699</v>
      </c>
      <c r="O288" s="14"/>
      <c r="P288" s="14"/>
      <c r="Q288" s="14"/>
      <c r="R288" s="14"/>
      <c r="T288" s="14"/>
      <c r="U288" s="14"/>
      <c r="V288" s="14"/>
    </row>
    <row r="289" spans="1:22">
      <c r="A289" s="75" t="s">
        <v>604</v>
      </c>
      <c r="B289" s="262" t="s">
        <v>605</v>
      </c>
      <c r="C289" s="76" t="s">
        <v>73</v>
      </c>
      <c r="D289" s="309">
        <v>44562</v>
      </c>
      <c r="E289" s="254">
        <f>'Total PTDs'!L289</f>
        <v>45042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T289" s="14"/>
      <c r="U289" s="14"/>
      <c r="V289" s="14"/>
    </row>
    <row r="290" spans="1:22">
      <c r="A290" s="75" t="s">
        <v>606</v>
      </c>
      <c r="B290" s="262" t="s">
        <v>607</v>
      </c>
      <c r="C290" s="76" t="s">
        <v>73</v>
      </c>
      <c r="D290" s="309">
        <v>44562</v>
      </c>
      <c r="E290" s="254">
        <f>'Total PTDs'!L290</f>
        <v>45042</v>
      </c>
      <c r="G290" s="14"/>
      <c r="H290" s="14"/>
      <c r="I290" s="14"/>
      <c r="J290" s="14"/>
      <c r="K290" s="14" t="s">
        <v>718</v>
      </c>
      <c r="L290" s="14" t="s">
        <v>699</v>
      </c>
      <c r="M290" s="14" t="s">
        <v>733</v>
      </c>
      <c r="N290" s="14" t="s">
        <v>699</v>
      </c>
      <c r="O290" s="14"/>
      <c r="P290" s="14"/>
      <c r="Q290" s="14"/>
      <c r="R290" s="14"/>
      <c r="T290" s="14"/>
      <c r="U290" s="14"/>
      <c r="V290" s="14"/>
    </row>
    <row r="291" spans="1:22">
      <c r="A291" s="75" t="s">
        <v>608</v>
      </c>
      <c r="B291" s="262" t="s">
        <v>609</v>
      </c>
      <c r="C291" s="76" t="s">
        <v>73</v>
      </c>
      <c r="D291" s="309">
        <v>44562</v>
      </c>
      <c r="E291" s="254">
        <f>'Total PTDs'!L291</f>
        <v>45042</v>
      </c>
      <c r="G291" s="14"/>
      <c r="H291" s="14"/>
      <c r="I291" s="14"/>
      <c r="J291" s="14"/>
      <c r="K291" s="14"/>
      <c r="L291" s="14"/>
      <c r="M291" s="14" t="s">
        <v>701</v>
      </c>
      <c r="N291" s="14" t="s">
        <v>699</v>
      </c>
      <c r="O291" s="14"/>
      <c r="P291" s="14"/>
      <c r="Q291" s="14"/>
      <c r="R291" s="14"/>
      <c r="T291" s="14"/>
      <c r="U291" s="14"/>
      <c r="V291" s="14"/>
    </row>
    <row r="292" spans="1:22">
      <c r="A292" s="75" t="s">
        <v>610</v>
      </c>
      <c r="B292" s="262" t="s">
        <v>611</v>
      </c>
      <c r="C292" s="76" t="s">
        <v>73</v>
      </c>
      <c r="D292" s="309">
        <v>44562</v>
      </c>
      <c r="E292" s="254">
        <f>'Total PTDs'!L292</f>
        <v>45042</v>
      </c>
      <c r="G292" s="14"/>
      <c r="H292" s="14"/>
      <c r="I292" s="14"/>
      <c r="J292" s="14"/>
      <c r="K292" s="14"/>
      <c r="L292" s="14"/>
      <c r="M292" s="14" t="s">
        <v>701</v>
      </c>
      <c r="N292" s="14" t="s">
        <v>699</v>
      </c>
      <c r="O292" s="14"/>
      <c r="P292" s="14"/>
      <c r="Q292" s="14"/>
      <c r="R292" s="14"/>
      <c r="T292" s="14"/>
      <c r="U292" s="14"/>
      <c r="V292" s="14"/>
    </row>
    <row r="293" spans="1:22">
      <c r="A293" s="75" t="s">
        <v>612</v>
      </c>
      <c r="B293" s="262" t="s">
        <v>613</v>
      </c>
      <c r="C293" s="76" t="s">
        <v>73</v>
      </c>
      <c r="D293" s="309">
        <v>44562</v>
      </c>
      <c r="E293" s="254">
        <f>'Total PTDs'!L293</f>
        <v>45042</v>
      </c>
      <c r="G293" s="14"/>
      <c r="H293" s="14"/>
      <c r="I293" s="14"/>
      <c r="J293" s="14"/>
      <c r="K293" s="14"/>
      <c r="L293" s="14"/>
      <c r="M293" s="14" t="s">
        <v>701</v>
      </c>
      <c r="N293" s="14" t="s">
        <v>699</v>
      </c>
      <c r="O293" s="14"/>
      <c r="P293" s="14"/>
      <c r="Q293" s="14"/>
      <c r="R293" s="14"/>
      <c r="T293" s="14"/>
      <c r="U293" s="14"/>
      <c r="V293" s="14"/>
    </row>
    <row r="294" spans="1:22">
      <c r="A294" s="75" t="s">
        <v>614</v>
      </c>
      <c r="B294" s="262" t="s">
        <v>615</v>
      </c>
      <c r="C294" s="76" t="s">
        <v>73</v>
      </c>
      <c r="D294" s="309">
        <v>44562</v>
      </c>
      <c r="E294" s="254">
        <f>'Total PTDs'!L294</f>
        <v>45042</v>
      </c>
      <c r="G294" s="14"/>
      <c r="H294" s="14"/>
      <c r="I294" s="14"/>
      <c r="J294" s="14"/>
      <c r="K294" s="14" t="s">
        <v>709</v>
      </c>
      <c r="L294" s="14" t="s">
        <v>699</v>
      </c>
      <c r="M294" s="14"/>
      <c r="N294" s="14"/>
      <c r="O294" s="14"/>
      <c r="P294" s="14"/>
      <c r="Q294" s="14"/>
      <c r="R294" s="14"/>
      <c r="T294" s="14"/>
      <c r="U294" s="14"/>
      <c r="V294" s="14"/>
    </row>
    <row r="295" spans="1:22">
      <c r="A295" s="88" t="s">
        <v>616</v>
      </c>
      <c r="B295" s="88" t="s">
        <v>617</v>
      </c>
      <c r="C295" s="76" t="s">
        <v>73</v>
      </c>
      <c r="D295" s="309">
        <v>44904</v>
      </c>
      <c r="E295" s="254">
        <f>'Total PTDs'!L295</f>
        <v>45042</v>
      </c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T295" s="14"/>
      <c r="U295" s="14"/>
      <c r="V295" s="14"/>
    </row>
    <row r="296" spans="1:22">
      <c r="A296" s="88" t="s">
        <v>618</v>
      </c>
      <c r="B296" s="258" t="s">
        <v>619</v>
      </c>
      <c r="C296" s="76" t="s">
        <v>73</v>
      </c>
      <c r="D296" s="309">
        <v>44910</v>
      </c>
      <c r="E296" s="254">
        <f>'Total PTDs'!L296</f>
        <v>45042</v>
      </c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T296" s="14"/>
      <c r="U296" s="14"/>
      <c r="V296" s="14"/>
    </row>
    <row r="297" spans="1:22">
      <c r="A297" s="190" t="s">
        <v>620</v>
      </c>
      <c r="B297" s="265" t="s">
        <v>621</v>
      </c>
      <c r="C297" s="76" t="s">
        <v>73</v>
      </c>
      <c r="D297" s="309">
        <v>44722</v>
      </c>
      <c r="E297" s="254">
        <f>'Total PTDs'!L297</f>
        <v>45042</v>
      </c>
      <c r="G297" s="14"/>
      <c r="H297" s="14"/>
      <c r="I297" s="14"/>
      <c r="J297" s="14"/>
      <c r="K297" s="14" t="s">
        <v>704</v>
      </c>
      <c r="L297" s="14" t="s">
        <v>699</v>
      </c>
      <c r="M297" s="14"/>
      <c r="N297" s="14"/>
      <c r="O297" s="14"/>
      <c r="P297" s="14"/>
      <c r="Q297" s="14"/>
      <c r="R297" s="14"/>
      <c r="T297" s="14"/>
      <c r="U297" s="14"/>
      <c r="V297" s="14"/>
    </row>
    <row r="298" spans="1:22">
      <c r="A298" s="88" t="s">
        <v>622</v>
      </c>
      <c r="B298" s="88" t="s">
        <v>623</v>
      </c>
      <c r="C298" s="76" t="s">
        <v>73</v>
      </c>
      <c r="D298" s="309">
        <v>44639</v>
      </c>
      <c r="E298" s="254">
        <f>'Total PTDs'!L298</f>
        <v>45042</v>
      </c>
      <c r="G298" s="14"/>
      <c r="H298" s="14"/>
      <c r="I298" s="14"/>
      <c r="J298" s="14"/>
      <c r="K298" s="14" t="s">
        <v>704</v>
      </c>
      <c r="L298" s="14" t="s">
        <v>699</v>
      </c>
      <c r="M298" s="14"/>
      <c r="N298" s="14"/>
      <c r="O298" s="14"/>
      <c r="P298" s="14"/>
      <c r="Q298" s="14"/>
      <c r="R298" s="14"/>
      <c r="T298" s="14"/>
      <c r="U298" s="14"/>
      <c r="V298" s="14"/>
    </row>
    <row r="299" spans="1:22">
      <c r="A299" s="190" t="s">
        <v>624</v>
      </c>
      <c r="B299" s="323" t="s">
        <v>625</v>
      </c>
      <c r="C299" s="76" t="s">
        <v>73</v>
      </c>
      <c r="D299" s="309">
        <v>44765</v>
      </c>
      <c r="E299" s="254">
        <f>'Total PTDs'!L299</f>
        <v>45042</v>
      </c>
      <c r="G299" s="14"/>
      <c r="H299" s="14"/>
      <c r="I299" s="14"/>
      <c r="J299" s="14"/>
      <c r="K299" s="14" t="s">
        <v>718</v>
      </c>
      <c r="L299" s="14" t="s">
        <v>699</v>
      </c>
      <c r="M299" s="14"/>
      <c r="N299" s="14"/>
      <c r="O299" s="14"/>
      <c r="P299" s="14"/>
      <c r="Q299" s="14"/>
      <c r="R299" s="14"/>
      <c r="T299" s="14"/>
      <c r="U299" s="14"/>
      <c r="V299" s="14"/>
    </row>
    <row r="300" spans="1:22">
      <c r="A300" s="79">
        <f>COUNTA(A286:A299)</f>
        <v>14</v>
      </c>
      <c r="B300" s="263"/>
      <c r="C300" s="81"/>
      <c r="D300" s="310"/>
      <c r="E300" s="255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T300" s="14"/>
      <c r="U300" s="14"/>
      <c r="V300" s="14"/>
    </row>
    <row r="301" spans="1:22">
      <c r="A301" s="89" t="s">
        <v>626</v>
      </c>
      <c r="B301" s="261"/>
      <c r="C301" s="91"/>
      <c r="D301" s="311"/>
      <c r="E301" s="256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T301" s="14"/>
      <c r="U301" s="14"/>
      <c r="V301" s="14"/>
    </row>
    <row r="302" spans="1:22">
      <c r="A302" s="75" t="s">
        <v>627</v>
      </c>
      <c r="B302" s="262" t="s">
        <v>628</v>
      </c>
      <c r="C302" s="76" t="s">
        <v>73</v>
      </c>
      <c r="D302" s="309">
        <v>44562</v>
      </c>
      <c r="E302" s="254">
        <f>'Total PTDs'!L302</f>
        <v>45042</v>
      </c>
      <c r="G302" s="14"/>
      <c r="H302" s="14"/>
      <c r="I302" s="14"/>
      <c r="J302" s="14"/>
      <c r="K302" s="14"/>
      <c r="L302" s="14"/>
      <c r="M302" s="14" t="s">
        <v>701</v>
      </c>
      <c r="N302" s="14" t="s">
        <v>699</v>
      </c>
      <c r="O302" s="14"/>
      <c r="P302" s="14"/>
      <c r="Q302" s="14"/>
      <c r="R302" s="14"/>
      <c r="T302" s="14"/>
      <c r="U302" s="14"/>
      <c r="V302" s="14"/>
    </row>
    <row r="303" spans="1:22">
      <c r="A303" s="75" t="s">
        <v>629</v>
      </c>
      <c r="B303" s="262" t="s">
        <v>630</v>
      </c>
      <c r="C303" s="76" t="s">
        <v>73</v>
      </c>
      <c r="D303" s="309">
        <v>44562</v>
      </c>
      <c r="E303" s="254">
        <f>'Total PTDs'!L303</f>
        <v>45042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T303" s="14"/>
      <c r="U303" s="14"/>
      <c r="V303" s="14"/>
    </row>
    <row r="304" spans="1:22">
      <c r="A304" s="75" t="s">
        <v>631</v>
      </c>
      <c r="B304" s="262" t="s">
        <v>632</v>
      </c>
      <c r="C304" s="76" t="s">
        <v>73</v>
      </c>
      <c r="D304" s="309">
        <v>44562</v>
      </c>
      <c r="E304" s="254">
        <f>'Total PTDs'!L304</f>
        <v>45042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T304" s="14"/>
      <c r="U304" s="14"/>
      <c r="V304" s="14"/>
    </row>
    <row r="305" spans="1:22">
      <c r="A305" s="75" t="s">
        <v>633</v>
      </c>
      <c r="B305" s="262" t="s">
        <v>634</v>
      </c>
      <c r="C305" s="76" t="s">
        <v>73</v>
      </c>
      <c r="D305" s="309">
        <v>44562</v>
      </c>
      <c r="E305" s="254">
        <f>'Total PTDs'!L305</f>
        <v>45042</v>
      </c>
      <c r="G305" s="14"/>
      <c r="H305" s="14"/>
      <c r="I305" s="14"/>
      <c r="J305" s="14"/>
      <c r="K305" s="14"/>
      <c r="L305" s="14"/>
      <c r="M305" s="14" t="s">
        <v>701</v>
      </c>
      <c r="N305" s="14" t="s">
        <v>706</v>
      </c>
      <c r="O305" s="14"/>
      <c r="P305" s="14"/>
      <c r="Q305" s="14"/>
      <c r="R305" s="14"/>
      <c r="T305" s="14">
        <f>Y5-Y2</f>
        <v>480</v>
      </c>
      <c r="U305" s="14">
        <f>Y3-Y2+1</f>
        <v>365</v>
      </c>
      <c r="V305" s="14">
        <f>Y5-Y4</f>
        <v>115</v>
      </c>
    </row>
    <row r="306" spans="1:22">
      <c r="A306" s="75" t="s">
        <v>635</v>
      </c>
      <c r="B306" s="262" t="s">
        <v>636</v>
      </c>
      <c r="C306" s="76" t="s">
        <v>73</v>
      </c>
      <c r="D306" s="309">
        <v>44562</v>
      </c>
      <c r="E306" s="254">
        <f>'Total PTDs'!L306</f>
        <v>45042</v>
      </c>
      <c r="G306" s="14"/>
      <c r="H306" s="14"/>
      <c r="I306" s="14"/>
      <c r="J306" s="14"/>
      <c r="K306" s="14" t="s">
        <v>711</v>
      </c>
      <c r="L306" s="14" t="s">
        <v>699</v>
      </c>
      <c r="M306" s="14"/>
      <c r="N306" s="14"/>
      <c r="O306" s="14"/>
      <c r="P306" s="14"/>
      <c r="Q306" s="14"/>
      <c r="R306" s="14"/>
      <c r="T306" s="14"/>
      <c r="U306" s="14"/>
      <c r="V306" s="14"/>
    </row>
    <row r="307" spans="1:22">
      <c r="A307" s="75" t="s">
        <v>637</v>
      </c>
      <c r="B307" s="262" t="s">
        <v>638</v>
      </c>
      <c r="C307" s="76" t="s">
        <v>73</v>
      </c>
      <c r="D307" s="309">
        <v>44562</v>
      </c>
      <c r="E307" s="254">
        <f>'Total PTDs'!L307</f>
        <v>45042</v>
      </c>
      <c r="G307" s="14"/>
      <c r="H307" s="14"/>
      <c r="I307" s="14"/>
      <c r="J307" s="14"/>
      <c r="K307" s="14"/>
      <c r="L307" s="14"/>
      <c r="M307" s="14" t="s">
        <v>712</v>
      </c>
      <c r="N307" s="14" t="s">
        <v>699</v>
      </c>
      <c r="O307" s="14"/>
      <c r="P307" s="14"/>
      <c r="Q307" s="14"/>
      <c r="R307" s="14"/>
      <c r="T307" s="14"/>
      <c r="U307" s="14"/>
      <c r="V307" s="14"/>
    </row>
    <row r="308" spans="1:22">
      <c r="A308" s="75" t="s">
        <v>639</v>
      </c>
      <c r="B308" s="262" t="s">
        <v>640</v>
      </c>
      <c r="C308" s="76" t="s">
        <v>73</v>
      </c>
      <c r="D308" s="309">
        <v>44562</v>
      </c>
      <c r="E308" s="254">
        <f>'Total PTDs'!L308</f>
        <v>45042</v>
      </c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T308" s="14"/>
      <c r="U308" s="14"/>
      <c r="V308" s="14"/>
    </row>
    <row r="309" spans="1:22">
      <c r="A309" s="75" t="s">
        <v>641</v>
      </c>
      <c r="B309" s="262" t="s">
        <v>642</v>
      </c>
      <c r="C309" s="76" t="s">
        <v>73</v>
      </c>
      <c r="D309" s="309">
        <v>44562</v>
      </c>
      <c r="E309" s="254">
        <f>'Total PTDs'!L309</f>
        <v>45042</v>
      </c>
      <c r="G309" s="14"/>
      <c r="H309" s="14"/>
      <c r="I309" s="14"/>
      <c r="J309" s="14"/>
      <c r="K309" s="14" t="s">
        <v>734</v>
      </c>
      <c r="L309" s="14" t="s">
        <v>699</v>
      </c>
      <c r="M309" s="14"/>
      <c r="N309" s="14"/>
      <c r="O309" s="14"/>
      <c r="P309" s="14"/>
      <c r="Q309" s="14"/>
      <c r="R309" s="14"/>
      <c r="T309" s="14"/>
      <c r="U309" s="14"/>
      <c r="V309" s="14"/>
    </row>
    <row r="310" spans="1:22">
      <c r="A310" s="88" t="s">
        <v>643</v>
      </c>
      <c r="B310" s="88" t="s">
        <v>644</v>
      </c>
      <c r="C310" s="76" t="s">
        <v>73</v>
      </c>
      <c r="D310" s="309">
        <v>44649</v>
      </c>
      <c r="E310" s="254">
        <f>'Total PTDs'!L310</f>
        <v>45042</v>
      </c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T310" s="14"/>
      <c r="U310" s="14"/>
      <c r="V310" s="14"/>
    </row>
    <row r="311" spans="1:22">
      <c r="A311" s="88" t="s">
        <v>645</v>
      </c>
      <c r="B311" s="88" t="s">
        <v>646</v>
      </c>
      <c r="C311" s="76" t="s">
        <v>73</v>
      </c>
      <c r="D311" s="309">
        <v>44678</v>
      </c>
      <c r="E311" s="254">
        <f>'Total PTDs'!L311</f>
        <v>45042</v>
      </c>
      <c r="G311" s="14"/>
      <c r="H311" s="14"/>
      <c r="I311" s="14"/>
      <c r="J311" s="14"/>
      <c r="K311" s="14"/>
      <c r="L311" s="14"/>
      <c r="M311" s="14" t="s">
        <v>713</v>
      </c>
      <c r="N311" s="14" t="s">
        <v>699</v>
      </c>
      <c r="O311" s="14"/>
      <c r="P311" s="14"/>
      <c r="Q311" s="14"/>
      <c r="R311" s="14"/>
      <c r="T311" s="14"/>
      <c r="U311" s="14"/>
      <c r="V311" s="14"/>
    </row>
    <row r="312" spans="1:22">
      <c r="A312" s="88" t="s">
        <v>647</v>
      </c>
      <c r="B312" s="88" t="s">
        <v>648</v>
      </c>
      <c r="C312" s="76" t="s">
        <v>73</v>
      </c>
      <c r="D312" s="309">
        <v>44651</v>
      </c>
      <c r="E312" s="254">
        <f>'Total PTDs'!L312</f>
        <v>45042</v>
      </c>
      <c r="G312" s="14"/>
      <c r="H312" s="14"/>
      <c r="I312" s="14"/>
      <c r="J312" s="14"/>
      <c r="K312" s="14"/>
      <c r="L312" s="14"/>
      <c r="M312" s="14" t="s">
        <v>721</v>
      </c>
      <c r="N312" s="14" t="s">
        <v>699</v>
      </c>
      <c r="O312" s="14"/>
      <c r="P312" s="14"/>
      <c r="Q312" s="14"/>
      <c r="R312" s="14"/>
      <c r="T312" s="14"/>
      <c r="U312" s="14"/>
      <c r="V312" s="14"/>
    </row>
    <row r="313" spans="1:22">
      <c r="A313" s="88" t="s">
        <v>649</v>
      </c>
      <c r="B313" s="88" t="s">
        <v>650</v>
      </c>
      <c r="C313" s="76" t="s">
        <v>73</v>
      </c>
      <c r="D313" s="309">
        <v>44873</v>
      </c>
      <c r="E313" s="254">
        <f>'Total PTDs'!L313</f>
        <v>45042</v>
      </c>
      <c r="G313" s="14"/>
      <c r="H313" s="14"/>
      <c r="I313" s="14"/>
      <c r="J313" s="14"/>
      <c r="K313" s="14"/>
      <c r="L313" s="14"/>
      <c r="M313" s="14" t="s">
        <v>705</v>
      </c>
      <c r="N313" s="14" t="s">
        <v>699</v>
      </c>
      <c r="O313" s="14"/>
      <c r="P313" s="14"/>
      <c r="Q313" s="14"/>
      <c r="R313" s="14"/>
      <c r="T313" s="14"/>
      <c r="U313" s="14"/>
      <c r="V313" s="14"/>
    </row>
    <row r="314" spans="1:22">
      <c r="A314" s="88" t="s">
        <v>651</v>
      </c>
      <c r="B314" s="258" t="s">
        <v>652</v>
      </c>
      <c r="C314" s="76" t="s">
        <v>73</v>
      </c>
      <c r="D314" s="309">
        <v>44881</v>
      </c>
      <c r="E314" s="254">
        <f>'Total PTDs'!L314</f>
        <v>45042</v>
      </c>
      <c r="G314" s="14"/>
      <c r="H314" s="14"/>
      <c r="I314" s="14"/>
      <c r="J314" s="14"/>
      <c r="K314" s="14"/>
      <c r="L314" s="14"/>
      <c r="M314" s="14" t="s">
        <v>721</v>
      </c>
      <c r="N314" s="14" t="s">
        <v>699</v>
      </c>
      <c r="O314" s="14"/>
      <c r="P314" s="14"/>
      <c r="Q314" s="14"/>
      <c r="R314" s="14"/>
      <c r="T314" s="14"/>
      <c r="U314" s="14"/>
      <c r="V314" s="14"/>
    </row>
    <row r="315" spans="1:22">
      <c r="A315" s="79">
        <f>COUNTA(A302:A314)</f>
        <v>13</v>
      </c>
      <c r="B315" s="263"/>
      <c r="C315" s="81"/>
      <c r="D315" s="310"/>
      <c r="E315" s="255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T315" s="14"/>
      <c r="U315" s="14"/>
      <c r="V315" s="14"/>
    </row>
    <row r="316" spans="1:22">
      <c r="A316" s="99" t="s">
        <v>653</v>
      </c>
      <c r="B316" s="264"/>
      <c r="C316" s="101"/>
      <c r="D316" s="308"/>
      <c r="E316" s="253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T316" s="14"/>
      <c r="U316" s="14"/>
      <c r="V316" s="14"/>
    </row>
    <row r="317" spans="1:22">
      <c r="A317" s="75" t="s">
        <v>654</v>
      </c>
      <c r="B317" s="262" t="s">
        <v>655</v>
      </c>
      <c r="C317" s="76" t="s">
        <v>73</v>
      </c>
      <c r="D317" s="309">
        <v>44562</v>
      </c>
      <c r="E317" s="254">
        <f>'Total PTDs'!L317</f>
        <v>45042</v>
      </c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T317" s="14"/>
      <c r="U317" s="14"/>
      <c r="V317" s="14"/>
    </row>
    <row r="318" spans="1:22">
      <c r="A318" s="75" t="s">
        <v>656</v>
      </c>
      <c r="B318" s="262" t="s">
        <v>657</v>
      </c>
      <c r="C318" s="76" t="s">
        <v>73</v>
      </c>
      <c r="D318" s="309">
        <v>44562</v>
      </c>
      <c r="E318" s="254">
        <f>'Total PTDs'!L318</f>
        <v>45042</v>
      </c>
      <c r="G318" s="14"/>
      <c r="H318" s="14"/>
      <c r="I318" s="14"/>
      <c r="J318" s="14"/>
      <c r="K318" s="14"/>
      <c r="L318" s="14"/>
      <c r="M318" s="14" t="s">
        <v>701</v>
      </c>
      <c r="N318" s="14" t="s">
        <v>699</v>
      </c>
      <c r="O318" s="14"/>
      <c r="P318" s="14"/>
      <c r="Q318" s="14"/>
      <c r="R318" s="14"/>
      <c r="T318" s="14"/>
      <c r="U318" s="14"/>
      <c r="V318" s="14"/>
    </row>
    <row r="319" spans="1:22">
      <c r="A319" s="75" t="s">
        <v>658</v>
      </c>
      <c r="B319" s="262" t="s">
        <v>659</v>
      </c>
      <c r="C319" s="76" t="s">
        <v>73</v>
      </c>
      <c r="D319" s="309">
        <v>44562</v>
      </c>
      <c r="E319" s="254">
        <f>'Total PTDs'!L319</f>
        <v>45042</v>
      </c>
      <c r="G319" s="14"/>
      <c r="H319" s="14"/>
      <c r="I319" s="14"/>
      <c r="J319" s="14"/>
      <c r="K319" s="14"/>
      <c r="L319" s="14"/>
      <c r="M319" s="14" t="s">
        <v>701</v>
      </c>
      <c r="N319" s="14" t="s">
        <v>699</v>
      </c>
      <c r="O319" s="14"/>
      <c r="P319" s="14"/>
      <c r="Q319" s="14"/>
      <c r="R319" s="14"/>
      <c r="T319" s="14"/>
      <c r="U319" s="14"/>
      <c r="V319" s="14"/>
    </row>
    <row r="320" spans="1:22">
      <c r="A320" s="75" t="s">
        <v>660</v>
      </c>
      <c r="B320" s="262" t="s">
        <v>661</v>
      </c>
      <c r="C320" s="76" t="s">
        <v>73</v>
      </c>
      <c r="D320" s="309">
        <v>44562</v>
      </c>
      <c r="E320" s="254">
        <f>'Total PTDs'!L320</f>
        <v>45042</v>
      </c>
      <c r="G320" s="14"/>
      <c r="H320" s="14"/>
      <c r="I320" s="14"/>
      <c r="J320" s="14"/>
      <c r="K320" s="14"/>
      <c r="L320" s="14"/>
      <c r="M320" s="14" t="s">
        <v>701</v>
      </c>
      <c r="N320" s="14" t="s">
        <v>699</v>
      </c>
      <c r="O320" s="14"/>
      <c r="P320" s="14"/>
      <c r="Q320" s="14"/>
      <c r="R320" s="14"/>
      <c r="T320" s="14"/>
      <c r="U320" s="14"/>
      <c r="V320" s="14"/>
    </row>
    <row r="321" spans="1:23">
      <c r="A321" s="75" t="s">
        <v>662</v>
      </c>
      <c r="B321" s="262" t="s">
        <v>605</v>
      </c>
      <c r="C321" s="76" t="s">
        <v>73</v>
      </c>
      <c r="D321" s="309">
        <v>44562</v>
      </c>
      <c r="E321" s="254">
        <f>'Total PTDs'!L321</f>
        <v>45042</v>
      </c>
      <c r="G321" s="14"/>
      <c r="H321" s="14"/>
      <c r="I321" s="14"/>
      <c r="J321" s="14"/>
      <c r="K321" s="14" t="s">
        <v>735</v>
      </c>
      <c r="L321" s="14" t="s">
        <v>699</v>
      </c>
      <c r="M321" s="14"/>
      <c r="N321" s="14"/>
      <c r="O321" s="14"/>
      <c r="P321" s="14"/>
      <c r="Q321" s="14"/>
      <c r="R321" s="14"/>
      <c r="T321" s="14"/>
      <c r="U321" s="14"/>
      <c r="V321" s="14"/>
    </row>
    <row r="322" spans="1:23">
      <c r="A322" s="75" t="s">
        <v>663</v>
      </c>
      <c r="B322" s="262" t="s">
        <v>664</v>
      </c>
      <c r="C322" s="76" t="s">
        <v>73</v>
      </c>
      <c r="D322" s="309">
        <v>44562</v>
      </c>
      <c r="E322" s="254">
        <f>'Total PTDs'!L322</f>
        <v>45042</v>
      </c>
      <c r="G322" s="14"/>
      <c r="H322" s="14"/>
      <c r="I322" s="14"/>
      <c r="J322" s="14"/>
      <c r="K322" s="14"/>
      <c r="L322" s="14"/>
      <c r="M322" s="14" t="s">
        <v>717</v>
      </c>
      <c r="N322" s="14" t="s">
        <v>699</v>
      </c>
      <c r="O322" s="14"/>
      <c r="P322" s="14"/>
      <c r="Q322" s="14"/>
      <c r="R322" s="14"/>
      <c r="T322" s="14"/>
      <c r="U322" s="14"/>
      <c r="V322" s="14"/>
    </row>
    <row r="323" spans="1:23">
      <c r="A323" s="75" t="s">
        <v>665</v>
      </c>
      <c r="B323" s="262" t="s">
        <v>666</v>
      </c>
      <c r="C323" s="76" t="s">
        <v>73</v>
      </c>
      <c r="D323" s="309">
        <v>44562</v>
      </c>
      <c r="E323" s="254">
        <f>'Total PTDs'!L323</f>
        <v>45042</v>
      </c>
      <c r="G323" s="14"/>
      <c r="H323" s="14"/>
      <c r="I323" s="14"/>
      <c r="J323" s="14"/>
      <c r="K323" s="14"/>
      <c r="L323" s="14"/>
      <c r="M323" s="14" t="s">
        <v>701</v>
      </c>
      <c r="N323" s="14" t="s">
        <v>699</v>
      </c>
      <c r="O323" s="14"/>
      <c r="P323" s="14"/>
      <c r="Q323" s="14"/>
      <c r="R323" s="14"/>
      <c r="T323" s="14"/>
      <c r="U323" s="14"/>
      <c r="V323" s="14"/>
    </row>
    <row r="324" spans="1:23">
      <c r="A324" s="191" t="s">
        <v>667</v>
      </c>
      <c r="B324" s="324" t="s">
        <v>668</v>
      </c>
      <c r="C324" s="267" t="s">
        <v>73</v>
      </c>
      <c r="D324" s="309">
        <v>44748</v>
      </c>
      <c r="E324" s="254">
        <f>'Total PTDs'!L324</f>
        <v>45042</v>
      </c>
      <c r="G324" s="14"/>
      <c r="H324" s="14"/>
      <c r="I324" s="14"/>
      <c r="J324" s="14"/>
      <c r="K324" s="14"/>
      <c r="L324" s="14"/>
      <c r="M324" s="14" t="s">
        <v>713</v>
      </c>
      <c r="N324" s="14" t="s">
        <v>699</v>
      </c>
      <c r="O324" s="14"/>
      <c r="P324" s="14"/>
      <c r="Q324" s="14"/>
      <c r="R324" s="14"/>
      <c r="T324" s="14"/>
      <c r="U324" s="14"/>
      <c r="V324" s="14"/>
    </row>
    <row r="325" spans="1:23">
      <c r="A325" s="190" t="s">
        <v>669</v>
      </c>
      <c r="B325" s="326" t="s">
        <v>670</v>
      </c>
      <c r="C325" s="267" t="s">
        <v>73</v>
      </c>
      <c r="D325" s="309">
        <v>44792</v>
      </c>
      <c r="E325" s="254">
        <f>'Total PTDs'!L325</f>
        <v>45042</v>
      </c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T325" s="14"/>
      <c r="U325" s="14"/>
      <c r="V325" s="14"/>
    </row>
    <row r="326" spans="1:23">
      <c r="A326" s="191" t="s">
        <v>671</v>
      </c>
      <c r="B326" s="245" t="s">
        <v>672</v>
      </c>
      <c r="C326" s="267" t="s">
        <v>73</v>
      </c>
      <c r="D326" s="309">
        <v>44731</v>
      </c>
      <c r="E326" s="254">
        <f>'Total PTDs'!L326</f>
        <v>45042</v>
      </c>
      <c r="G326" s="14"/>
      <c r="H326" s="14"/>
      <c r="I326" s="14"/>
      <c r="J326" s="14"/>
      <c r="K326" s="14"/>
      <c r="L326" s="14"/>
      <c r="M326" s="14" t="s">
        <v>708</v>
      </c>
      <c r="N326" s="14" t="s">
        <v>699</v>
      </c>
      <c r="O326" s="14"/>
      <c r="P326" s="14"/>
      <c r="Q326" s="14"/>
      <c r="R326" s="14"/>
      <c r="T326" s="14"/>
      <c r="U326" s="14"/>
      <c r="V326" s="14"/>
    </row>
    <row r="327" spans="1:23">
      <c r="A327" s="191" t="s">
        <v>673</v>
      </c>
      <c r="B327" s="245" t="s">
        <v>736</v>
      </c>
      <c r="C327" s="267" t="s">
        <v>73</v>
      </c>
      <c r="D327" s="309">
        <v>44854</v>
      </c>
      <c r="E327" s="254">
        <f>'Total PTDs'!L327</f>
        <v>45042</v>
      </c>
      <c r="G327" s="14"/>
      <c r="H327" s="14"/>
      <c r="I327" s="14"/>
      <c r="J327" s="14"/>
      <c r="K327" s="14"/>
      <c r="L327" s="14"/>
      <c r="M327" s="14" t="s">
        <v>705</v>
      </c>
      <c r="N327" s="14" t="s">
        <v>706</v>
      </c>
      <c r="O327" s="14"/>
      <c r="P327" s="14"/>
      <c r="Q327" s="14"/>
      <c r="R327" s="14"/>
      <c r="T327" s="14">
        <f>U327+V327</f>
        <v>188</v>
      </c>
      <c r="U327" s="14">
        <f>Y3-D327+1</f>
        <v>73</v>
      </c>
      <c r="V327" s="14">
        <f>E327-Y4</f>
        <v>115</v>
      </c>
    </row>
    <row r="328" spans="1:23">
      <c r="A328" s="191" t="s">
        <v>675</v>
      </c>
      <c r="B328" s="245" t="s">
        <v>676</v>
      </c>
      <c r="C328" s="267" t="s">
        <v>73</v>
      </c>
      <c r="D328" s="309">
        <v>44882</v>
      </c>
      <c r="E328" s="254">
        <f>'Total PTDs'!L328</f>
        <v>45042</v>
      </c>
      <c r="G328" s="14"/>
      <c r="H328" s="14"/>
      <c r="I328" s="14"/>
      <c r="J328" s="14"/>
      <c r="K328" s="14"/>
      <c r="L328" s="14"/>
      <c r="M328" s="14" t="s">
        <v>708</v>
      </c>
      <c r="N328" s="14" t="s">
        <v>699</v>
      </c>
      <c r="O328" s="14"/>
      <c r="P328" s="14"/>
      <c r="Q328" s="14"/>
      <c r="R328" s="14"/>
      <c r="T328" s="14"/>
      <c r="U328" s="14"/>
      <c r="V328" s="14"/>
    </row>
    <row r="329" spans="1:23">
      <c r="A329" s="190" t="s">
        <v>677</v>
      </c>
      <c r="B329" s="266" t="s">
        <v>678</v>
      </c>
      <c r="C329" s="267" t="s">
        <v>73</v>
      </c>
      <c r="D329" s="309">
        <v>44801</v>
      </c>
      <c r="E329" s="254">
        <f>'Total PTDs'!L329</f>
        <v>45042</v>
      </c>
      <c r="G329" s="14"/>
      <c r="H329" s="14"/>
      <c r="I329" s="14"/>
      <c r="J329" s="14"/>
      <c r="K329" s="14" t="s">
        <v>714</v>
      </c>
      <c r="L329" s="14" t="s">
        <v>699</v>
      </c>
      <c r="M329" s="14"/>
      <c r="N329" s="14"/>
      <c r="O329" s="14"/>
      <c r="P329" s="14"/>
      <c r="Q329" s="14"/>
      <c r="R329" s="14"/>
      <c r="T329" s="14"/>
      <c r="U329" s="14"/>
      <c r="V329" s="14"/>
    </row>
    <row r="330" spans="1:23">
      <c r="A330" s="191" t="s">
        <v>679</v>
      </c>
      <c r="B330" s="245" t="s">
        <v>680</v>
      </c>
      <c r="C330" s="267" t="s">
        <v>73</v>
      </c>
      <c r="D330" s="309">
        <v>44881</v>
      </c>
      <c r="E330" s="254">
        <f>'Total PTDs'!L330</f>
        <v>45042</v>
      </c>
      <c r="G330" s="14"/>
      <c r="H330" s="14"/>
      <c r="I330" s="14"/>
      <c r="J330" s="14"/>
      <c r="K330" s="14"/>
      <c r="L330" s="14"/>
      <c r="M330" s="14" t="s">
        <v>716</v>
      </c>
      <c r="N330" s="14" t="s">
        <v>699</v>
      </c>
      <c r="O330" s="14"/>
      <c r="P330" s="14"/>
      <c r="Q330" s="14"/>
      <c r="R330" s="14"/>
      <c r="T330" s="14"/>
      <c r="U330" s="14"/>
      <c r="V330" s="14"/>
    </row>
    <row r="331" spans="1:23">
      <c r="A331" s="191" t="s">
        <v>681</v>
      </c>
      <c r="B331" s="245" t="s">
        <v>682</v>
      </c>
      <c r="C331" s="267" t="s">
        <v>73</v>
      </c>
      <c r="D331" s="309">
        <v>44881</v>
      </c>
      <c r="E331" s="254">
        <f>'Total PTDs'!L331</f>
        <v>45042</v>
      </c>
      <c r="G331" s="14"/>
      <c r="H331" s="14"/>
      <c r="I331" s="14"/>
      <c r="J331" s="14"/>
      <c r="K331" s="14"/>
      <c r="L331" s="14"/>
      <c r="M331" s="14" t="s">
        <v>721</v>
      </c>
      <c r="N331" s="14" t="s">
        <v>699</v>
      </c>
      <c r="O331" s="14"/>
      <c r="P331" s="14"/>
      <c r="Q331" s="14"/>
      <c r="R331" s="14"/>
      <c r="T331" s="14"/>
      <c r="U331" s="14"/>
      <c r="V331" s="14"/>
    </row>
    <row r="332" spans="1:23" ht="15.75" thickBot="1">
      <c r="A332" s="79">
        <f>COUNTA(A317:A331)</f>
        <v>15</v>
      </c>
      <c r="B332" s="263"/>
      <c r="C332" s="81"/>
      <c r="D332" s="313"/>
      <c r="E332" s="257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</row>
    <row r="333" spans="1:23">
      <c r="F333" s="240" t="s">
        <v>737</v>
      </c>
      <c r="G333" s="241">
        <f>COUNTA(G159:G331)</f>
        <v>0</v>
      </c>
      <c r="H333" s="241"/>
      <c r="I333" s="241"/>
      <c r="J333" s="241">
        <f>COUNTA(J5:J332)</f>
        <v>43</v>
      </c>
      <c r="K333" s="241"/>
      <c r="L333" s="241">
        <f>COUNTA(L5:L332)</f>
        <v>63</v>
      </c>
      <c r="M333" s="241"/>
      <c r="N333" s="241">
        <f>COUNTA(N5:N332)</f>
        <v>100</v>
      </c>
      <c r="O333" s="241"/>
      <c r="P333" s="241">
        <f>COUNTA(P5:P332)</f>
        <v>0</v>
      </c>
      <c r="Q333" s="241"/>
      <c r="R333" s="241">
        <f>COUNTA(R5:R332)</f>
        <v>0</v>
      </c>
      <c r="S333" s="345" t="s">
        <v>738</v>
      </c>
      <c r="T333" s="345"/>
      <c r="U333" s="249"/>
      <c r="V333" s="249"/>
      <c r="W333" s="242">
        <f>AVERAGE(G333:R333)</f>
        <v>34.333333333333336</v>
      </c>
    </row>
    <row r="334" spans="1:23">
      <c r="F334" s="201" t="s">
        <v>739</v>
      </c>
      <c r="G334" s="14">
        <v>0</v>
      </c>
      <c r="H334" s="14"/>
      <c r="I334" s="14"/>
      <c r="J334" s="14">
        <v>1</v>
      </c>
      <c r="K334" s="14"/>
      <c r="L334" s="14">
        <v>1</v>
      </c>
      <c r="M334" s="14"/>
      <c r="N334" s="14">
        <v>3</v>
      </c>
      <c r="O334" s="14"/>
      <c r="P334" s="14">
        <v>0</v>
      </c>
      <c r="Q334" s="14"/>
      <c r="R334" s="14">
        <v>0</v>
      </c>
      <c r="S334" s="14"/>
      <c r="T334" s="14"/>
      <c r="U334" s="4"/>
      <c r="V334" s="4"/>
      <c r="W334" s="216"/>
    </row>
    <row r="335" spans="1:23" ht="15.75" thickBot="1">
      <c r="F335" s="202" t="s">
        <v>740</v>
      </c>
      <c r="G335" s="203">
        <v>0</v>
      </c>
      <c r="H335" s="203"/>
      <c r="I335" s="243"/>
      <c r="J335" s="243">
        <f>J334/J333</f>
        <v>2.3255813953488372E-2</v>
      </c>
      <c r="K335" s="243"/>
      <c r="L335" s="243">
        <f>L334/L333</f>
        <v>1.5873015873015872E-2</v>
      </c>
      <c r="M335" s="243"/>
      <c r="N335" s="243">
        <f>N334/N333</f>
        <v>0.03</v>
      </c>
      <c r="O335" s="243"/>
      <c r="P335" s="243"/>
      <c r="Q335" s="243"/>
      <c r="R335" s="243"/>
      <c r="S335" s="203"/>
      <c r="T335" s="203"/>
      <c r="U335" s="204"/>
      <c r="V335" s="204"/>
      <c r="W335" s="217"/>
    </row>
  </sheetData>
  <mergeCells count="14">
    <mergeCell ref="S333:T333"/>
    <mergeCell ref="O2:P2"/>
    <mergeCell ref="O3:P3"/>
    <mergeCell ref="Q2:R2"/>
    <mergeCell ref="Q3:R3"/>
    <mergeCell ref="G3:H3"/>
    <mergeCell ref="I3:J3"/>
    <mergeCell ref="K3:L3"/>
    <mergeCell ref="M3:N3"/>
    <mergeCell ref="A2:C2"/>
    <mergeCell ref="G2:H2"/>
    <mergeCell ref="I2:J2"/>
    <mergeCell ref="K2:L2"/>
    <mergeCell ref="M2:N2"/>
  </mergeCells>
  <conditionalFormatting sqref="G2:R4">
    <cfRule type="cellIs" dxfId="6" priority="7" operator="equal">
      <formula>"Fail "</formula>
    </cfRule>
  </conditionalFormatting>
  <conditionalFormatting sqref="J164:J165">
    <cfRule type="cellIs" dxfId="5" priority="3" operator="equal">
      <formula>"Fail "</formula>
    </cfRule>
  </conditionalFormatting>
  <conditionalFormatting sqref="L131">
    <cfRule type="cellIs" dxfId="4" priority="6" operator="equal">
      <formula>"Fail "</formula>
    </cfRule>
  </conditionalFormatting>
  <conditionalFormatting sqref="N15">
    <cfRule type="cellIs" dxfId="3" priority="1" operator="equal">
      <formula>"Fail "</formula>
    </cfRule>
  </conditionalFormatting>
  <conditionalFormatting sqref="N305">
    <cfRule type="cellIs" dxfId="2" priority="5" operator="equal">
      <formula>"Fail "</formula>
    </cfRule>
  </conditionalFormatting>
  <conditionalFormatting sqref="N327">
    <cfRule type="cellIs" dxfId="1" priority="2" operator="equal">
      <formula>"Fail "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D453-95FE-4F25-8CA4-1DCB6DA5C299}">
  <dimension ref="A1:AB334"/>
  <sheetViews>
    <sheetView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36" sqref="M136"/>
    </sheetView>
  </sheetViews>
  <sheetFormatPr defaultRowHeight="15"/>
  <cols>
    <col min="1" max="3" width="14.42578125" customWidth="1"/>
    <col min="4" max="4" width="21.5703125" customWidth="1"/>
    <col min="5" max="5" width="20.7109375" customWidth="1"/>
    <col min="6" max="6" width="13" style="155" customWidth="1"/>
    <col min="7" max="7" width="12.5703125" style="155" customWidth="1"/>
    <col min="9" max="9" width="15.85546875" customWidth="1"/>
    <col min="10" max="10" width="21.140625" customWidth="1"/>
    <col min="11" max="11" width="12.5703125" style="155" customWidth="1"/>
    <col min="12" max="12" width="12.140625" style="155" customWidth="1"/>
    <col min="14" max="14" width="16.28515625" customWidth="1"/>
    <col min="15" max="15" width="17.85546875" customWidth="1"/>
    <col min="16" max="16" width="13.42578125" customWidth="1"/>
    <col min="17" max="17" width="14.140625" customWidth="1"/>
    <col min="19" max="19" width="20.5703125" customWidth="1"/>
    <col min="20" max="20" width="18.42578125" customWidth="1"/>
    <col min="21" max="21" width="21.42578125" customWidth="1"/>
    <col min="22" max="23" width="15.7109375" style="155" customWidth="1"/>
    <col min="24" max="24" width="11.28515625" customWidth="1"/>
    <col min="25" max="25" width="20.7109375" customWidth="1"/>
    <col min="27" max="27" width="16.5703125" customWidth="1"/>
    <col min="28" max="28" width="17.85546875" customWidth="1"/>
  </cols>
  <sheetData>
    <row r="1" spans="1:28">
      <c r="A1" t="s">
        <v>70</v>
      </c>
      <c r="D1" s="155">
        <v>44562</v>
      </c>
    </row>
    <row r="2" spans="1:28">
      <c r="A2" t="s">
        <v>83</v>
      </c>
      <c r="D2" s="155">
        <v>45042</v>
      </c>
    </row>
    <row r="3" spans="1:28" ht="15.75" thickBot="1">
      <c r="A3" t="s">
        <v>77</v>
      </c>
      <c r="D3" s="155">
        <v>44926</v>
      </c>
    </row>
    <row r="4" spans="1:28" ht="15.75" thickBot="1">
      <c r="A4" t="s">
        <v>80</v>
      </c>
      <c r="C4" s="155">
        <v>44927</v>
      </c>
      <c r="D4" s="346" t="s">
        <v>741</v>
      </c>
      <c r="E4" s="347"/>
      <c r="F4" s="347"/>
      <c r="G4" s="347"/>
      <c r="H4" s="348"/>
      <c r="I4" s="349" t="s">
        <v>742</v>
      </c>
      <c r="J4" s="350"/>
      <c r="K4" s="350"/>
      <c r="L4" s="350"/>
      <c r="M4" s="351"/>
      <c r="N4" s="346" t="s">
        <v>743</v>
      </c>
      <c r="O4" s="347"/>
      <c r="P4" s="347"/>
      <c r="Q4" s="347"/>
      <c r="R4" s="348"/>
      <c r="S4" s="225" t="s">
        <v>744</v>
      </c>
      <c r="T4" s="346" t="s">
        <v>745</v>
      </c>
      <c r="U4" s="347"/>
      <c r="V4" s="347"/>
      <c r="W4" s="347"/>
      <c r="X4" s="347"/>
      <c r="Y4" s="225" t="s">
        <v>746</v>
      </c>
    </row>
    <row r="5" spans="1:28" ht="41.45" customHeight="1" thickBot="1">
      <c r="A5" s="205" t="s">
        <v>45</v>
      </c>
      <c r="B5" s="20" t="s">
        <v>54</v>
      </c>
      <c r="C5" s="227" t="s">
        <v>55</v>
      </c>
      <c r="D5" s="206" t="s">
        <v>747</v>
      </c>
      <c r="E5" s="207" t="s">
        <v>748</v>
      </c>
      <c r="F5" s="208" t="s">
        <v>749</v>
      </c>
      <c r="G5" s="208" t="s">
        <v>750</v>
      </c>
      <c r="H5" s="209" t="s">
        <v>751</v>
      </c>
      <c r="I5" s="213" t="s">
        <v>747</v>
      </c>
      <c r="J5" s="214" t="s">
        <v>748</v>
      </c>
      <c r="K5" s="224" t="s">
        <v>749</v>
      </c>
      <c r="L5" s="224" t="s">
        <v>750</v>
      </c>
      <c r="M5" s="215" t="s">
        <v>751</v>
      </c>
      <c r="N5" s="220" t="s">
        <v>747</v>
      </c>
      <c r="O5" s="220" t="s">
        <v>748</v>
      </c>
      <c r="P5" s="220" t="s">
        <v>749</v>
      </c>
      <c r="Q5" s="220" t="s">
        <v>750</v>
      </c>
      <c r="R5" s="219" t="s">
        <v>751</v>
      </c>
      <c r="S5" s="211" t="s">
        <v>752</v>
      </c>
      <c r="T5" s="206" t="s">
        <v>747</v>
      </c>
      <c r="U5" s="207" t="s">
        <v>748</v>
      </c>
      <c r="V5" s="208" t="s">
        <v>749</v>
      </c>
      <c r="W5" s="208" t="s">
        <v>750</v>
      </c>
      <c r="X5" s="209" t="s">
        <v>751</v>
      </c>
      <c r="Y5" s="239" t="s">
        <v>753</v>
      </c>
      <c r="AA5" s="248" t="s">
        <v>754</v>
      </c>
      <c r="AB5" s="282" t="s">
        <v>755</v>
      </c>
    </row>
    <row r="6" spans="1:28">
      <c r="A6" s="197" t="s">
        <v>69</v>
      </c>
      <c r="B6" s="250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80"/>
      <c r="AA6" s="280"/>
      <c r="AB6" s="283"/>
    </row>
    <row r="7" spans="1:28">
      <c r="A7" s="194" t="s">
        <v>71</v>
      </c>
      <c r="B7" s="155">
        <f>'Total PTDs'!K5</f>
        <v>44562</v>
      </c>
      <c r="C7" s="155">
        <v>44914</v>
      </c>
      <c r="D7" s="201" t="s">
        <v>756</v>
      </c>
      <c r="E7" s="14" t="s">
        <v>757</v>
      </c>
      <c r="F7" s="210">
        <v>44763</v>
      </c>
      <c r="G7" s="210">
        <v>44763</v>
      </c>
      <c r="H7" s="4">
        <f>G7-F7+1</f>
        <v>1</v>
      </c>
      <c r="I7" s="201" t="s">
        <v>758</v>
      </c>
      <c r="J7" s="14" t="s">
        <v>759</v>
      </c>
      <c r="K7" s="210">
        <v>44859</v>
      </c>
      <c r="L7" s="210">
        <v>44859</v>
      </c>
      <c r="M7" s="216">
        <f>L7-K7+1</f>
        <v>1</v>
      </c>
      <c r="N7" s="5"/>
      <c r="O7" s="5"/>
      <c r="P7" s="5"/>
      <c r="Q7" s="5"/>
      <c r="R7" s="218"/>
      <c r="S7" s="212">
        <f t="shared" ref="S7:S70" si="0">R7+M7+H7</f>
        <v>2</v>
      </c>
      <c r="T7" s="201"/>
      <c r="U7" s="14"/>
      <c r="V7" s="210"/>
      <c r="W7" s="210"/>
      <c r="X7" s="4"/>
      <c r="Y7" s="237">
        <f t="shared" ref="Y7:Y70" si="1">X7</f>
        <v>0</v>
      </c>
      <c r="AA7" s="284">
        <f>S7+'WQT Analysis '!U5</f>
        <v>2</v>
      </c>
      <c r="AB7" s="281">
        <f>Y7+'WQT Analysis '!V5</f>
        <v>0</v>
      </c>
    </row>
    <row r="8" spans="1:28">
      <c r="A8" s="194" t="s">
        <v>78</v>
      </c>
      <c r="B8" s="155">
        <f>'Total PTDs'!K6</f>
        <v>44562</v>
      </c>
      <c r="C8" s="155">
        <v>44914</v>
      </c>
      <c r="D8" s="201" t="s">
        <v>760</v>
      </c>
      <c r="E8" s="14" t="s">
        <v>761</v>
      </c>
      <c r="F8" s="210">
        <v>44843</v>
      </c>
      <c r="G8" s="210">
        <v>44843</v>
      </c>
      <c r="H8" s="4">
        <f>G8-F8+1</f>
        <v>1</v>
      </c>
      <c r="I8" s="201"/>
      <c r="J8" s="14"/>
      <c r="K8" s="210"/>
      <c r="L8" s="210"/>
      <c r="M8" s="216"/>
      <c r="N8" s="5"/>
      <c r="O8" s="5"/>
      <c r="P8" s="5"/>
      <c r="Q8" s="5"/>
      <c r="R8" s="218"/>
      <c r="S8" s="212">
        <f t="shared" si="0"/>
        <v>1</v>
      </c>
      <c r="T8" s="201"/>
      <c r="U8" s="14"/>
      <c r="V8" s="210"/>
      <c r="W8" s="210"/>
      <c r="X8" s="4"/>
      <c r="Y8" s="237">
        <f t="shared" si="1"/>
        <v>0</v>
      </c>
      <c r="AA8" s="284">
        <f>S8+'WQT Analysis '!U6</f>
        <v>1</v>
      </c>
      <c r="AB8" s="281">
        <f>Y8+'WQT Analysis '!V6</f>
        <v>0</v>
      </c>
    </row>
    <row r="9" spans="1:28">
      <c r="A9" s="194" t="s">
        <v>81</v>
      </c>
      <c r="B9" s="155">
        <f>'Total PTDs'!K7</f>
        <v>44562</v>
      </c>
      <c r="C9" s="155">
        <v>44914</v>
      </c>
      <c r="D9" s="201" t="s">
        <v>762</v>
      </c>
      <c r="E9" s="14"/>
      <c r="F9" s="210" t="s">
        <v>762</v>
      </c>
      <c r="G9" s="210" t="s">
        <v>762</v>
      </c>
      <c r="H9" s="4"/>
      <c r="I9" s="201"/>
      <c r="J9" s="14"/>
      <c r="K9" s="210"/>
      <c r="L9" s="210"/>
      <c r="M9" s="216"/>
      <c r="N9" s="5"/>
      <c r="O9" s="5"/>
      <c r="P9" s="5"/>
      <c r="Q9" s="5"/>
      <c r="R9" s="218"/>
      <c r="S9" s="212">
        <f t="shared" si="0"/>
        <v>0</v>
      </c>
      <c r="T9" s="201"/>
      <c r="U9" s="14"/>
      <c r="V9" s="210"/>
      <c r="X9" s="4"/>
      <c r="Y9" s="237">
        <f t="shared" si="1"/>
        <v>0</v>
      </c>
      <c r="AA9" s="284">
        <f>S9+'WQT Analysis '!U7</f>
        <v>0</v>
      </c>
      <c r="AB9" s="281">
        <f>Y9+'WQT Analysis '!V7</f>
        <v>0</v>
      </c>
    </row>
    <row r="10" spans="1:28">
      <c r="A10" s="194" t="s">
        <v>84</v>
      </c>
      <c r="B10" s="155">
        <f>'Total PTDs'!K8</f>
        <v>44562</v>
      </c>
      <c r="C10" s="155">
        <v>44914</v>
      </c>
      <c r="D10" s="201" t="s">
        <v>762</v>
      </c>
      <c r="E10" s="14"/>
      <c r="F10" s="210" t="s">
        <v>762</v>
      </c>
      <c r="G10" s="210" t="s">
        <v>762</v>
      </c>
      <c r="H10" s="4"/>
      <c r="I10" s="201"/>
      <c r="J10" s="14"/>
      <c r="K10" s="210"/>
      <c r="L10" s="210"/>
      <c r="M10" s="216"/>
      <c r="N10" s="5"/>
      <c r="O10" s="5"/>
      <c r="P10" s="5"/>
      <c r="Q10" s="5"/>
      <c r="R10" s="218"/>
      <c r="S10" s="212">
        <f t="shared" si="0"/>
        <v>0</v>
      </c>
      <c r="T10" s="201"/>
      <c r="U10" s="14"/>
      <c r="V10" s="210"/>
      <c r="W10" s="210"/>
      <c r="X10" s="4"/>
      <c r="Y10" s="237">
        <f t="shared" si="1"/>
        <v>0</v>
      </c>
      <c r="AA10" s="284">
        <f>S10+'WQT Analysis '!U8</f>
        <v>0</v>
      </c>
      <c r="AB10" s="281">
        <f>Y10+'WQT Analysis '!V8</f>
        <v>0</v>
      </c>
    </row>
    <row r="11" spans="1:28">
      <c r="A11" s="194" t="s">
        <v>86</v>
      </c>
      <c r="B11" s="155">
        <f>'Total PTDs'!K9</f>
        <v>44562</v>
      </c>
      <c r="C11" s="155">
        <v>44914</v>
      </c>
      <c r="D11" s="201" t="s">
        <v>763</v>
      </c>
      <c r="E11" s="14"/>
      <c r="F11" s="210">
        <v>44700</v>
      </c>
      <c r="G11" s="210">
        <v>44770</v>
      </c>
      <c r="H11" s="4">
        <f>G11-F11+1</f>
        <v>71</v>
      </c>
      <c r="I11" s="201"/>
      <c r="J11" s="14"/>
      <c r="K11" s="210"/>
      <c r="L11" s="210"/>
      <c r="M11" s="216"/>
      <c r="N11" s="5"/>
      <c r="O11" s="5"/>
      <c r="P11" s="5"/>
      <c r="Q11" s="5"/>
      <c r="R11" s="218"/>
      <c r="S11" s="212">
        <f t="shared" si="0"/>
        <v>71</v>
      </c>
      <c r="T11" s="201"/>
      <c r="U11" s="14"/>
      <c r="V11" s="210"/>
      <c r="W11" s="210"/>
      <c r="X11" s="4"/>
      <c r="Y11" s="237">
        <f t="shared" si="1"/>
        <v>0</v>
      </c>
      <c r="AA11" s="284">
        <f>S11+'WQT Analysis '!U9</f>
        <v>71</v>
      </c>
      <c r="AB11" s="281">
        <f>Y11+'WQT Analysis '!V9</f>
        <v>0</v>
      </c>
    </row>
    <row r="12" spans="1:28">
      <c r="A12" s="194" t="s">
        <v>89</v>
      </c>
      <c r="B12" s="155">
        <f>'Total PTDs'!K10</f>
        <v>44562</v>
      </c>
      <c r="C12" s="155">
        <v>44914</v>
      </c>
      <c r="D12" s="201" t="s">
        <v>762</v>
      </c>
      <c r="E12" s="14"/>
      <c r="F12" s="210" t="s">
        <v>762</v>
      </c>
      <c r="G12" s="210" t="s">
        <v>762</v>
      </c>
      <c r="H12" s="4"/>
      <c r="I12" s="201"/>
      <c r="J12" s="14"/>
      <c r="K12" s="210"/>
      <c r="L12" s="210"/>
      <c r="M12" s="216"/>
      <c r="N12" s="5"/>
      <c r="O12" s="5"/>
      <c r="P12" s="5"/>
      <c r="Q12" s="5"/>
      <c r="R12" s="218"/>
      <c r="S12" s="212">
        <f t="shared" si="0"/>
        <v>0</v>
      </c>
      <c r="T12" s="201"/>
      <c r="U12" s="14"/>
      <c r="V12" s="210"/>
      <c r="W12" s="210"/>
      <c r="X12" s="4"/>
      <c r="Y12" s="237">
        <f t="shared" si="1"/>
        <v>0</v>
      </c>
      <c r="AA12" s="284">
        <f>S12+'WQT Analysis '!U10</f>
        <v>0</v>
      </c>
      <c r="AB12" s="281">
        <f>Y12+'WQT Analysis '!V10</f>
        <v>0</v>
      </c>
    </row>
    <row r="13" spans="1:28">
      <c r="A13" s="194" t="s">
        <v>91</v>
      </c>
      <c r="B13" s="155">
        <f>'Total PTDs'!K11</f>
        <v>44562</v>
      </c>
      <c r="C13" s="155">
        <v>44914</v>
      </c>
      <c r="D13" s="201" t="s">
        <v>762</v>
      </c>
      <c r="E13" s="14"/>
      <c r="F13" s="210" t="s">
        <v>762</v>
      </c>
      <c r="G13" s="210" t="s">
        <v>762</v>
      </c>
      <c r="H13" s="4"/>
      <c r="I13" s="201"/>
      <c r="J13" s="14"/>
      <c r="K13" s="210"/>
      <c r="L13" s="210"/>
      <c r="M13" s="216"/>
      <c r="N13" s="5"/>
      <c r="O13" s="5"/>
      <c r="P13" s="5"/>
      <c r="Q13" s="5"/>
      <c r="R13" s="218"/>
      <c r="S13" s="212">
        <f t="shared" si="0"/>
        <v>0</v>
      </c>
      <c r="T13" s="201"/>
      <c r="U13" s="14"/>
      <c r="V13" s="210"/>
      <c r="W13" s="210"/>
      <c r="X13" s="4"/>
      <c r="Y13" s="237">
        <f t="shared" si="1"/>
        <v>0</v>
      </c>
      <c r="AA13" s="284">
        <f>S13+'WQT Analysis '!U11</f>
        <v>0</v>
      </c>
      <c r="AB13" s="281">
        <f>Y13+'WQT Analysis '!V11</f>
        <v>0</v>
      </c>
    </row>
    <row r="14" spans="1:28">
      <c r="A14" s="194" t="s">
        <v>93</v>
      </c>
      <c r="B14" s="155">
        <f>'Total PTDs'!K12</f>
        <v>44562</v>
      </c>
      <c r="C14" s="155">
        <v>44914</v>
      </c>
      <c r="D14" s="201"/>
      <c r="E14" s="14"/>
      <c r="F14" s="210" t="s">
        <v>762</v>
      </c>
      <c r="G14" s="210" t="s">
        <v>762</v>
      </c>
      <c r="H14" s="4"/>
      <c r="I14" s="201"/>
      <c r="J14" s="14"/>
      <c r="K14" s="210"/>
      <c r="L14" s="210"/>
      <c r="M14" s="216"/>
      <c r="N14" s="5"/>
      <c r="O14" s="5"/>
      <c r="P14" s="5"/>
      <c r="Q14" s="5"/>
      <c r="R14" s="218"/>
      <c r="S14" s="212">
        <f t="shared" si="0"/>
        <v>0</v>
      </c>
      <c r="T14" s="201"/>
      <c r="U14" s="14"/>
      <c r="V14" s="210"/>
      <c r="W14" s="210"/>
      <c r="X14" s="4"/>
      <c r="Y14" s="237">
        <f t="shared" si="1"/>
        <v>0</v>
      </c>
      <c r="AA14" s="284">
        <f>S14+'WQT Analysis '!U12</f>
        <v>0</v>
      </c>
      <c r="AB14" s="281">
        <f>Y14+'WQT Analysis '!V12</f>
        <v>0</v>
      </c>
    </row>
    <row r="15" spans="1:28">
      <c r="A15" s="194" t="s">
        <v>95</v>
      </c>
      <c r="B15" s="155">
        <f>'Total PTDs'!K13</f>
        <v>44562</v>
      </c>
      <c r="C15" s="155">
        <v>44914</v>
      </c>
      <c r="D15" s="201" t="s">
        <v>764</v>
      </c>
      <c r="E15" s="14"/>
      <c r="F15" s="210">
        <v>44627</v>
      </c>
      <c r="G15" s="210">
        <v>44800</v>
      </c>
      <c r="H15" s="4">
        <f>G15-F15+1</f>
        <v>174</v>
      </c>
      <c r="I15" s="201"/>
      <c r="J15" s="14"/>
      <c r="K15" s="210"/>
      <c r="L15" s="210"/>
      <c r="M15" s="216"/>
      <c r="N15" s="5"/>
      <c r="O15" s="5"/>
      <c r="P15" s="5"/>
      <c r="Q15" s="5"/>
      <c r="R15" s="218"/>
      <c r="S15" s="212">
        <f t="shared" si="0"/>
        <v>174</v>
      </c>
      <c r="T15" s="201"/>
      <c r="U15" s="14"/>
      <c r="V15" s="210"/>
      <c r="W15" s="210"/>
      <c r="X15" s="4"/>
      <c r="Y15" s="237">
        <f t="shared" si="1"/>
        <v>0</v>
      </c>
      <c r="AA15" s="284">
        <f>S15+'WQT Analysis '!U13</f>
        <v>174</v>
      </c>
      <c r="AB15" s="281">
        <f>Y15+'WQT Analysis '!V13</f>
        <v>0</v>
      </c>
    </row>
    <row r="16" spans="1:28">
      <c r="A16" s="188" t="s">
        <v>97</v>
      </c>
      <c r="B16" s="155">
        <f>'Total PTDs'!K14</f>
        <v>44672</v>
      </c>
      <c r="C16" s="229">
        <v>44914</v>
      </c>
      <c r="D16" s="201"/>
      <c r="E16" s="14"/>
      <c r="F16" s="210"/>
      <c r="G16" s="210"/>
      <c r="H16" s="4"/>
      <c r="I16" s="201"/>
      <c r="J16" s="14"/>
      <c r="K16" s="210"/>
      <c r="L16" s="210"/>
      <c r="M16" s="216"/>
      <c r="N16" s="5"/>
      <c r="O16" s="5"/>
      <c r="P16" s="5"/>
      <c r="Q16" s="5"/>
      <c r="R16" s="218"/>
      <c r="S16" s="212">
        <f t="shared" si="0"/>
        <v>0</v>
      </c>
      <c r="T16" s="201"/>
      <c r="U16" s="14"/>
      <c r="V16" s="210"/>
      <c r="W16" s="210"/>
      <c r="X16" s="4"/>
      <c r="Y16" s="237">
        <f t="shared" si="1"/>
        <v>0</v>
      </c>
      <c r="AA16" s="284">
        <f>S16+'WQT Analysis '!U14</f>
        <v>0</v>
      </c>
      <c r="AB16" s="281">
        <f>Y16+'WQT Analysis '!V14</f>
        <v>0</v>
      </c>
    </row>
    <row r="17" spans="1:28">
      <c r="A17" s="188" t="s">
        <v>100</v>
      </c>
      <c r="B17" s="155">
        <f>'Total PTDs'!K15</f>
        <v>44650</v>
      </c>
      <c r="C17" s="229">
        <v>44914</v>
      </c>
      <c r="D17" s="201"/>
      <c r="E17" s="14"/>
      <c r="F17" s="210"/>
      <c r="G17" s="210"/>
      <c r="H17" s="4"/>
      <c r="I17" s="201"/>
      <c r="J17" s="14"/>
      <c r="K17" s="210"/>
      <c r="L17" s="210"/>
      <c r="M17" s="216"/>
      <c r="N17" s="5"/>
      <c r="O17" s="5"/>
      <c r="P17" s="5"/>
      <c r="Q17" s="5"/>
      <c r="R17" s="218"/>
      <c r="S17" s="212">
        <f t="shared" si="0"/>
        <v>0</v>
      </c>
      <c r="T17" s="201"/>
      <c r="U17" s="14"/>
      <c r="V17" s="210"/>
      <c r="W17" s="210"/>
      <c r="X17" s="4"/>
      <c r="Y17" s="237">
        <f t="shared" si="1"/>
        <v>0</v>
      </c>
      <c r="AA17" s="284">
        <f>S17+'WQT Analysis '!U15</f>
        <v>81</v>
      </c>
      <c r="AB17" s="281">
        <f>Y17+'WQT Analysis '!V15</f>
        <v>0</v>
      </c>
    </row>
    <row r="18" spans="1:28">
      <c r="A18" s="194" t="s">
        <v>103</v>
      </c>
      <c r="B18" s="155">
        <f>'Total PTDs'!K16</f>
        <v>44734</v>
      </c>
      <c r="C18" s="155">
        <v>44914</v>
      </c>
      <c r="D18" s="201"/>
      <c r="E18" s="14"/>
      <c r="F18" s="210"/>
      <c r="G18" s="210"/>
      <c r="H18" s="4"/>
      <c r="I18" s="201"/>
      <c r="J18" s="14"/>
      <c r="K18" s="210"/>
      <c r="L18" s="210"/>
      <c r="M18" s="216"/>
      <c r="N18" s="5"/>
      <c r="O18" s="5"/>
      <c r="P18" s="5"/>
      <c r="Q18" s="5"/>
      <c r="R18" s="218"/>
      <c r="S18" s="212">
        <f t="shared" si="0"/>
        <v>0</v>
      </c>
      <c r="T18" s="201"/>
      <c r="U18" s="14"/>
      <c r="V18" s="210"/>
      <c r="W18" s="210"/>
      <c r="X18" s="4"/>
      <c r="Y18" s="237">
        <f t="shared" si="1"/>
        <v>0</v>
      </c>
      <c r="AA18" s="284">
        <f>S18+'WQT Analysis '!U16</f>
        <v>0</v>
      </c>
      <c r="AB18" s="281">
        <f>Y18+'WQT Analysis '!V16</f>
        <v>0</v>
      </c>
    </row>
    <row r="19" spans="1:28">
      <c r="A19" s="188" t="s">
        <v>105</v>
      </c>
      <c r="B19" s="155">
        <f>'Total PTDs'!K17</f>
        <v>44650</v>
      </c>
      <c r="C19" s="229">
        <v>44914</v>
      </c>
      <c r="D19" s="201"/>
      <c r="E19" s="14"/>
      <c r="F19" s="210"/>
      <c r="G19" s="210"/>
      <c r="H19" s="4"/>
      <c r="I19" s="201"/>
      <c r="J19" s="14"/>
      <c r="K19" s="210"/>
      <c r="L19" s="210"/>
      <c r="M19" s="216"/>
      <c r="N19" s="5"/>
      <c r="O19" s="5"/>
      <c r="P19" s="5"/>
      <c r="Q19" s="5"/>
      <c r="R19" s="218"/>
      <c r="S19" s="212">
        <f t="shared" si="0"/>
        <v>0</v>
      </c>
      <c r="T19" s="201"/>
      <c r="U19" s="14"/>
      <c r="V19" s="210"/>
      <c r="W19" s="210"/>
      <c r="X19" s="4"/>
      <c r="Y19" s="237">
        <f t="shared" si="1"/>
        <v>0</v>
      </c>
      <c r="AA19" s="284">
        <f>S19+'WQT Analysis '!U17</f>
        <v>0</v>
      </c>
      <c r="AB19" s="281">
        <f>Y19+'WQT Analysis '!V17</f>
        <v>0</v>
      </c>
    </row>
    <row r="20" spans="1:28">
      <c r="A20" s="188" t="s">
        <v>110</v>
      </c>
      <c r="B20" s="155">
        <f>'Total PTDs'!K18</f>
        <v>44631</v>
      </c>
      <c r="C20" s="229">
        <v>44914</v>
      </c>
      <c r="D20" s="201"/>
      <c r="E20" s="14"/>
      <c r="F20" s="210"/>
      <c r="G20" s="210"/>
      <c r="H20" s="4"/>
      <c r="I20" s="201"/>
      <c r="J20" s="14"/>
      <c r="K20" s="210"/>
      <c r="L20" s="210"/>
      <c r="M20" s="216"/>
      <c r="N20" s="5"/>
      <c r="O20" s="5"/>
      <c r="P20" s="5"/>
      <c r="Q20" s="5"/>
      <c r="R20" s="218"/>
      <c r="S20" s="212">
        <f t="shared" si="0"/>
        <v>0</v>
      </c>
      <c r="T20" s="201"/>
      <c r="U20" s="14"/>
      <c r="V20" s="210"/>
      <c r="W20" s="210"/>
      <c r="X20" s="4"/>
      <c r="Y20" s="237">
        <f t="shared" si="1"/>
        <v>0</v>
      </c>
      <c r="AA20" s="284">
        <f>S20+'WQT Analysis '!U18</f>
        <v>0</v>
      </c>
      <c r="AB20" s="281">
        <f>Y20+'WQT Analysis '!V18</f>
        <v>0</v>
      </c>
    </row>
    <row r="21" spans="1:28">
      <c r="A21" s="188" t="s">
        <v>112</v>
      </c>
      <c r="B21" s="155">
        <f>'Total PTDs'!K19</f>
        <v>44786</v>
      </c>
      <c r="C21" s="229">
        <v>44914</v>
      </c>
      <c r="D21" s="201"/>
      <c r="E21" s="14"/>
      <c r="F21" s="210"/>
      <c r="G21" s="210"/>
      <c r="H21" s="4"/>
      <c r="I21" s="201"/>
      <c r="J21" s="14"/>
      <c r="K21" s="210"/>
      <c r="L21" s="210"/>
      <c r="M21" s="216"/>
      <c r="N21" s="5"/>
      <c r="O21" s="5"/>
      <c r="P21" s="5"/>
      <c r="Q21" s="5"/>
      <c r="R21" s="218"/>
      <c r="S21" s="212">
        <f t="shared" si="0"/>
        <v>0</v>
      </c>
      <c r="T21" s="201"/>
      <c r="U21" s="14"/>
      <c r="V21" s="210"/>
      <c r="W21" s="210"/>
      <c r="X21" s="4"/>
      <c r="Y21" s="237">
        <f t="shared" si="1"/>
        <v>0</v>
      </c>
      <c r="AA21" s="284">
        <f>S21+'WQT Analysis '!U19</f>
        <v>0</v>
      </c>
      <c r="AB21" s="281">
        <f>Y21+'WQT Analysis '!V19</f>
        <v>0</v>
      </c>
    </row>
    <row r="22" spans="1:28">
      <c r="A22" s="195">
        <f>COUNTA(A7:A21)</f>
        <v>15</v>
      </c>
      <c r="B22" s="230"/>
      <c r="C22" s="230"/>
      <c r="D22" s="201"/>
      <c r="E22" s="14"/>
      <c r="F22" s="210"/>
      <c r="G22" s="210"/>
      <c r="H22" s="4"/>
      <c r="I22" s="201"/>
      <c r="J22" s="14"/>
      <c r="K22" s="210"/>
      <c r="L22" s="210"/>
      <c r="M22" s="216"/>
      <c r="N22" s="5"/>
      <c r="O22" s="5"/>
      <c r="P22" s="5"/>
      <c r="Q22" s="5"/>
      <c r="R22" s="218"/>
      <c r="S22" s="212">
        <f t="shared" si="0"/>
        <v>0</v>
      </c>
      <c r="T22" s="201"/>
      <c r="U22" s="14"/>
      <c r="V22" s="210"/>
      <c r="W22" s="210"/>
      <c r="X22" s="4"/>
      <c r="Y22" s="237">
        <f t="shared" si="1"/>
        <v>0</v>
      </c>
      <c r="AA22" s="284">
        <f>S22+'WQT Analysis '!U20</f>
        <v>0</v>
      </c>
      <c r="AB22" s="281">
        <f>Y22+'WQT Analysis '!V20</f>
        <v>0</v>
      </c>
    </row>
    <row r="23" spans="1:28">
      <c r="A23" s="193" t="s">
        <v>114</v>
      </c>
      <c r="B23" s="231"/>
      <c r="C23" s="231"/>
      <c r="D23" s="201"/>
      <c r="E23" s="14"/>
      <c r="F23" s="210"/>
      <c r="G23" s="210"/>
      <c r="H23" s="4"/>
      <c r="I23" s="201"/>
      <c r="J23" s="14"/>
      <c r="K23" s="210"/>
      <c r="L23" s="210"/>
      <c r="M23" s="216"/>
      <c r="N23" s="5"/>
      <c r="O23" s="5"/>
      <c r="P23" s="5"/>
      <c r="Q23" s="5"/>
      <c r="R23" s="218"/>
      <c r="S23" s="212">
        <f t="shared" si="0"/>
        <v>0</v>
      </c>
      <c r="T23" s="201"/>
      <c r="U23" s="14"/>
      <c r="V23" s="210"/>
      <c r="W23" s="210"/>
      <c r="X23" s="4"/>
      <c r="Y23" s="237">
        <f t="shared" si="1"/>
        <v>0</v>
      </c>
      <c r="AA23" s="284">
        <f>S23+'WQT Analysis '!U21</f>
        <v>0</v>
      </c>
      <c r="AB23" s="281">
        <f>Y23+'WQT Analysis '!V21</f>
        <v>0</v>
      </c>
    </row>
    <row r="24" spans="1:28">
      <c r="A24" s="194" t="s">
        <v>115</v>
      </c>
      <c r="B24" s="155">
        <f>'Total PTDs'!K22</f>
        <v>44562</v>
      </c>
      <c r="C24" s="155">
        <v>44937</v>
      </c>
      <c r="D24" s="201"/>
      <c r="E24" s="14"/>
      <c r="F24" s="210"/>
      <c r="G24" s="210"/>
      <c r="H24" s="4"/>
      <c r="I24" s="201"/>
      <c r="J24" s="14"/>
      <c r="K24" s="210"/>
      <c r="L24" s="210"/>
      <c r="M24" s="216"/>
      <c r="N24" s="5"/>
      <c r="O24" s="5"/>
      <c r="P24" s="5"/>
      <c r="Q24" s="5"/>
      <c r="R24" s="218"/>
      <c r="S24" s="212">
        <f t="shared" si="0"/>
        <v>0</v>
      </c>
      <c r="T24" s="201"/>
      <c r="U24" s="14"/>
      <c r="V24" s="210"/>
      <c r="W24" s="210"/>
      <c r="X24" s="4"/>
      <c r="Y24" s="237">
        <f t="shared" si="1"/>
        <v>0</v>
      </c>
      <c r="AA24" s="284">
        <f>S24+'WQT Analysis '!U22</f>
        <v>0</v>
      </c>
      <c r="AB24" s="281">
        <f>Y24+'WQT Analysis '!V22</f>
        <v>0</v>
      </c>
    </row>
    <row r="25" spans="1:28">
      <c r="A25" s="194" t="s">
        <v>117</v>
      </c>
      <c r="B25" s="155">
        <f>'Total PTDs'!K23</f>
        <v>44562</v>
      </c>
      <c r="C25" s="155">
        <v>44937</v>
      </c>
      <c r="D25" s="201" t="s">
        <v>765</v>
      </c>
      <c r="E25" s="14" t="s">
        <v>766</v>
      </c>
      <c r="F25" s="210">
        <v>44732</v>
      </c>
      <c r="G25" s="210">
        <v>44733</v>
      </c>
      <c r="H25" s="4">
        <f>G25-F25+1</f>
        <v>2</v>
      </c>
      <c r="I25" s="201" t="s">
        <v>767</v>
      </c>
      <c r="J25" s="14" t="s">
        <v>768</v>
      </c>
      <c r="K25" s="210">
        <v>44814</v>
      </c>
      <c r="L25" s="210">
        <v>44814</v>
      </c>
      <c r="M25" s="216">
        <f>L25-K25+1</f>
        <v>1</v>
      </c>
      <c r="N25" s="5"/>
      <c r="O25" s="5"/>
      <c r="P25" s="5"/>
      <c r="Q25" s="5"/>
      <c r="R25" s="218"/>
      <c r="S25" s="212">
        <f t="shared" si="0"/>
        <v>3</v>
      </c>
      <c r="T25" s="201"/>
      <c r="U25" s="14"/>
      <c r="V25" s="210"/>
      <c r="W25" s="210"/>
      <c r="X25" s="4"/>
      <c r="Y25" s="237">
        <f t="shared" si="1"/>
        <v>0</v>
      </c>
      <c r="AA25" s="284">
        <f>S25+'WQT Analysis '!U23</f>
        <v>3</v>
      </c>
      <c r="AB25" s="281">
        <f>Y25+'WQT Analysis '!V23</f>
        <v>0</v>
      </c>
    </row>
    <row r="26" spans="1:28">
      <c r="A26" s="194" t="s">
        <v>119</v>
      </c>
      <c r="B26" s="155">
        <f>'Total PTDs'!K24</f>
        <v>44562</v>
      </c>
      <c r="C26" s="155">
        <v>44937</v>
      </c>
      <c r="D26" s="201" t="s">
        <v>762</v>
      </c>
      <c r="E26" s="14" t="s">
        <v>762</v>
      </c>
      <c r="F26" s="210" t="s">
        <v>762</v>
      </c>
      <c r="G26" s="210" t="s">
        <v>762</v>
      </c>
      <c r="H26" s="4"/>
      <c r="I26" s="201"/>
      <c r="J26" s="14"/>
      <c r="K26" s="210"/>
      <c r="L26" s="210"/>
      <c r="M26" s="216"/>
      <c r="N26" s="5"/>
      <c r="O26" s="5"/>
      <c r="P26" s="5"/>
      <c r="Q26" s="5"/>
      <c r="R26" s="218"/>
      <c r="S26" s="212">
        <f t="shared" si="0"/>
        <v>0</v>
      </c>
      <c r="T26" s="201"/>
      <c r="U26" s="14"/>
      <c r="V26" s="210"/>
      <c r="W26" s="210"/>
      <c r="X26" s="4"/>
      <c r="Y26" s="237">
        <f t="shared" si="1"/>
        <v>0</v>
      </c>
      <c r="AA26" s="284">
        <f>S26+'WQT Analysis '!U24</f>
        <v>0</v>
      </c>
      <c r="AB26" s="281">
        <f>Y26+'WQT Analysis '!V24</f>
        <v>0</v>
      </c>
    </row>
    <row r="27" spans="1:28">
      <c r="A27" s="194" t="s">
        <v>121</v>
      </c>
      <c r="B27" s="155">
        <f>'Total PTDs'!K25</f>
        <v>44562</v>
      </c>
      <c r="C27" s="155">
        <v>44937</v>
      </c>
      <c r="D27" s="201" t="s">
        <v>762</v>
      </c>
      <c r="E27" s="14" t="s">
        <v>762</v>
      </c>
      <c r="F27" s="210" t="s">
        <v>762</v>
      </c>
      <c r="G27" s="210" t="s">
        <v>762</v>
      </c>
      <c r="H27" s="4"/>
      <c r="I27" s="201"/>
      <c r="J27" s="14"/>
      <c r="K27" s="210"/>
      <c r="L27" s="210"/>
      <c r="M27" s="216"/>
      <c r="N27" s="5"/>
      <c r="O27" s="5"/>
      <c r="P27" s="5"/>
      <c r="Q27" s="5"/>
      <c r="R27" s="218"/>
      <c r="S27" s="212">
        <f t="shared" si="0"/>
        <v>0</v>
      </c>
      <c r="T27" s="201"/>
      <c r="U27" s="14"/>
      <c r="V27" s="210"/>
      <c r="W27" s="210"/>
      <c r="X27" s="4"/>
      <c r="Y27" s="237">
        <f t="shared" si="1"/>
        <v>0</v>
      </c>
      <c r="AA27" s="284">
        <f>S27+'WQT Analysis '!U25</f>
        <v>0</v>
      </c>
      <c r="AB27" s="281">
        <f>Y27+'WQT Analysis '!V25</f>
        <v>0</v>
      </c>
    </row>
    <row r="28" spans="1:28">
      <c r="A28" s="194" t="s">
        <v>123</v>
      </c>
      <c r="B28" s="155">
        <f>'Total PTDs'!K26</f>
        <v>44562</v>
      </c>
      <c r="C28" s="155">
        <v>44937</v>
      </c>
      <c r="D28" s="201" t="s">
        <v>769</v>
      </c>
      <c r="E28" s="14" t="s">
        <v>770</v>
      </c>
      <c r="F28" s="210">
        <v>44761</v>
      </c>
      <c r="G28" s="210">
        <v>44761</v>
      </c>
      <c r="H28" s="4">
        <f>G28-F28+1</f>
        <v>1</v>
      </c>
      <c r="I28" s="201"/>
      <c r="J28" s="14"/>
      <c r="K28" s="210"/>
      <c r="L28" s="210"/>
      <c r="M28" s="216"/>
      <c r="N28" s="5"/>
      <c r="O28" s="5"/>
      <c r="P28" s="5"/>
      <c r="Q28" s="5"/>
      <c r="R28" s="218"/>
      <c r="S28" s="212">
        <f t="shared" si="0"/>
        <v>1</v>
      </c>
      <c r="T28" s="201"/>
      <c r="U28" s="14"/>
      <c r="V28" s="210"/>
      <c r="W28" s="210"/>
      <c r="X28" s="4"/>
      <c r="Y28" s="237">
        <f t="shared" si="1"/>
        <v>0</v>
      </c>
      <c r="AA28" s="284">
        <f>S28+'WQT Analysis '!U26</f>
        <v>1</v>
      </c>
      <c r="AB28" s="281">
        <f>Y28+'WQT Analysis '!V26</f>
        <v>0</v>
      </c>
    </row>
    <row r="29" spans="1:28">
      <c r="A29" s="194" t="s">
        <v>125</v>
      </c>
      <c r="B29" s="155">
        <f>'Total PTDs'!K27</f>
        <v>44562</v>
      </c>
      <c r="C29" s="155">
        <v>44937</v>
      </c>
      <c r="D29" s="201" t="s">
        <v>771</v>
      </c>
      <c r="E29" s="14" t="s">
        <v>772</v>
      </c>
      <c r="F29" s="210">
        <v>44678</v>
      </c>
      <c r="G29" s="210">
        <v>44801</v>
      </c>
      <c r="H29" s="4">
        <f>G29-F29+1</f>
        <v>124</v>
      </c>
      <c r="I29" s="201"/>
      <c r="J29" s="14"/>
      <c r="K29" s="210"/>
      <c r="L29" s="210"/>
      <c r="M29" s="216"/>
      <c r="N29" s="5"/>
      <c r="O29" s="5"/>
      <c r="P29" s="5"/>
      <c r="Q29" s="5"/>
      <c r="R29" s="218"/>
      <c r="S29" s="212">
        <f t="shared" si="0"/>
        <v>124</v>
      </c>
      <c r="T29" s="201"/>
      <c r="U29" s="14"/>
      <c r="V29" s="210"/>
      <c r="W29" s="210"/>
      <c r="X29" s="4"/>
      <c r="Y29" s="237">
        <f t="shared" si="1"/>
        <v>0</v>
      </c>
      <c r="AA29" s="284">
        <f>S29+'WQT Analysis '!U27</f>
        <v>124</v>
      </c>
      <c r="AB29" s="281">
        <f>Y29+'WQT Analysis '!V27</f>
        <v>0</v>
      </c>
    </row>
    <row r="30" spans="1:28">
      <c r="A30" s="194" t="s">
        <v>127</v>
      </c>
      <c r="B30" s="155">
        <f>'Total PTDs'!K28</f>
        <v>44562</v>
      </c>
      <c r="C30" s="155">
        <v>44937</v>
      </c>
      <c r="D30" s="201" t="s">
        <v>773</v>
      </c>
      <c r="E30" s="14" t="s">
        <v>774</v>
      </c>
      <c r="F30" s="210">
        <v>44776</v>
      </c>
      <c r="G30" s="210">
        <v>44776</v>
      </c>
      <c r="H30" s="4">
        <f>G30-F30+1</f>
        <v>1</v>
      </c>
      <c r="I30" s="201"/>
      <c r="J30" s="14"/>
      <c r="K30" s="210"/>
      <c r="L30" s="210"/>
      <c r="M30" s="216"/>
      <c r="N30" s="5"/>
      <c r="O30" s="5"/>
      <c r="P30" s="5"/>
      <c r="Q30" s="5"/>
      <c r="R30" s="218"/>
      <c r="S30" s="212">
        <f t="shared" si="0"/>
        <v>1</v>
      </c>
      <c r="T30" s="201"/>
      <c r="U30" s="14"/>
      <c r="V30" s="210"/>
      <c r="W30" s="210"/>
      <c r="X30" s="4"/>
      <c r="Y30" s="237">
        <f t="shared" si="1"/>
        <v>0</v>
      </c>
      <c r="AA30" s="284">
        <f>S30+'WQT Analysis '!U28</f>
        <v>1</v>
      </c>
      <c r="AB30" s="281">
        <f>Y30+'WQT Analysis '!V28</f>
        <v>0</v>
      </c>
    </row>
    <row r="31" spans="1:28">
      <c r="A31" s="194" t="s">
        <v>129</v>
      </c>
      <c r="B31" s="155">
        <f>'Total PTDs'!K29</f>
        <v>44562</v>
      </c>
      <c r="C31" s="155">
        <v>44937</v>
      </c>
      <c r="D31" s="201"/>
      <c r="E31" s="14"/>
      <c r="F31" s="210"/>
      <c r="G31" s="210"/>
      <c r="H31" s="4"/>
      <c r="I31" s="201"/>
      <c r="J31" s="14"/>
      <c r="K31" s="210"/>
      <c r="L31" s="210"/>
      <c r="M31" s="216"/>
      <c r="N31" s="5"/>
      <c r="O31" s="5"/>
      <c r="P31" s="5"/>
      <c r="Q31" s="5"/>
      <c r="R31" s="218"/>
      <c r="S31" s="212">
        <f t="shared" si="0"/>
        <v>0</v>
      </c>
      <c r="T31" s="201"/>
      <c r="U31" s="14"/>
      <c r="V31" s="210"/>
      <c r="W31" s="210"/>
      <c r="X31" s="4"/>
      <c r="Y31" s="237">
        <f t="shared" si="1"/>
        <v>0</v>
      </c>
      <c r="AA31" s="284">
        <f>S31+'WQT Analysis '!U29</f>
        <v>0</v>
      </c>
      <c r="AB31" s="281">
        <f>Y31+'WQT Analysis '!V29</f>
        <v>0</v>
      </c>
    </row>
    <row r="32" spans="1:28" ht="15.75">
      <c r="A32" s="196" t="s">
        <v>131</v>
      </c>
      <c r="B32" s="155">
        <f>'Total PTDs'!K30</f>
        <v>44713</v>
      </c>
      <c r="C32" s="232">
        <v>44937</v>
      </c>
      <c r="D32" s="201"/>
      <c r="E32" s="14"/>
      <c r="F32" s="210"/>
      <c r="G32" s="210"/>
      <c r="H32" s="4"/>
      <c r="I32" s="201"/>
      <c r="J32" s="14"/>
      <c r="K32" s="210"/>
      <c r="L32" s="210"/>
      <c r="M32" s="216"/>
      <c r="N32" s="5"/>
      <c r="O32" s="5"/>
      <c r="P32" s="5"/>
      <c r="Q32" s="5"/>
      <c r="R32" s="218"/>
      <c r="S32" s="212">
        <f t="shared" si="0"/>
        <v>0</v>
      </c>
      <c r="T32" s="201"/>
      <c r="U32" s="14"/>
      <c r="V32" s="210"/>
      <c r="W32" s="210"/>
      <c r="X32" s="4"/>
      <c r="Y32" s="237">
        <f t="shared" si="1"/>
        <v>0</v>
      </c>
      <c r="AA32" s="284">
        <f>S32+'WQT Analysis '!U30</f>
        <v>0</v>
      </c>
      <c r="AB32" s="281">
        <f>Y32+'WQT Analysis '!V30</f>
        <v>0</v>
      </c>
    </row>
    <row r="33" spans="1:28" ht="15.75">
      <c r="A33" s="196" t="s">
        <v>133</v>
      </c>
      <c r="B33" s="155">
        <f>'Total PTDs'!K31</f>
        <v>44728</v>
      </c>
      <c r="C33" s="232">
        <v>44937</v>
      </c>
      <c r="D33" s="201"/>
      <c r="E33" s="14"/>
      <c r="F33" s="210"/>
      <c r="G33" s="210"/>
      <c r="H33" s="4"/>
      <c r="I33" s="201"/>
      <c r="J33" s="14"/>
      <c r="K33" s="210"/>
      <c r="L33" s="210"/>
      <c r="M33" s="216"/>
      <c r="N33" s="5"/>
      <c r="O33" s="5"/>
      <c r="P33" s="5"/>
      <c r="Q33" s="5"/>
      <c r="R33" s="218"/>
      <c r="S33" s="212">
        <f t="shared" si="0"/>
        <v>0</v>
      </c>
      <c r="T33" s="201"/>
      <c r="U33" s="14"/>
      <c r="V33" s="210"/>
      <c r="W33" s="210"/>
      <c r="X33" s="4"/>
      <c r="Y33" s="237">
        <f t="shared" si="1"/>
        <v>0</v>
      </c>
      <c r="AA33" s="284">
        <f>S33+'WQT Analysis '!U31</f>
        <v>0</v>
      </c>
      <c r="AB33" s="281">
        <f>Y33+'WQT Analysis '!V31</f>
        <v>0</v>
      </c>
    </row>
    <row r="34" spans="1:28" ht="15.75">
      <c r="A34" s="196" t="s">
        <v>135</v>
      </c>
      <c r="B34" s="155">
        <f>'Total PTDs'!K32</f>
        <v>44719</v>
      </c>
      <c r="C34" s="232">
        <v>44937</v>
      </c>
      <c r="D34" s="201"/>
      <c r="E34" s="14"/>
      <c r="F34" s="210"/>
      <c r="G34" s="210"/>
      <c r="H34" s="4"/>
      <c r="I34" s="201"/>
      <c r="J34" s="14"/>
      <c r="K34" s="210"/>
      <c r="L34" s="210"/>
      <c r="M34" s="216"/>
      <c r="N34" s="5"/>
      <c r="O34" s="5"/>
      <c r="P34" s="5"/>
      <c r="Q34" s="5"/>
      <c r="R34" s="218"/>
      <c r="S34" s="212">
        <f t="shared" si="0"/>
        <v>0</v>
      </c>
      <c r="T34" s="201"/>
      <c r="U34" s="14"/>
      <c r="V34" s="210"/>
      <c r="W34" s="210"/>
      <c r="X34" s="4"/>
      <c r="Y34" s="237">
        <f t="shared" si="1"/>
        <v>0</v>
      </c>
      <c r="AA34" s="284">
        <f>S34+'WQT Analysis '!U32</f>
        <v>0</v>
      </c>
      <c r="AB34" s="281">
        <f>Y34+'WQT Analysis '!V32</f>
        <v>0</v>
      </c>
    </row>
    <row r="35" spans="1:28" ht="15.75">
      <c r="A35" s="196" t="s">
        <v>137</v>
      </c>
      <c r="B35" s="155">
        <f>'Total PTDs'!K33</f>
        <v>44730</v>
      </c>
      <c r="C35" s="232">
        <v>44937</v>
      </c>
      <c r="D35" s="201" t="s">
        <v>775</v>
      </c>
      <c r="E35" s="14" t="s">
        <v>772</v>
      </c>
      <c r="F35" s="210">
        <v>44819</v>
      </c>
      <c r="G35" s="210">
        <v>44826</v>
      </c>
      <c r="H35" s="4">
        <f>G35-F35+1</f>
        <v>8</v>
      </c>
      <c r="I35" s="201"/>
      <c r="J35" s="14"/>
      <c r="K35" s="210"/>
      <c r="L35" s="210"/>
      <c r="M35" s="216"/>
      <c r="N35" s="5"/>
      <c r="O35" s="5"/>
      <c r="P35" s="5"/>
      <c r="Q35" s="5"/>
      <c r="R35" s="218"/>
      <c r="S35" s="212">
        <f t="shared" si="0"/>
        <v>8</v>
      </c>
      <c r="T35" s="201"/>
      <c r="U35" s="14"/>
      <c r="V35" s="210"/>
      <c r="W35" s="210"/>
      <c r="X35" s="4"/>
      <c r="Y35" s="237">
        <f t="shared" si="1"/>
        <v>0</v>
      </c>
      <c r="AA35" s="284">
        <f>S35+'WQT Analysis '!U33</f>
        <v>8</v>
      </c>
      <c r="AB35" s="281">
        <f>Y35+'WQT Analysis '!V33</f>
        <v>0</v>
      </c>
    </row>
    <row r="36" spans="1:28" ht="15.75">
      <c r="A36" s="196" t="s">
        <v>139</v>
      </c>
      <c r="B36" s="155">
        <f>'Total PTDs'!K34</f>
        <v>44750</v>
      </c>
      <c r="C36" s="232">
        <v>44937</v>
      </c>
      <c r="D36" s="201"/>
      <c r="E36" s="14"/>
      <c r="F36" s="210"/>
      <c r="G36" s="210"/>
      <c r="H36" s="4"/>
      <c r="I36" s="201"/>
      <c r="J36" s="14"/>
      <c r="K36" s="210"/>
      <c r="L36" s="210"/>
      <c r="M36" s="216"/>
      <c r="N36" s="5"/>
      <c r="O36" s="5"/>
      <c r="P36" s="5"/>
      <c r="Q36" s="5"/>
      <c r="R36" s="218"/>
      <c r="S36" s="212">
        <f t="shared" si="0"/>
        <v>0</v>
      </c>
      <c r="T36" s="201"/>
      <c r="U36" s="14"/>
      <c r="V36" s="210"/>
      <c r="W36" s="210"/>
      <c r="X36" s="4"/>
      <c r="Y36" s="237">
        <f t="shared" si="1"/>
        <v>0</v>
      </c>
      <c r="AA36" s="284">
        <f>S36+'WQT Analysis '!U34</f>
        <v>0</v>
      </c>
      <c r="AB36" s="281">
        <f>Y36+'WQT Analysis '!V34</f>
        <v>0</v>
      </c>
    </row>
    <row r="37" spans="1:28" ht="15.75">
      <c r="A37" s="196" t="s">
        <v>141</v>
      </c>
      <c r="B37" s="155">
        <f>'Total PTDs'!K35</f>
        <v>44733</v>
      </c>
      <c r="C37" s="232">
        <v>44937</v>
      </c>
      <c r="D37" s="201"/>
      <c r="E37" s="14"/>
      <c r="F37" s="210"/>
      <c r="G37" s="210"/>
      <c r="H37" s="4"/>
      <c r="I37" s="201"/>
      <c r="J37" s="14"/>
      <c r="K37" s="210"/>
      <c r="L37" s="210"/>
      <c r="M37" s="216"/>
      <c r="N37" s="5"/>
      <c r="O37" s="5"/>
      <c r="P37" s="5"/>
      <c r="Q37" s="5"/>
      <c r="R37" s="218"/>
      <c r="S37" s="212">
        <f t="shared" si="0"/>
        <v>0</v>
      </c>
      <c r="T37" s="201"/>
      <c r="U37" s="14"/>
      <c r="V37" s="210"/>
      <c r="W37" s="210"/>
      <c r="X37" s="4"/>
      <c r="Y37" s="237">
        <f t="shared" si="1"/>
        <v>0</v>
      </c>
      <c r="AA37" s="284">
        <f>S37+'WQT Analysis '!U35</f>
        <v>0</v>
      </c>
      <c r="AB37" s="281">
        <f>Y37+'WQT Analysis '!V35</f>
        <v>0</v>
      </c>
    </row>
    <row r="38" spans="1:28">
      <c r="A38" s="195">
        <f>COUNTA(A24:A37)</f>
        <v>14</v>
      </c>
      <c r="B38" s="230"/>
      <c r="C38" s="230"/>
      <c r="D38" s="201"/>
      <c r="E38" s="14"/>
      <c r="F38" s="210"/>
      <c r="G38" s="210"/>
      <c r="H38" s="4"/>
      <c r="I38" s="201"/>
      <c r="J38" s="14"/>
      <c r="K38" s="210"/>
      <c r="L38" s="210"/>
      <c r="M38" s="216"/>
      <c r="N38" s="5"/>
      <c r="O38" s="5"/>
      <c r="P38" s="5"/>
      <c r="Q38" s="5"/>
      <c r="R38" s="218"/>
      <c r="S38" s="212">
        <f t="shared" si="0"/>
        <v>0</v>
      </c>
      <c r="T38" s="201"/>
      <c r="U38" s="14"/>
      <c r="V38" s="210"/>
      <c r="W38" s="210"/>
      <c r="X38" s="4"/>
      <c r="Y38" s="237">
        <f t="shared" si="1"/>
        <v>0</v>
      </c>
      <c r="AA38" s="284">
        <f>S38+'WQT Analysis '!U36</f>
        <v>0</v>
      </c>
      <c r="AB38" s="281">
        <f>Y38+'WQT Analysis '!V36</f>
        <v>0</v>
      </c>
    </row>
    <row r="39" spans="1:28">
      <c r="A39" s="197" t="s">
        <v>143</v>
      </c>
      <c r="B39" s="231"/>
      <c r="C39" s="228"/>
      <c r="D39" s="201"/>
      <c r="E39" s="14"/>
      <c r="F39" s="210"/>
      <c r="G39" s="210"/>
      <c r="H39" s="4"/>
      <c r="I39" s="201"/>
      <c r="J39" s="14"/>
      <c r="K39" s="210"/>
      <c r="L39" s="210"/>
      <c r="M39" s="216"/>
      <c r="N39" s="5"/>
      <c r="O39" s="5"/>
      <c r="P39" s="5"/>
      <c r="Q39" s="5"/>
      <c r="R39" s="218"/>
      <c r="S39" s="212">
        <f t="shared" si="0"/>
        <v>0</v>
      </c>
      <c r="T39" s="201"/>
      <c r="U39" s="14"/>
      <c r="V39" s="210"/>
      <c r="W39" s="210"/>
      <c r="X39" s="4"/>
      <c r="Y39" s="237">
        <f t="shared" si="1"/>
        <v>0</v>
      </c>
      <c r="AA39" s="284">
        <f>S39+'WQT Analysis '!U37</f>
        <v>0</v>
      </c>
      <c r="AB39" s="281">
        <f>Y39+'WQT Analysis '!V37</f>
        <v>0</v>
      </c>
    </row>
    <row r="40" spans="1:28">
      <c r="A40" s="194" t="s">
        <v>144</v>
      </c>
      <c r="B40" s="155">
        <f>'Total PTDs'!K38</f>
        <v>44562</v>
      </c>
      <c r="C40" s="155">
        <v>44946</v>
      </c>
      <c r="D40" s="201" t="s">
        <v>776</v>
      </c>
      <c r="E40" s="14" t="s">
        <v>777</v>
      </c>
      <c r="F40" s="210">
        <v>44666</v>
      </c>
      <c r="G40" s="210">
        <v>44666</v>
      </c>
      <c r="H40" s="4">
        <f>G40-F40+1</f>
        <v>1</v>
      </c>
      <c r="I40" s="201" t="s">
        <v>778</v>
      </c>
      <c r="J40" s="14" t="s">
        <v>779</v>
      </c>
      <c r="K40" s="210">
        <v>44795</v>
      </c>
      <c r="L40" s="210">
        <v>44795</v>
      </c>
      <c r="M40" s="216">
        <f>L40-K40+1</f>
        <v>1</v>
      </c>
      <c r="N40" s="5"/>
      <c r="O40" s="5"/>
      <c r="P40" s="5"/>
      <c r="Q40" s="5"/>
      <c r="R40" s="218"/>
      <c r="S40" s="212">
        <f t="shared" si="0"/>
        <v>2</v>
      </c>
      <c r="T40" s="201" t="s">
        <v>780</v>
      </c>
      <c r="U40" s="14" t="s">
        <v>781</v>
      </c>
      <c r="V40" s="210">
        <v>44934</v>
      </c>
      <c r="W40" s="210">
        <v>44934</v>
      </c>
      <c r="X40" s="4">
        <f>W40-V40+1</f>
        <v>1</v>
      </c>
      <c r="Y40" s="237">
        <f t="shared" si="1"/>
        <v>1</v>
      </c>
      <c r="AA40" s="284">
        <f>S40+'WQT Analysis '!U38</f>
        <v>2</v>
      </c>
      <c r="AB40" s="281">
        <f>Y40+'WQT Analysis '!V38</f>
        <v>1</v>
      </c>
    </row>
    <row r="41" spans="1:28">
      <c r="A41" s="194" t="s">
        <v>146</v>
      </c>
      <c r="B41" s="155">
        <f>'Total PTDs'!K39</f>
        <v>44562</v>
      </c>
      <c r="C41" s="155">
        <v>44946</v>
      </c>
      <c r="D41" s="201" t="s">
        <v>782</v>
      </c>
      <c r="E41" s="14" t="s">
        <v>783</v>
      </c>
      <c r="F41" s="210">
        <v>44660</v>
      </c>
      <c r="G41" s="210">
        <v>44660</v>
      </c>
      <c r="H41" s="4">
        <f>G41-F41+1</f>
        <v>1</v>
      </c>
      <c r="I41" s="201"/>
      <c r="J41" s="14"/>
      <c r="K41" s="210"/>
      <c r="L41" s="210"/>
      <c r="M41" s="216"/>
      <c r="N41" s="5"/>
      <c r="O41" s="5"/>
      <c r="P41" s="5"/>
      <c r="Q41" s="5"/>
      <c r="R41" s="218"/>
      <c r="S41" s="212">
        <f t="shared" si="0"/>
        <v>1</v>
      </c>
      <c r="T41" s="201"/>
      <c r="U41" s="14"/>
      <c r="V41" s="210"/>
      <c r="W41" s="210"/>
      <c r="X41" s="4"/>
      <c r="Y41" s="237">
        <f t="shared" si="1"/>
        <v>0</v>
      </c>
      <c r="AA41" s="284">
        <f>S41+'WQT Analysis '!U39</f>
        <v>1</v>
      </c>
      <c r="AB41" s="281">
        <f>Y41+'WQT Analysis '!V39</f>
        <v>0</v>
      </c>
    </row>
    <row r="42" spans="1:28">
      <c r="A42" s="194" t="s">
        <v>148</v>
      </c>
      <c r="B42" s="155">
        <f>'Total PTDs'!K40</f>
        <v>44562</v>
      </c>
      <c r="C42" s="155">
        <v>44946</v>
      </c>
      <c r="D42" s="201"/>
      <c r="E42" s="14"/>
      <c r="F42" s="210"/>
      <c r="G42" s="210"/>
      <c r="H42" s="4"/>
      <c r="I42" s="201"/>
      <c r="J42" s="14"/>
      <c r="K42" s="210"/>
      <c r="L42" s="210"/>
      <c r="M42" s="216"/>
      <c r="N42" s="5"/>
      <c r="O42" s="5"/>
      <c r="P42" s="5"/>
      <c r="Q42" s="5"/>
      <c r="R42" s="218"/>
      <c r="S42" s="212">
        <f t="shared" si="0"/>
        <v>0</v>
      </c>
      <c r="T42" s="201"/>
      <c r="U42" s="14"/>
      <c r="V42" s="210"/>
      <c r="W42" s="210"/>
      <c r="X42" s="4"/>
      <c r="Y42" s="237">
        <f t="shared" si="1"/>
        <v>0</v>
      </c>
      <c r="AA42" s="284">
        <f>S42+'WQT Analysis '!U40</f>
        <v>0</v>
      </c>
      <c r="AB42" s="281">
        <f>Y42+'WQT Analysis '!V40</f>
        <v>0</v>
      </c>
    </row>
    <row r="43" spans="1:28">
      <c r="A43" s="194" t="s">
        <v>150</v>
      </c>
      <c r="B43" s="155">
        <f>'Total PTDs'!K41</f>
        <v>44562</v>
      </c>
      <c r="C43" s="155">
        <v>44946</v>
      </c>
      <c r="D43" s="201" t="s">
        <v>762</v>
      </c>
      <c r="E43" s="14" t="s">
        <v>762</v>
      </c>
      <c r="F43" s="210" t="s">
        <v>762</v>
      </c>
      <c r="G43" s="210" t="s">
        <v>762</v>
      </c>
      <c r="H43" s="4"/>
      <c r="I43" s="201"/>
      <c r="J43" s="14"/>
      <c r="K43" s="210"/>
      <c r="L43" s="210"/>
      <c r="M43" s="216"/>
      <c r="N43" s="5"/>
      <c r="O43" s="5"/>
      <c r="P43" s="5"/>
      <c r="Q43" s="5"/>
      <c r="R43" s="218"/>
      <c r="S43" s="212">
        <f t="shared" si="0"/>
        <v>0</v>
      </c>
      <c r="T43" s="201"/>
      <c r="U43" s="14"/>
      <c r="V43" s="210"/>
      <c r="W43" s="210"/>
      <c r="X43" s="4"/>
      <c r="Y43" s="237">
        <f t="shared" si="1"/>
        <v>0</v>
      </c>
      <c r="AA43" s="284">
        <f>S43+'WQT Analysis '!U41</f>
        <v>0</v>
      </c>
      <c r="AB43" s="281">
        <f>Y43+'WQT Analysis '!V41</f>
        <v>0</v>
      </c>
    </row>
    <row r="44" spans="1:28">
      <c r="A44" s="194" t="s">
        <v>152</v>
      </c>
      <c r="B44" s="155">
        <f>'Total PTDs'!K42</f>
        <v>44562</v>
      </c>
      <c r="C44" s="155">
        <v>44946</v>
      </c>
      <c r="D44" s="201" t="s">
        <v>784</v>
      </c>
      <c r="E44" s="14" t="s">
        <v>770</v>
      </c>
      <c r="F44" s="210">
        <v>44635</v>
      </c>
      <c r="G44" s="210">
        <v>44641</v>
      </c>
      <c r="H44" s="4">
        <f>G44-F44+1</f>
        <v>7</v>
      </c>
      <c r="I44" s="201" t="s">
        <v>785</v>
      </c>
      <c r="J44" s="14"/>
      <c r="K44" s="210">
        <v>44843</v>
      </c>
      <c r="L44" s="210" t="s">
        <v>786</v>
      </c>
      <c r="M44" s="216">
        <f>D3-K44+1</f>
        <v>84</v>
      </c>
      <c r="N44" s="5"/>
      <c r="O44" s="5"/>
      <c r="P44" s="5"/>
      <c r="Q44" s="5"/>
      <c r="R44" s="218"/>
      <c r="S44" s="212">
        <f t="shared" si="0"/>
        <v>91</v>
      </c>
      <c r="T44" s="201" t="s">
        <v>787</v>
      </c>
      <c r="U44" s="14"/>
      <c r="V44" s="210"/>
      <c r="W44" s="210" t="s">
        <v>788</v>
      </c>
      <c r="X44" s="4">
        <f>C44-D3</f>
        <v>20</v>
      </c>
      <c r="Y44" s="237">
        <f t="shared" si="1"/>
        <v>20</v>
      </c>
      <c r="AA44" s="284">
        <f>S44+'WQT Analysis '!U42</f>
        <v>91</v>
      </c>
      <c r="AB44" s="281">
        <f>Y44+'WQT Analysis '!V42</f>
        <v>20</v>
      </c>
    </row>
    <row r="45" spans="1:28">
      <c r="A45" s="194" t="s">
        <v>154</v>
      </c>
      <c r="B45" s="155">
        <f>'Total PTDs'!K43</f>
        <v>44562</v>
      </c>
      <c r="C45" s="155">
        <v>44946</v>
      </c>
      <c r="D45" s="201"/>
      <c r="E45" s="14"/>
      <c r="F45" s="210"/>
      <c r="G45" s="210"/>
      <c r="H45" s="4"/>
      <c r="I45" s="201"/>
      <c r="J45" s="14"/>
      <c r="K45" s="210"/>
      <c r="L45" s="210"/>
      <c r="M45" s="216"/>
      <c r="N45" s="5"/>
      <c r="O45" s="5"/>
      <c r="P45" s="5"/>
      <c r="Q45" s="5"/>
      <c r="R45" s="218"/>
      <c r="S45" s="212">
        <f t="shared" si="0"/>
        <v>0</v>
      </c>
      <c r="T45" s="201"/>
      <c r="U45" s="14"/>
      <c r="V45" s="210"/>
      <c r="W45" s="210"/>
      <c r="X45" s="4"/>
      <c r="Y45" s="237">
        <f t="shared" si="1"/>
        <v>0</v>
      </c>
      <c r="AA45" s="284">
        <f>S45+'WQT Analysis '!U43</f>
        <v>0</v>
      </c>
      <c r="AB45" s="281">
        <f>Y45+'WQT Analysis '!V43</f>
        <v>0</v>
      </c>
    </row>
    <row r="46" spans="1:28">
      <c r="A46" s="194" t="s">
        <v>156</v>
      </c>
      <c r="B46" s="155">
        <f>'Total PTDs'!K44</f>
        <v>44562</v>
      </c>
      <c r="C46" s="155">
        <v>44946</v>
      </c>
      <c r="D46" s="201"/>
      <c r="E46" s="14"/>
      <c r="F46" s="210"/>
      <c r="G46" s="210"/>
      <c r="H46" s="4"/>
      <c r="I46" s="201"/>
      <c r="J46" s="14"/>
      <c r="K46" s="210"/>
      <c r="L46" s="210"/>
      <c r="M46" s="216"/>
      <c r="N46" s="5"/>
      <c r="O46" s="5"/>
      <c r="P46" s="5"/>
      <c r="Q46" s="5"/>
      <c r="R46" s="218"/>
      <c r="S46" s="212">
        <f t="shared" si="0"/>
        <v>0</v>
      </c>
      <c r="T46" s="201"/>
      <c r="U46" s="14"/>
      <c r="V46" s="210"/>
      <c r="W46" s="210"/>
      <c r="X46" s="4"/>
      <c r="Y46" s="237">
        <f t="shared" si="1"/>
        <v>0</v>
      </c>
      <c r="AA46" s="284">
        <f>S46+'WQT Analysis '!U44</f>
        <v>0</v>
      </c>
      <c r="AB46" s="281">
        <f>Y46+'WQT Analysis '!V44</f>
        <v>0</v>
      </c>
    </row>
    <row r="47" spans="1:28">
      <c r="A47" s="194" t="s">
        <v>158</v>
      </c>
      <c r="B47" s="155">
        <f>'Total PTDs'!K45</f>
        <v>44562</v>
      </c>
      <c r="C47" s="155">
        <v>44946</v>
      </c>
      <c r="D47" s="201" t="s">
        <v>789</v>
      </c>
      <c r="E47" s="14"/>
      <c r="F47" s="210">
        <v>44897</v>
      </c>
      <c r="G47" s="210" t="s">
        <v>786</v>
      </c>
      <c r="H47" s="4"/>
      <c r="I47" s="201" t="s">
        <v>790</v>
      </c>
      <c r="J47" s="14" t="s">
        <v>791</v>
      </c>
      <c r="K47" s="210">
        <v>44900</v>
      </c>
      <c r="L47" s="210">
        <v>44909</v>
      </c>
      <c r="M47" s="216">
        <f>L47-F47+1</f>
        <v>13</v>
      </c>
      <c r="N47" s="5"/>
      <c r="O47" s="5"/>
      <c r="P47" s="5"/>
      <c r="Q47" s="5"/>
      <c r="R47" s="218"/>
      <c r="S47" s="212">
        <f t="shared" si="0"/>
        <v>13</v>
      </c>
      <c r="X47" s="4"/>
      <c r="Y47" s="237">
        <f t="shared" si="1"/>
        <v>0</v>
      </c>
      <c r="AA47" s="284">
        <f>S47+'WQT Analysis '!U45</f>
        <v>13</v>
      </c>
      <c r="AB47" s="281">
        <f>Y47+'WQT Analysis '!V45</f>
        <v>0</v>
      </c>
    </row>
    <row r="48" spans="1:28">
      <c r="A48" s="194" t="s">
        <v>160</v>
      </c>
      <c r="B48" s="155">
        <f>'Total PTDs'!K46</f>
        <v>44562</v>
      </c>
      <c r="C48" s="155">
        <v>44946</v>
      </c>
      <c r="D48" s="201"/>
      <c r="E48" s="14"/>
      <c r="F48" s="210"/>
      <c r="G48" s="210"/>
      <c r="H48" s="4"/>
      <c r="I48" s="201"/>
      <c r="J48" s="14"/>
      <c r="K48" s="210"/>
      <c r="L48" s="210"/>
      <c r="M48" s="216"/>
      <c r="N48" s="5"/>
      <c r="O48" s="5"/>
      <c r="P48" s="5"/>
      <c r="Q48" s="5"/>
      <c r="R48" s="218"/>
      <c r="S48" s="212">
        <f t="shared" si="0"/>
        <v>0</v>
      </c>
      <c r="T48" s="201"/>
      <c r="U48" s="14"/>
      <c r="V48" s="210"/>
      <c r="W48" s="210"/>
      <c r="X48" s="4"/>
      <c r="Y48" s="237">
        <f t="shared" si="1"/>
        <v>0</v>
      </c>
      <c r="AA48" s="284">
        <f>S48+'WQT Analysis '!U46</f>
        <v>0</v>
      </c>
      <c r="AB48" s="281">
        <f>Y48+'WQT Analysis '!V46</f>
        <v>0</v>
      </c>
    </row>
    <row r="49" spans="1:28">
      <c r="A49" s="194" t="s">
        <v>162</v>
      </c>
      <c r="B49" s="155">
        <f>'Total PTDs'!K47</f>
        <v>44562</v>
      </c>
      <c r="C49" s="155">
        <v>44946</v>
      </c>
      <c r="D49" s="201"/>
      <c r="E49" s="14"/>
      <c r="F49" s="210"/>
      <c r="G49" s="210"/>
      <c r="H49" s="4"/>
      <c r="I49" s="201"/>
      <c r="J49" s="14"/>
      <c r="K49" s="210"/>
      <c r="L49" s="210"/>
      <c r="M49" s="216"/>
      <c r="N49" s="5"/>
      <c r="O49" s="5"/>
      <c r="P49" s="5"/>
      <c r="Q49" s="5"/>
      <c r="R49" s="218"/>
      <c r="S49" s="212">
        <f t="shared" si="0"/>
        <v>0</v>
      </c>
      <c r="T49" s="201"/>
      <c r="U49" s="14"/>
      <c r="V49" s="210"/>
      <c r="W49" s="210"/>
      <c r="X49" s="4"/>
      <c r="Y49" s="237">
        <f t="shared" si="1"/>
        <v>0</v>
      </c>
      <c r="AA49" s="284">
        <f>S49+'WQT Analysis '!U47</f>
        <v>0</v>
      </c>
      <c r="AB49" s="281">
        <f>Y49+'WQT Analysis '!V47</f>
        <v>0</v>
      </c>
    </row>
    <row r="50" spans="1:28">
      <c r="A50" s="188" t="s">
        <v>164</v>
      </c>
      <c r="B50" s="155">
        <f>'Total PTDs'!K48</f>
        <v>44727</v>
      </c>
      <c r="C50" s="229">
        <v>44946</v>
      </c>
      <c r="D50" s="201"/>
      <c r="E50" s="14"/>
      <c r="F50" s="210"/>
      <c r="G50" s="210"/>
      <c r="H50" s="4"/>
      <c r="I50" s="201"/>
      <c r="J50" s="14"/>
      <c r="K50" s="210"/>
      <c r="L50" s="210"/>
      <c r="M50" s="216"/>
      <c r="N50" s="5"/>
      <c r="O50" s="5"/>
      <c r="P50" s="5"/>
      <c r="Q50" s="5"/>
      <c r="R50" s="218"/>
      <c r="S50" s="212">
        <f t="shared" si="0"/>
        <v>0</v>
      </c>
      <c r="T50" s="201"/>
      <c r="U50" s="14"/>
      <c r="V50" s="210"/>
      <c r="W50" s="210"/>
      <c r="X50" s="4"/>
      <c r="Y50" s="237">
        <f t="shared" si="1"/>
        <v>0</v>
      </c>
      <c r="AA50" s="284">
        <f>S50+'WQT Analysis '!U48</f>
        <v>0</v>
      </c>
      <c r="AB50" s="281">
        <f>Y50+'WQT Analysis '!V48</f>
        <v>0</v>
      </c>
    </row>
    <row r="51" spans="1:28">
      <c r="A51" s="188" t="s">
        <v>166</v>
      </c>
      <c r="B51" s="155">
        <f>'Total PTDs'!K49</f>
        <v>44735</v>
      </c>
      <c r="C51" s="229">
        <v>44946</v>
      </c>
      <c r="D51" s="201"/>
      <c r="E51" s="14"/>
      <c r="F51" s="210"/>
      <c r="G51" s="210"/>
      <c r="H51" s="4"/>
      <c r="I51" s="201"/>
      <c r="J51" s="14"/>
      <c r="K51" s="210"/>
      <c r="L51" s="210"/>
      <c r="M51" s="216"/>
      <c r="N51" s="5"/>
      <c r="O51" s="5"/>
      <c r="P51" s="5"/>
      <c r="Q51" s="5"/>
      <c r="R51" s="218"/>
      <c r="S51" s="212">
        <f t="shared" si="0"/>
        <v>0</v>
      </c>
      <c r="T51" s="201"/>
      <c r="U51" s="14"/>
      <c r="V51" s="210"/>
      <c r="W51" s="210"/>
      <c r="X51" s="4"/>
      <c r="Y51" s="237">
        <f t="shared" si="1"/>
        <v>0</v>
      </c>
      <c r="AA51" s="284">
        <f>S51+'WQT Analysis '!U49</f>
        <v>0</v>
      </c>
      <c r="AB51" s="281">
        <f>Y51+'WQT Analysis '!V49</f>
        <v>0</v>
      </c>
    </row>
    <row r="52" spans="1:28">
      <c r="A52" s="188" t="s">
        <v>168</v>
      </c>
      <c r="B52" s="155">
        <f>'Total PTDs'!K50</f>
        <v>44805</v>
      </c>
      <c r="C52" s="229">
        <v>44946</v>
      </c>
      <c r="D52" s="201"/>
      <c r="E52" s="14"/>
      <c r="F52" s="210"/>
      <c r="G52" s="210"/>
      <c r="H52" s="4"/>
      <c r="I52" s="201"/>
      <c r="J52" s="14"/>
      <c r="K52" s="210"/>
      <c r="L52" s="210"/>
      <c r="M52" s="216"/>
      <c r="N52" s="5"/>
      <c r="O52" s="5"/>
      <c r="P52" s="5"/>
      <c r="Q52" s="5"/>
      <c r="R52" s="218"/>
      <c r="S52" s="212">
        <f t="shared" si="0"/>
        <v>0</v>
      </c>
      <c r="T52" s="201"/>
      <c r="U52" s="14"/>
      <c r="V52" s="210"/>
      <c r="W52" s="210"/>
      <c r="X52" s="4"/>
      <c r="Y52" s="237">
        <f t="shared" si="1"/>
        <v>0</v>
      </c>
      <c r="AA52" s="284">
        <f>S52+'WQT Analysis '!U50</f>
        <v>0</v>
      </c>
      <c r="AB52" s="281">
        <f>Y52+'WQT Analysis '!V50</f>
        <v>0</v>
      </c>
    </row>
    <row r="53" spans="1:28">
      <c r="A53" s="188" t="s">
        <v>170</v>
      </c>
      <c r="B53" s="155">
        <f>'Total PTDs'!K51</f>
        <v>44841</v>
      </c>
      <c r="C53" s="229">
        <v>44946</v>
      </c>
      <c r="D53" s="201"/>
      <c r="E53" s="14"/>
      <c r="F53" s="210"/>
      <c r="G53" s="210"/>
      <c r="H53" s="4"/>
      <c r="I53" s="201"/>
      <c r="J53" s="14"/>
      <c r="K53" s="210"/>
      <c r="L53" s="210"/>
      <c r="M53" s="216"/>
      <c r="N53" s="5"/>
      <c r="O53" s="5"/>
      <c r="P53" s="5"/>
      <c r="Q53" s="5"/>
      <c r="R53" s="218"/>
      <c r="S53" s="212">
        <f t="shared" si="0"/>
        <v>0</v>
      </c>
      <c r="T53" s="201"/>
      <c r="U53" s="14"/>
      <c r="V53" s="210"/>
      <c r="W53" s="210"/>
      <c r="X53" s="4"/>
      <c r="Y53" s="237">
        <f t="shared" si="1"/>
        <v>0</v>
      </c>
      <c r="AA53" s="284">
        <f>S53+'WQT Analysis '!U51</f>
        <v>0</v>
      </c>
      <c r="AB53" s="281">
        <f>Y53+'WQT Analysis '!V51</f>
        <v>0</v>
      </c>
    </row>
    <row r="54" spans="1:28">
      <c r="A54" s="188" t="s">
        <v>172</v>
      </c>
      <c r="B54" s="155">
        <f>'Total PTDs'!K52</f>
        <v>44845</v>
      </c>
      <c r="C54" s="229">
        <v>44946</v>
      </c>
      <c r="D54" s="201"/>
      <c r="E54" s="14"/>
      <c r="F54" s="210"/>
      <c r="G54" s="210"/>
      <c r="H54" s="4"/>
      <c r="I54" s="201"/>
      <c r="J54" s="14"/>
      <c r="K54" s="210"/>
      <c r="L54" s="210"/>
      <c r="M54" s="216"/>
      <c r="N54" s="5"/>
      <c r="O54" s="5"/>
      <c r="P54" s="5"/>
      <c r="Q54" s="5"/>
      <c r="R54" s="218"/>
      <c r="S54" s="212">
        <f t="shared" si="0"/>
        <v>0</v>
      </c>
      <c r="T54" s="201"/>
      <c r="U54" s="14"/>
      <c r="V54" s="210"/>
      <c r="W54" s="210"/>
      <c r="X54" s="4"/>
      <c r="Y54" s="237">
        <f t="shared" si="1"/>
        <v>0</v>
      </c>
      <c r="AA54" s="284">
        <f>S54+'WQT Analysis '!U52</f>
        <v>0</v>
      </c>
      <c r="AB54" s="281">
        <f>Y54+'WQT Analysis '!V52</f>
        <v>0</v>
      </c>
    </row>
    <row r="55" spans="1:28">
      <c r="A55" s="194" t="s">
        <v>174</v>
      </c>
      <c r="B55" s="155">
        <f>'Total PTDs'!K53</f>
        <v>44796</v>
      </c>
      <c r="C55" s="155">
        <v>44946</v>
      </c>
      <c r="D55" s="201"/>
      <c r="E55" s="14"/>
      <c r="F55" s="210"/>
      <c r="G55" s="210"/>
      <c r="H55" s="4"/>
      <c r="I55" s="201"/>
      <c r="J55" s="14"/>
      <c r="K55" s="210"/>
      <c r="L55" s="210"/>
      <c r="M55" s="216"/>
      <c r="N55" s="5"/>
      <c r="O55" s="5"/>
      <c r="P55" s="5"/>
      <c r="Q55" s="5"/>
      <c r="R55" s="218"/>
      <c r="S55" s="212">
        <f t="shared" si="0"/>
        <v>0</v>
      </c>
      <c r="T55" s="201"/>
      <c r="U55" s="14"/>
      <c r="V55" s="210"/>
      <c r="W55" s="210"/>
      <c r="X55" s="4"/>
      <c r="Y55" s="237">
        <f t="shared" si="1"/>
        <v>0</v>
      </c>
      <c r="AA55" s="284">
        <f>S55+'WQT Analysis '!U53</f>
        <v>0</v>
      </c>
      <c r="AB55" s="281">
        <f>Y55+'WQT Analysis '!V53</f>
        <v>0</v>
      </c>
    </row>
    <row r="56" spans="1:28">
      <c r="A56" s="195">
        <f>COUNTA(A40:A55)</f>
        <v>16</v>
      </c>
      <c r="B56" s="230"/>
      <c r="C56" s="230"/>
      <c r="D56" s="201"/>
      <c r="E56" s="14"/>
      <c r="F56" s="210"/>
      <c r="G56" s="210"/>
      <c r="H56" s="4"/>
      <c r="I56" s="201"/>
      <c r="J56" s="14"/>
      <c r="K56" s="210"/>
      <c r="L56" s="210"/>
      <c r="M56" s="216"/>
      <c r="N56" s="5"/>
      <c r="O56" s="5"/>
      <c r="P56" s="5"/>
      <c r="Q56" s="5"/>
      <c r="R56" s="218"/>
      <c r="S56" s="212">
        <f t="shared" si="0"/>
        <v>0</v>
      </c>
      <c r="T56" s="201"/>
      <c r="U56" s="14"/>
      <c r="V56" s="210"/>
      <c r="W56" s="210"/>
      <c r="X56" s="4"/>
      <c r="Y56" s="237">
        <f t="shared" si="1"/>
        <v>0</v>
      </c>
      <c r="AA56" s="284">
        <f>S56+'WQT Analysis '!U54</f>
        <v>0</v>
      </c>
      <c r="AB56" s="281">
        <f>Y56+'WQT Analysis '!V54</f>
        <v>0</v>
      </c>
    </row>
    <row r="57" spans="1:28">
      <c r="A57" s="193" t="s">
        <v>176</v>
      </c>
      <c r="B57" s="231"/>
      <c r="C57" s="231"/>
      <c r="D57" s="201"/>
      <c r="E57" s="14"/>
      <c r="F57" s="210"/>
      <c r="G57" s="210"/>
      <c r="H57" s="4"/>
      <c r="I57" s="201"/>
      <c r="J57" s="14"/>
      <c r="K57" s="210"/>
      <c r="L57" s="210"/>
      <c r="M57" s="216"/>
      <c r="N57" s="5"/>
      <c r="O57" s="5"/>
      <c r="P57" s="5"/>
      <c r="Q57" s="5"/>
      <c r="R57" s="218"/>
      <c r="S57" s="212">
        <f t="shared" si="0"/>
        <v>0</v>
      </c>
      <c r="T57" s="201"/>
      <c r="U57" s="14"/>
      <c r="V57" s="210"/>
      <c r="W57" s="210"/>
      <c r="X57" s="4"/>
      <c r="Y57" s="237">
        <f t="shared" si="1"/>
        <v>0</v>
      </c>
      <c r="AA57" s="284">
        <f>S57+'WQT Analysis '!U55</f>
        <v>0</v>
      </c>
      <c r="AB57" s="281">
        <f>Y57+'WQT Analysis '!V55</f>
        <v>0</v>
      </c>
    </row>
    <row r="58" spans="1:28">
      <c r="A58" s="194" t="s">
        <v>177</v>
      </c>
      <c r="B58" s="155">
        <f>'Total PTDs'!K56</f>
        <v>44562</v>
      </c>
      <c r="C58" s="155">
        <v>44965</v>
      </c>
      <c r="D58" s="201"/>
      <c r="E58" s="14"/>
      <c r="F58" s="210"/>
      <c r="G58" s="210"/>
      <c r="H58" s="4"/>
      <c r="I58" s="201"/>
      <c r="J58" s="14"/>
      <c r="K58" s="210"/>
      <c r="L58" s="210"/>
      <c r="M58" s="216"/>
      <c r="N58" s="5"/>
      <c r="O58" s="5"/>
      <c r="P58" s="5"/>
      <c r="Q58" s="5"/>
      <c r="R58" s="218"/>
      <c r="S58" s="212">
        <f t="shared" si="0"/>
        <v>0</v>
      </c>
      <c r="T58" s="201"/>
      <c r="U58" s="14"/>
      <c r="V58" s="210"/>
      <c r="W58" s="210"/>
      <c r="X58" s="4"/>
      <c r="Y58" s="237">
        <f t="shared" si="1"/>
        <v>0</v>
      </c>
      <c r="AA58" s="284">
        <f>S58+'WQT Analysis '!U56</f>
        <v>0</v>
      </c>
      <c r="AB58" s="281">
        <f>Y58+'WQT Analysis '!V56</f>
        <v>0</v>
      </c>
    </row>
    <row r="59" spans="1:28">
      <c r="A59" s="194" t="s">
        <v>179</v>
      </c>
      <c r="B59" s="155">
        <f>'Total PTDs'!K57</f>
        <v>44562</v>
      </c>
      <c r="C59" s="155">
        <v>44965</v>
      </c>
      <c r="D59" s="201"/>
      <c r="E59" s="14"/>
      <c r="F59" s="210"/>
      <c r="G59" s="210"/>
      <c r="H59" s="4"/>
      <c r="I59" s="201"/>
      <c r="J59" s="14"/>
      <c r="K59" s="210"/>
      <c r="L59" s="210"/>
      <c r="M59" s="216"/>
      <c r="N59" s="5"/>
      <c r="O59" s="5"/>
      <c r="P59" s="5"/>
      <c r="Q59" s="5"/>
      <c r="R59" s="218"/>
      <c r="S59" s="212">
        <f t="shared" si="0"/>
        <v>0</v>
      </c>
      <c r="T59" s="201"/>
      <c r="U59" s="14"/>
      <c r="V59" s="210"/>
      <c r="W59" s="210"/>
      <c r="X59" s="4"/>
      <c r="Y59" s="237">
        <f t="shared" si="1"/>
        <v>0</v>
      </c>
      <c r="AA59" s="284">
        <f>S59+'WQT Analysis '!U57</f>
        <v>0</v>
      </c>
      <c r="AB59" s="281">
        <f>Y59+'WQT Analysis '!V57</f>
        <v>0</v>
      </c>
    </row>
    <row r="60" spans="1:28">
      <c r="A60" s="194" t="s">
        <v>181</v>
      </c>
      <c r="B60" s="155">
        <f>'Total PTDs'!K58</f>
        <v>44562</v>
      </c>
      <c r="C60" s="155">
        <v>44965</v>
      </c>
      <c r="D60" s="201"/>
      <c r="E60" s="14"/>
      <c r="F60" s="210"/>
      <c r="G60" s="210"/>
      <c r="H60" s="4"/>
      <c r="I60" s="201"/>
      <c r="J60" s="14"/>
      <c r="K60" s="210"/>
      <c r="L60" s="210"/>
      <c r="M60" s="216"/>
      <c r="N60" s="5"/>
      <c r="O60" s="5"/>
      <c r="P60" s="5"/>
      <c r="Q60" s="5"/>
      <c r="R60" s="218"/>
      <c r="S60" s="212">
        <f t="shared" si="0"/>
        <v>0</v>
      </c>
      <c r="T60" s="201"/>
      <c r="U60" s="14"/>
      <c r="V60" s="210"/>
      <c r="W60" s="210"/>
      <c r="X60" s="4"/>
      <c r="Y60" s="237">
        <f t="shared" si="1"/>
        <v>0</v>
      </c>
      <c r="AA60" s="284">
        <f>S60+'WQT Analysis '!U58</f>
        <v>0</v>
      </c>
      <c r="AB60" s="281">
        <f>Y60+'WQT Analysis '!V58</f>
        <v>0</v>
      </c>
    </row>
    <row r="61" spans="1:28">
      <c r="A61" s="194" t="s">
        <v>183</v>
      </c>
      <c r="B61" s="155">
        <f>'Total PTDs'!K59</f>
        <v>44562</v>
      </c>
      <c r="C61" s="155">
        <v>44965</v>
      </c>
      <c r="D61" s="201"/>
      <c r="E61" s="14"/>
      <c r="F61" s="210"/>
      <c r="G61" s="210"/>
      <c r="H61" s="4"/>
      <c r="I61" s="201"/>
      <c r="J61" s="14"/>
      <c r="K61" s="210"/>
      <c r="L61" s="210"/>
      <c r="M61" s="216"/>
      <c r="N61" s="5"/>
      <c r="O61" s="5"/>
      <c r="P61" s="5"/>
      <c r="Q61" s="5"/>
      <c r="R61" s="218"/>
      <c r="S61" s="212">
        <f t="shared" si="0"/>
        <v>0</v>
      </c>
      <c r="T61" s="201"/>
      <c r="U61" s="14"/>
      <c r="V61" s="210"/>
      <c r="W61" s="210"/>
      <c r="X61" s="4"/>
      <c r="Y61" s="237">
        <f t="shared" si="1"/>
        <v>0</v>
      </c>
      <c r="AA61" s="284">
        <f>S61+'WQT Analysis '!U59</f>
        <v>0</v>
      </c>
      <c r="AB61" s="281">
        <f>Y61+'WQT Analysis '!V59</f>
        <v>0</v>
      </c>
    </row>
    <row r="62" spans="1:28">
      <c r="A62" s="194" t="s">
        <v>185</v>
      </c>
      <c r="B62" s="155">
        <f>'Total PTDs'!K60</f>
        <v>44562</v>
      </c>
      <c r="C62" s="155">
        <v>44965</v>
      </c>
      <c r="D62" s="201"/>
      <c r="E62" s="14"/>
      <c r="F62" s="210"/>
      <c r="G62" s="210"/>
      <c r="H62" s="4"/>
      <c r="I62" s="201"/>
      <c r="J62" s="14"/>
      <c r="K62" s="210"/>
      <c r="L62" s="210"/>
      <c r="M62" s="216"/>
      <c r="N62" s="5"/>
      <c r="O62" s="5"/>
      <c r="P62" s="5"/>
      <c r="Q62" s="5"/>
      <c r="R62" s="218"/>
      <c r="S62" s="212">
        <f t="shared" si="0"/>
        <v>0</v>
      </c>
      <c r="T62" s="201"/>
      <c r="U62" s="14"/>
      <c r="V62" s="210"/>
      <c r="W62" s="210"/>
      <c r="X62" s="4"/>
      <c r="Y62" s="237">
        <f t="shared" si="1"/>
        <v>0</v>
      </c>
      <c r="AA62" s="284">
        <f>S62+'WQT Analysis '!U60</f>
        <v>0</v>
      </c>
      <c r="AB62" s="281">
        <f>Y62+'WQT Analysis '!V60</f>
        <v>0</v>
      </c>
    </row>
    <row r="63" spans="1:28">
      <c r="A63" s="194" t="s">
        <v>187</v>
      </c>
      <c r="B63" s="155">
        <f>'Total PTDs'!K61</f>
        <v>44562</v>
      </c>
      <c r="C63" s="155">
        <v>44957</v>
      </c>
      <c r="D63" s="201" t="s">
        <v>792</v>
      </c>
      <c r="E63" s="14"/>
      <c r="F63" s="210">
        <v>44707</v>
      </c>
      <c r="G63" s="210" t="s">
        <v>786</v>
      </c>
      <c r="H63" s="4">
        <f>D3-F63+1</f>
        <v>220</v>
      </c>
      <c r="I63" s="201"/>
      <c r="J63" s="14"/>
      <c r="K63" s="210"/>
      <c r="L63" s="210"/>
      <c r="M63" s="216"/>
      <c r="N63" s="5"/>
      <c r="O63" s="5"/>
      <c r="P63" s="5"/>
      <c r="Q63" s="5"/>
      <c r="R63" s="218"/>
      <c r="S63" s="212">
        <f t="shared" si="0"/>
        <v>220</v>
      </c>
      <c r="T63" s="201" t="s">
        <v>787</v>
      </c>
      <c r="U63" s="14"/>
      <c r="V63" s="210"/>
      <c r="W63" s="210"/>
      <c r="X63" s="236">
        <f>C63-C4</f>
        <v>30</v>
      </c>
      <c r="Y63" s="237">
        <f t="shared" si="1"/>
        <v>30</v>
      </c>
      <c r="AA63" s="284">
        <f>S63+'WQT Analysis '!U61</f>
        <v>220</v>
      </c>
      <c r="AB63" s="281">
        <f>Y63+'WQT Analysis '!V61</f>
        <v>30</v>
      </c>
    </row>
    <row r="64" spans="1:28">
      <c r="A64" s="194" t="s">
        <v>189</v>
      </c>
      <c r="B64" s="155">
        <f>'Total PTDs'!K62</f>
        <v>44562</v>
      </c>
      <c r="C64" s="155">
        <v>44965</v>
      </c>
      <c r="D64" s="201" t="s">
        <v>793</v>
      </c>
      <c r="E64" s="14" t="s">
        <v>794</v>
      </c>
      <c r="F64" s="210">
        <v>44762</v>
      </c>
      <c r="G64" s="210">
        <v>44765</v>
      </c>
      <c r="H64" s="4">
        <f>G64-F64+1</f>
        <v>4</v>
      </c>
      <c r="I64" s="201" t="s">
        <v>795</v>
      </c>
      <c r="J64" s="14"/>
      <c r="K64" s="210">
        <v>44778</v>
      </c>
      <c r="L64" s="210" t="s">
        <v>786</v>
      </c>
      <c r="M64" s="216"/>
      <c r="N64" s="5" t="s">
        <v>796</v>
      </c>
      <c r="O64" s="5"/>
      <c r="P64" s="221">
        <v>44776</v>
      </c>
      <c r="Q64" s="5" t="s">
        <v>786</v>
      </c>
      <c r="R64" s="218">
        <f>D3-P64+1</f>
        <v>151</v>
      </c>
      <c r="S64" s="212">
        <f t="shared" si="0"/>
        <v>155</v>
      </c>
      <c r="T64" s="201" t="s">
        <v>787</v>
      </c>
      <c r="U64" s="14" t="s">
        <v>797</v>
      </c>
      <c r="V64" s="210">
        <v>44797</v>
      </c>
      <c r="W64" s="210">
        <v>45035</v>
      </c>
      <c r="X64" s="236">
        <f>C64-C4</f>
        <v>38</v>
      </c>
      <c r="Y64" s="237">
        <f t="shared" si="1"/>
        <v>38</v>
      </c>
      <c r="AA64" s="284">
        <f>S64+'WQT Analysis '!U62</f>
        <v>155</v>
      </c>
      <c r="AB64" s="281">
        <f>Y64+'WQT Analysis '!V62</f>
        <v>38</v>
      </c>
    </row>
    <row r="65" spans="1:28">
      <c r="A65" s="194" t="s">
        <v>191</v>
      </c>
      <c r="B65" s="155">
        <f>'Total PTDs'!K63</f>
        <v>44562</v>
      </c>
      <c r="C65" s="155">
        <v>44965</v>
      </c>
      <c r="D65" s="201" t="s">
        <v>798</v>
      </c>
      <c r="E65" s="14" t="s">
        <v>799</v>
      </c>
      <c r="F65" s="210">
        <v>44844</v>
      </c>
      <c r="G65" s="210">
        <v>44844</v>
      </c>
      <c r="H65" s="4">
        <f>G65-F65+1</f>
        <v>1</v>
      </c>
      <c r="I65" s="201"/>
      <c r="J65" s="14"/>
      <c r="K65" s="210"/>
      <c r="L65" s="210"/>
      <c r="M65" s="216"/>
      <c r="N65" s="5"/>
      <c r="O65" s="5"/>
      <c r="P65" s="5"/>
      <c r="Q65" s="5"/>
      <c r="R65" s="218"/>
      <c r="S65" s="212">
        <f t="shared" si="0"/>
        <v>1</v>
      </c>
      <c r="T65" s="201"/>
      <c r="U65" s="14"/>
      <c r="V65" s="210"/>
      <c r="W65" s="210"/>
      <c r="X65" s="4"/>
      <c r="Y65" s="237">
        <f t="shared" si="1"/>
        <v>0</v>
      </c>
      <c r="AA65" s="284">
        <f>S65+'WQT Analysis '!U63</f>
        <v>1</v>
      </c>
      <c r="AB65" s="281">
        <f>Y65+'WQT Analysis '!V63</f>
        <v>0</v>
      </c>
    </row>
    <row r="66" spans="1:28">
      <c r="A66" s="194" t="s">
        <v>193</v>
      </c>
      <c r="B66" s="155">
        <f>'Total PTDs'!K64</f>
        <v>44806</v>
      </c>
      <c r="C66" s="155">
        <v>44965</v>
      </c>
      <c r="D66" s="201"/>
      <c r="E66" s="14"/>
      <c r="F66" s="210"/>
      <c r="G66" s="210"/>
      <c r="H66" s="4"/>
      <c r="I66" s="201"/>
      <c r="J66" s="14"/>
      <c r="K66" s="210"/>
      <c r="L66" s="210"/>
      <c r="M66" s="216"/>
      <c r="N66" s="5"/>
      <c r="O66" s="5"/>
      <c r="P66" s="5"/>
      <c r="Q66" s="5"/>
      <c r="R66" s="218"/>
      <c r="S66" s="212">
        <f t="shared" si="0"/>
        <v>0</v>
      </c>
      <c r="T66" s="201"/>
      <c r="U66" s="14"/>
      <c r="V66" s="210"/>
      <c r="W66" s="210"/>
      <c r="X66" s="4"/>
      <c r="Y66" s="237">
        <f t="shared" si="1"/>
        <v>0</v>
      </c>
      <c r="AA66" s="284">
        <f>S66+'WQT Analysis '!U64</f>
        <v>0</v>
      </c>
      <c r="AB66" s="281">
        <f>Y66+'WQT Analysis '!V64</f>
        <v>0</v>
      </c>
    </row>
    <row r="67" spans="1:28">
      <c r="A67" s="188" t="s">
        <v>195</v>
      </c>
      <c r="B67" s="155">
        <f>'Total PTDs'!K65</f>
        <v>44851</v>
      </c>
      <c r="C67" s="229">
        <v>44965</v>
      </c>
      <c r="D67" s="201"/>
      <c r="E67" s="14"/>
      <c r="F67" s="210"/>
      <c r="G67" s="210"/>
      <c r="H67" s="4"/>
      <c r="I67" s="201"/>
      <c r="J67" s="14"/>
      <c r="K67" s="210"/>
      <c r="L67" s="210"/>
      <c r="M67" s="216"/>
      <c r="N67" s="5"/>
      <c r="O67" s="5"/>
      <c r="P67" s="5"/>
      <c r="Q67" s="5"/>
      <c r="R67" s="218"/>
      <c r="S67" s="212">
        <f t="shared" si="0"/>
        <v>0</v>
      </c>
      <c r="T67" s="201"/>
      <c r="U67" s="14"/>
      <c r="V67" s="210"/>
      <c r="W67" s="210"/>
      <c r="X67" s="4"/>
      <c r="Y67" s="237">
        <f t="shared" si="1"/>
        <v>0</v>
      </c>
      <c r="AA67" s="284">
        <f>S67+'WQT Analysis '!U65</f>
        <v>0</v>
      </c>
      <c r="AB67" s="281">
        <f>Y67+'WQT Analysis '!V65</f>
        <v>0</v>
      </c>
    </row>
    <row r="68" spans="1:28">
      <c r="A68" s="188" t="s">
        <v>198</v>
      </c>
      <c r="B68" s="155">
        <f>'Total PTDs'!K66</f>
        <v>44804</v>
      </c>
      <c r="C68" s="229">
        <v>44965</v>
      </c>
      <c r="D68" s="201"/>
      <c r="E68" s="14"/>
      <c r="F68" s="210"/>
      <c r="G68" s="210"/>
      <c r="H68" s="4"/>
      <c r="I68" s="201"/>
      <c r="J68" s="14"/>
      <c r="K68" s="210"/>
      <c r="L68" s="210"/>
      <c r="M68" s="216"/>
      <c r="N68" s="5"/>
      <c r="O68" s="5"/>
      <c r="P68" s="5"/>
      <c r="Q68" s="5"/>
      <c r="R68" s="218"/>
      <c r="S68" s="212">
        <f t="shared" si="0"/>
        <v>0</v>
      </c>
      <c r="T68" s="201"/>
      <c r="U68" s="14"/>
      <c r="V68" s="210"/>
      <c r="W68" s="210"/>
      <c r="X68" s="4"/>
      <c r="Y68" s="237">
        <f t="shared" si="1"/>
        <v>0</v>
      </c>
      <c r="AA68" s="284">
        <f>S68+'WQT Analysis '!U66</f>
        <v>0</v>
      </c>
      <c r="AB68" s="281">
        <f>Y68+'WQT Analysis '!V66</f>
        <v>0</v>
      </c>
    </row>
    <row r="69" spans="1:28">
      <c r="A69" s="188" t="s">
        <v>200</v>
      </c>
      <c r="B69" s="155">
        <f>'Total PTDs'!K67</f>
        <v>44766</v>
      </c>
      <c r="C69" s="229">
        <v>44965</v>
      </c>
      <c r="D69" s="201"/>
      <c r="E69" s="14"/>
      <c r="F69" s="210"/>
      <c r="G69" s="210"/>
      <c r="H69" s="4"/>
      <c r="I69" s="201"/>
      <c r="J69" s="14"/>
      <c r="K69" s="210"/>
      <c r="L69" s="210"/>
      <c r="M69" s="216"/>
      <c r="N69" s="5"/>
      <c r="O69" s="5"/>
      <c r="P69" s="5"/>
      <c r="Q69" s="5"/>
      <c r="R69" s="218"/>
      <c r="S69" s="212">
        <f t="shared" si="0"/>
        <v>0</v>
      </c>
      <c r="T69" s="201"/>
      <c r="U69" s="14"/>
      <c r="V69" s="210"/>
      <c r="W69" s="210"/>
      <c r="X69" s="4"/>
      <c r="Y69" s="237">
        <f t="shared" si="1"/>
        <v>0</v>
      </c>
      <c r="AA69" s="284">
        <f>S69+'WQT Analysis '!U67</f>
        <v>0</v>
      </c>
      <c r="AB69" s="281">
        <f>Y69+'WQT Analysis '!V67</f>
        <v>0</v>
      </c>
    </row>
    <row r="70" spans="1:28">
      <c r="A70" s="188" t="s">
        <v>202</v>
      </c>
      <c r="B70" s="155">
        <f>'Total PTDs'!K68</f>
        <v>44809</v>
      </c>
      <c r="C70" s="229">
        <v>44965</v>
      </c>
      <c r="D70" s="201"/>
      <c r="E70" s="14"/>
      <c r="F70" s="210"/>
      <c r="G70" s="210"/>
      <c r="H70" s="4"/>
      <c r="I70" s="201"/>
      <c r="J70" s="14"/>
      <c r="K70" s="210"/>
      <c r="L70" s="210"/>
      <c r="M70" s="216"/>
      <c r="N70" s="5"/>
      <c r="O70" s="5"/>
      <c r="P70" s="5"/>
      <c r="Q70" s="5"/>
      <c r="R70" s="218"/>
      <c r="S70" s="212">
        <f t="shared" si="0"/>
        <v>0</v>
      </c>
      <c r="T70" s="201"/>
      <c r="U70" s="14"/>
      <c r="V70" s="210"/>
      <c r="W70" s="210"/>
      <c r="X70" s="4"/>
      <c r="Y70" s="237">
        <f t="shared" si="1"/>
        <v>0</v>
      </c>
      <c r="AA70" s="284">
        <f>S70+'WQT Analysis '!U68</f>
        <v>0</v>
      </c>
      <c r="AB70" s="281">
        <f>Y70+'WQT Analysis '!V68</f>
        <v>0</v>
      </c>
    </row>
    <row r="71" spans="1:28">
      <c r="A71" s="195">
        <f>COUNTA(A58:A70)</f>
        <v>13</v>
      </c>
      <c r="B71" s="230"/>
      <c r="C71" s="230"/>
      <c r="D71" s="201"/>
      <c r="E71" s="14"/>
      <c r="F71" s="210"/>
      <c r="G71" s="210"/>
      <c r="H71" s="4"/>
      <c r="I71" s="201"/>
      <c r="J71" s="14"/>
      <c r="K71" s="210"/>
      <c r="L71" s="210"/>
      <c r="M71" s="216"/>
      <c r="N71" s="5"/>
      <c r="O71" s="5"/>
      <c r="P71" s="5"/>
      <c r="Q71" s="5"/>
      <c r="R71" s="218"/>
      <c r="S71" s="212">
        <f t="shared" ref="S71:S133" si="2">R71+M71+H71</f>
        <v>0</v>
      </c>
      <c r="T71" s="201"/>
      <c r="U71" s="14"/>
      <c r="V71" s="210"/>
      <c r="W71" s="210"/>
      <c r="X71" s="4"/>
      <c r="Y71" s="237">
        <f t="shared" ref="Y71:Y133" si="3">X71</f>
        <v>0</v>
      </c>
      <c r="AA71" s="284">
        <f>S71+'WQT Analysis '!U69</f>
        <v>0</v>
      </c>
      <c r="AB71" s="281">
        <f>Y71+'WQT Analysis '!V69</f>
        <v>0</v>
      </c>
    </row>
    <row r="72" spans="1:28">
      <c r="A72" s="197" t="s">
        <v>204</v>
      </c>
      <c r="B72" s="231"/>
      <c r="C72" s="228"/>
      <c r="D72" s="201"/>
      <c r="E72" s="14"/>
      <c r="F72" s="210"/>
      <c r="G72" s="210"/>
      <c r="H72" s="4"/>
      <c r="I72" s="201"/>
      <c r="J72" s="14"/>
      <c r="K72" s="210"/>
      <c r="L72" s="210"/>
      <c r="M72" s="216"/>
      <c r="N72" s="5"/>
      <c r="O72" s="5"/>
      <c r="P72" s="5"/>
      <c r="Q72" s="5"/>
      <c r="R72" s="218"/>
      <c r="S72" s="212">
        <f t="shared" si="2"/>
        <v>0</v>
      </c>
      <c r="T72" s="201"/>
      <c r="U72" s="14"/>
      <c r="V72" s="210"/>
      <c r="W72" s="210"/>
      <c r="X72" s="4"/>
      <c r="Y72" s="237">
        <f t="shared" si="3"/>
        <v>0</v>
      </c>
      <c r="AA72" s="284">
        <f>S72+'WQT Analysis '!U70</f>
        <v>0</v>
      </c>
      <c r="AB72" s="281">
        <f>Y72+'WQT Analysis '!V70</f>
        <v>0</v>
      </c>
    </row>
    <row r="73" spans="1:28">
      <c r="A73" s="194" t="s">
        <v>205</v>
      </c>
      <c r="B73" s="155">
        <f>'Total PTDs'!K71</f>
        <v>44562</v>
      </c>
      <c r="C73" s="155">
        <v>44957</v>
      </c>
      <c r="D73" s="201" t="s">
        <v>800</v>
      </c>
      <c r="E73" s="14" t="s">
        <v>801</v>
      </c>
      <c r="F73" s="210">
        <v>44116</v>
      </c>
      <c r="G73" s="210">
        <v>44804</v>
      </c>
      <c r="H73" s="4">
        <f>G73-D1+1</f>
        <v>243</v>
      </c>
      <c r="I73" s="201"/>
      <c r="J73" s="14"/>
      <c r="K73" s="210"/>
      <c r="L73" s="210"/>
      <c r="M73" s="216"/>
      <c r="N73" s="5"/>
      <c r="O73" s="5"/>
      <c r="P73" s="5"/>
      <c r="Q73" s="5"/>
      <c r="R73" s="218"/>
      <c r="S73" s="212">
        <f t="shared" si="2"/>
        <v>243</v>
      </c>
      <c r="T73" s="201"/>
      <c r="U73" s="14"/>
      <c r="V73" s="210"/>
      <c r="W73" s="210"/>
      <c r="X73" s="4"/>
      <c r="Y73" s="237">
        <f t="shared" si="3"/>
        <v>0</v>
      </c>
      <c r="AA73" s="284">
        <f>S73+'WQT Analysis '!U71</f>
        <v>243</v>
      </c>
      <c r="AB73" s="281">
        <f>Y73+'WQT Analysis '!V71</f>
        <v>0</v>
      </c>
    </row>
    <row r="74" spans="1:28">
      <c r="A74" s="194" t="s">
        <v>207</v>
      </c>
      <c r="B74" s="155">
        <f>'Total PTDs'!K72</f>
        <v>44562</v>
      </c>
      <c r="C74" s="155">
        <v>44978</v>
      </c>
      <c r="D74" s="201" t="s">
        <v>762</v>
      </c>
      <c r="E74" s="14" t="s">
        <v>762</v>
      </c>
      <c r="F74" s="210" t="s">
        <v>762</v>
      </c>
      <c r="G74" s="210" t="s">
        <v>762</v>
      </c>
      <c r="H74" s="4"/>
      <c r="I74" s="201"/>
      <c r="J74" s="14"/>
      <c r="K74" s="210"/>
      <c r="L74" s="210"/>
      <c r="M74" s="216"/>
      <c r="N74" s="5"/>
      <c r="O74" s="5"/>
      <c r="P74" s="5"/>
      <c r="Q74" s="5"/>
      <c r="R74" s="218"/>
      <c r="S74" s="212">
        <f t="shared" si="2"/>
        <v>0</v>
      </c>
      <c r="T74" s="201"/>
      <c r="U74" s="14"/>
      <c r="V74" s="210"/>
      <c r="W74" s="210"/>
      <c r="X74" s="4"/>
      <c r="Y74" s="237">
        <f t="shared" si="3"/>
        <v>0</v>
      </c>
      <c r="AA74" s="284">
        <f>S74+'WQT Analysis '!U72</f>
        <v>0</v>
      </c>
      <c r="AB74" s="281">
        <f>Y74+'WQT Analysis '!V72</f>
        <v>0</v>
      </c>
    </row>
    <row r="75" spans="1:28">
      <c r="A75" s="194" t="s">
        <v>209</v>
      </c>
      <c r="B75" s="155">
        <f>'Total PTDs'!K73</f>
        <v>44562</v>
      </c>
      <c r="C75" s="155">
        <v>44978</v>
      </c>
      <c r="D75" s="201" t="s">
        <v>802</v>
      </c>
      <c r="E75" s="14" t="s">
        <v>803</v>
      </c>
      <c r="F75" s="210">
        <v>44693</v>
      </c>
      <c r="G75" s="210">
        <v>44693</v>
      </c>
      <c r="H75" s="4">
        <f>G75-F75+1</f>
        <v>1</v>
      </c>
      <c r="I75" s="201"/>
      <c r="J75" s="14"/>
      <c r="K75" s="210"/>
      <c r="L75" s="210"/>
      <c r="M75" s="216"/>
      <c r="N75" s="5"/>
      <c r="O75" s="5"/>
      <c r="P75" s="5"/>
      <c r="Q75" s="5"/>
      <c r="R75" s="218"/>
      <c r="S75" s="212">
        <f t="shared" si="2"/>
        <v>1</v>
      </c>
      <c r="T75" s="201"/>
      <c r="U75" s="14"/>
      <c r="V75" s="210"/>
      <c r="W75" s="210"/>
      <c r="X75" s="4"/>
      <c r="Y75" s="237">
        <f t="shared" si="3"/>
        <v>0</v>
      </c>
      <c r="AA75" s="284">
        <f>S75+'WQT Analysis '!U73</f>
        <v>1</v>
      </c>
      <c r="AB75" s="281">
        <f>Y75+'WQT Analysis '!V73</f>
        <v>0</v>
      </c>
    </row>
    <row r="76" spans="1:28">
      <c r="A76" s="194" t="s">
        <v>211</v>
      </c>
      <c r="B76" s="155">
        <f>'Total PTDs'!K74</f>
        <v>44562</v>
      </c>
      <c r="C76" s="155">
        <v>44978</v>
      </c>
      <c r="D76" s="201" t="s">
        <v>804</v>
      </c>
      <c r="E76" s="14" t="s">
        <v>805</v>
      </c>
      <c r="F76" s="210">
        <v>44876</v>
      </c>
      <c r="G76" s="210">
        <v>44876</v>
      </c>
      <c r="H76" s="4">
        <f>G76-F76+1</f>
        <v>1</v>
      </c>
      <c r="I76" s="201"/>
      <c r="J76" s="14"/>
      <c r="K76" s="210"/>
      <c r="L76" s="210"/>
      <c r="M76" s="216"/>
      <c r="N76" s="5"/>
      <c r="O76" s="5"/>
      <c r="P76" s="5"/>
      <c r="Q76" s="5"/>
      <c r="R76" s="218"/>
      <c r="S76" s="212">
        <f t="shared" si="2"/>
        <v>1</v>
      </c>
      <c r="T76" s="201"/>
      <c r="U76" s="14"/>
      <c r="V76" s="210"/>
      <c r="W76" s="210"/>
      <c r="X76" s="4"/>
      <c r="Y76" s="237">
        <f t="shared" si="3"/>
        <v>0</v>
      </c>
      <c r="AA76" s="284">
        <f>S76+'WQT Analysis '!U74</f>
        <v>1</v>
      </c>
      <c r="AB76" s="281">
        <f>Y76+'WQT Analysis '!V74</f>
        <v>0</v>
      </c>
    </row>
    <row r="77" spans="1:28">
      <c r="A77" s="194" t="s">
        <v>213</v>
      </c>
      <c r="B77" s="155">
        <f>'Total PTDs'!K75</f>
        <v>44562</v>
      </c>
      <c r="C77" s="155">
        <v>44978</v>
      </c>
      <c r="D77" s="201" t="s">
        <v>806</v>
      </c>
      <c r="E77" s="14" t="s">
        <v>807</v>
      </c>
      <c r="F77" s="210">
        <v>44795</v>
      </c>
      <c r="G77" s="210">
        <v>44795</v>
      </c>
      <c r="H77" s="4">
        <f>G77-F77+1</f>
        <v>1</v>
      </c>
      <c r="I77" s="201"/>
      <c r="J77" s="14"/>
      <c r="K77" s="210"/>
      <c r="L77" s="210"/>
      <c r="M77" s="216"/>
      <c r="N77" s="5"/>
      <c r="O77" s="5"/>
      <c r="P77" s="5"/>
      <c r="Q77" s="5"/>
      <c r="R77" s="218"/>
      <c r="S77" s="212">
        <f t="shared" si="2"/>
        <v>1</v>
      </c>
      <c r="T77" s="201"/>
      <c r="U77" s="14"/>
      <c r="V77" s="210"/>
      <c r="W77" s="210"/>
      <c r="X77" s="4"/>
      <c r="Y77" s="237">
        <f t="shared" si="3"/>
        <v>0</v>
      </c>
      <c r="AA77" s="284">
        <f>S77+'WQT Analysis '!U75</f>
        <v>1</v>
      </c>
      <c r="AB77" s="281">
        <f>Y77+'WQT Analysis '!V75</f>
        <v>0</v>
      </c>
    </row>
    <row r="78" spans="1:28">
      <c r="A78" s="194" t="s">
        <v>215</v>
      </c>
      <c r="B78" s="155">
        <f>'Total PTDs'!K76</f>
        <v>44562</v>
      </c>
      <c r="C78" s="155">
        <v>44978</v>
      </c>
      <c r="D78" s="201" t="s">
        <v>808</v>
      </c>
      <c r="E78" s="14" t="s">
        <v>762</v>
      </c>
      <c r="F78" s="210">
        <v>44670</v>
      </c>
      <c r="G78" s="210" t="s">
        <v>786</v>
      </c>
      <c r="H78" s="4">
        <f>K78-F78+1</f>
        <v>120</v>
      </c>
      <c r="I78" s="201" t="s">
        <v>809</v>
      </c>
      <c r="J78" s="14"/>
      <c r="K78" s="210">
        <v>44789</v>
      </c>
      <c r="L78" s="210">
        <v>44789</v>
      </c>
      <c r="M78" s="216"/>
      <c r="N78" s="5"/>
      <c r="O78" s="5"/>
      <c r="P78" s="5"/>
      <c r="Q78" s="5"/>
      <c r="R78" s="218"/>
      <c r="S78" s="212">
        <f t="shared" si="2"/>
        <v>120</v>
      </c>
      <c r="T78" s="201" t="s">
        <v>787</v>
      </c>
      <c r="U78" s="14"/>
      <c r="V78" s="210"/>
      <c r="W78" s="210"/>
      <c r="X78" s="4">
        <f>C78-C4</f>
        <v>51</v>
      </c>
      <c r="Y78" s="237">
        <f t="shared" si="3"/>
        <v>51</v>
      </c>
      <c r="AA78" s="284">
        <f>S78+'WQT Analysis '!U76</f>
        <v>120</v>
      </c>
      <c r="AB78" s="281">
        <f>Y78+'WQT Analysis '!V76</f>
        <v>51</v>
      </c>
    </row>
    <row r="79" spans="1:28">
      <c r="A79" s="194" t="s">
        <v>217</v>
      </c>
      <c r="B79" s="155">
        <f>'Total PTDs'!K77</f>
        <v>44562</v>
      </c>
      <c r="C79" s="155">
        <v>44978</v>
      </c>
      <c r="D79" s="201" t="s">
        <v>810</v>
      </c>
      <c r="E79" s="14" t="s">
        <v>811</v>
      </c>
      <c r="F79" s="210">
        <v>44756</v>
      </c>
      <c r="G79" s="210">
        <v>44771</v>
      </c>
      <c r="H79" s="4">
        <f>G79-F79+1</f>
        <v>16</v>
      </c>
      <c r="I79" s="201" t="s">
        <v>812</v>
      </c>
      <c r="J79" s="14"/>
      <c r="K79" s="210">
        <v>44856</v>
      </c>
      <c r="L79" s="210" t="s">
        <v>786</v>
      </c>
      <c r="M79" s="216">
        <f>D3-D1+1</f>
        <v>365</v>
      </c>
      <c r="N79" s="5"/>
      <c r="O79" s="5"/>
      <c r="P79" s="5"/>
      <c r="Q79" s="5"/>
      <c r="R79" s="218"/>
      <c r="S79" s="212">
        <f t="shared" si="2"/>
        <v>381</v>
      </c>
      <c r="T79" s="201" t="s">
        <v>787</v>
      </c>
      <c r="U79" s="14"/>
      <c r="V79" s="210"/>
      <c r="W79" s="210" t="s">
        <v>788</v>
      </c>
      <c r="X79" s="4">
        <f>C79-C4</f>
        <v>51</v>
      </c>
      <c r="Y79" s="237">
        <f t="shared" si="3"/>
        <v>51</v>
      </c>
      <c r="AA79" s="284">
        <f>IF((S79+'WQT Analysis '!U77)&gt;(D3-B79+1),(D3-B79+1),(S79+'WQT Analysis '!U77))</f>
        <v>365</v>
      </c>
      <c r="AB79" s="281">
        <f>Y79+'WQT Analysis '!V77</f>
        <v>51</v>
      </c>
    </row>
    <row r="80" spans="1:28">
      <c r="A80" s="194" t="s">
        <v>219</v>
      </c>
      <c r="B80" s="155">
        <f>'Total PTDs'!K78</f>
        <v>44562</v>
      </c>
      <c r="C80" s="155">
        <v>44978</v>
      </c>
      <c r="D80" s="201" t="s">
        <v>813</v>
      </c>
      <c r="E80" s="14" t="s">
        <v>814</v>
      </c>
      <c r="F80" s="210">
        <v>44712</v>
      </c>
      <c r="G80" s="210">
        <v>44773</v>
      </c>
      <c r="H80" s="4">
        <f>G80-F80+1</f>
        <v>62</v>
      </c>
      <c r="I80" s="201"/>
      <c r="J80" s="14"/>
      <c r="K80" s="210"/>
      <c r="L80" s="210"/>
      <c r="M80" s="216"/>
      <c r="N80" s="5"/>
      <c r="O80" s="5"/>
      <c r="P80" s="5"/>
      <c r="Q80" s="5"/>
      <c r="R80" s="218"/>
      <c r="S80" s="212">
        <f t="shared" si="2"/>
        <v>62</v>
      </c>
      <c r="T80" s="201"/>
      <c r="U80" s="14"/>
      <c r="V80" s="210"/>
      <c r="W80" s="210"/>
      <c r="X80" s="4"/>
      <c r="Y80" s="237">
        <f t="shared" si="3"/>
        <v>0</v>
      </c>
      <c r="AA80" s="284">
        <f>S80+'WQT Analysis '!U78</f>
        <v>62</v>
      </c>
      <c r="AB80" s="281">
        <f>Y80+'WQT Analysis '!V78</f>
        <v>0</v>
      </c>
    </row>
    <row r="81" spans="1:28">
      <c r="A81" s="194" t="s">
        <v>221</v>
      </c>
      <c r="B81" s="155">
        <f>'Total PTDs'!K79</f>
        <v>44562</v>
      </c>
      <c r="C81" s="155">
        <v>44978</v>
      </c>
      <c r="D81" s="201" t="s">
        <v>815</v>
      </c>
      <c r="E81" s="14" t="s">
        <v>762</v>
      </c>
      <c r="F81" s="210">
        <v>44736</v>
      </c>
      <c r="G81" s="210">
        <v>44791</v>
      </c>
      <c r="H81" s="4">
        <f>G81-F81+1</f>
        <v>56</v>
      </c>
      <c r="I81" s="201"/>
      <c r="J81" s="14"/>
      <c r="K81" s="210"/>
      <c r="L81" s="210"/>
      <c r="M81" s="216"/>
      <c r="N81" s="5"/>
      <c r="O81" s="5"/>
      <c r="P81" s="5"/>
      <c r="Q81" s="5"/>
      <c r="R81" s="218"/>
      <c r="S81" s="212">
        <f t="shared" si="2"/>
        <v>56</v>
      </c>
      <c r="T81" s="201"/>
      <c r="U81" s="14"/>
      <c r="V81" s="210"/>
      <c r="W81" s="210"/>
      <c r="X81" s="4"/>
      <c r="Y81" s="237">
        <f t="shared" si="3"/>
        <v>0</v>
      </c>
      <c r="AA81" s="284">
        <f>S81+'WQT Analysis '!U79</f>
        <v>56</v>
      </c>
      <c r="AB81" s="281">
        <f>Y81+'WQT Analysis '!V79</f>
        <v>0</v>
      </c>
    </row>
    <row r="82" spans="1:28">
      <c r="A82" s="194" t="s">
        <v>223</v>
      </c>
      <c r="B82" s="155">
        <f>'Total PTDs'!K80</f>
        <v>44562</v>
      </c>
      <c r="C82" s="155">
        <v>44978</v>
      </c>
      <c r="D82" s="201" t="s">
        <v>816</v>
      </c>
      <c r="E82" s="14" t="s">
        <v>817</v>
      </c>
      <c r="F82" s="210">
        <v>44589</v>
      </c>
      <c r="G82" s="210">
        <v>44589</v>
      </c>
      <c r="H82" s="4">
        <f>G82-F82+1</f>
        <v>1</v>
      </c>
      <c r="I82" s="201"/>
      <c r="J82" s="14"/>
      <c r="K82" s="210"/>
      <c r="L82" s="210"/>
      <c r="M82" s="216"/>
      <c r="N82" s="5"/>
      <c r="O82" s="5"/>
      <c r="P82" s="5"/>
      <c r="Q82" s="5"/>
      <c r="R82" s="218"/>
      <c r="S82" s="212">
        <f t="shared" si="2"/>
        <v>1</v>
      </c>
      <c r="T82" s="201"/>
      <c r="U82" s="14"/>
      <c r="V82" s="210"/>
      <c r="W82" s="210"/>
      <c r="X82" s="4"/>
      <c r="Y82" s="237">
        <f t="shared" si="3"/>
        <v>0</v>
      </c>
      <c r="AA82" s="284">
        <f>S82+'WQT Analysis '!U80</f>
        <v>1</v>
      </c>
      <c r="AB82" s="281">
        <f>Y82+'WQT Analysis '!V80</f>
        <v>0</v>
      </c>
    </row>
    <row r="83" spans="1:28" ht="15.75">
      <c r="A83" s="196" t="s">
        <v>225</v>
      </c>
      <c r="B83" s="155">
        <f>'Total PTDs'!K81</f>
        <v>44809</v>
      </c>
      <c r="C83" s="232">
        <v>44978</v>
      </c>
      <c r="D83" s="201"/>
      <c r="E83" s="14"/>
      <c r="F83" s="210"/>
      <c r="G83" s="210"/>
      <c r="H83" s="4"/>
      <c r="I83" s="201"/>
      <c r="J83" s="14"/>
      <c r="K83" s="210"/>
      <c r="L83" s="210"/>
      <c r="M83" s="216"/>
      <c r="N83" s="5"/>
      <c r="O83" s="5"/>
      <c r="P83" s="5"/>
      <c r="Q83" s="5"/>
      <c r="R83" s="218"/>
      <c r="S83" s="212">
        <f t="shared" si="2"/>
        <v>0</v>
      </c>
      <c r="T83" s="201"/>
      <c r="U83" s="14"/>
      <c r="V83" s="210"/>
      <c r="W83" s="210"/>
      <c r="X83" s="4"/>
      <c r="Y83" s="237">
        <f t="shared" si="3"/>
        <v>0</v>
      </c>
      <c r="AA83" s="284">
        <f>S83+'WQT Analysis '!U81</f>
        <v>0</v>
      </c>
      <c r="AB83" s="281">
        <f>Y83+'WQT Analysis '!V81</f>
        <v>0</v>
      </c>
    </row>
    <row r="84" spans="1:28">
      <c r="A84" s="194" t="s">
        <v>227</v>
      </c>
      <c r="B84" s="155">
        <f>'Total PTDs'!K82</f>
        <v>44812</v>
      </c>
      <c r="C84" s="155">
        <v>44978</v>
      </c>
      <c r="D84" s="201"/>
      <c r="E84" s="14"/>
      <c r="F84" s="210"/>
      <c r="G84" s="210"/>
      <c r="H84" s="4"/>
      <c r="I84" s="201"/>
      <c r="J84" s="14"/>
      <c r="K84" s="210"/>
      <c r="L84" s="210"/>
      <c r="M84" s="216"/>
      <c r="N84" s="5"/>
      <c r="O84" s="5"/>
      <c r="P84" s="5"/>
      <c r="Q84" s="5"/>
      <c r="R84" s="218"/>
      <c r="S84" s="212">
        <f t="shared" si="2"/>
        <v>0</v>
      </c>
      <c r="T84" s="201"/>
      <c r="U84" s="14"/>
      <c r="V84" s="210"/>
      <c r="W84" s="210"/>
      <c r="X84" s="4"/>
      <c r="Y84" s="237">
        <f t="shared" si="3"/>
        <v>0</v>
      </c>
      <c r="AA84" s="284">
        <f>S84+'WQT Analysis '!U82</f>
        <v>0</v>
      </c>
      <c r="AB84" s="281">
        <f>Y84+'WQT Analysis '!V82</f>
        <v>0</v>
      </c>
    </row>
    <row r="85" spans="1:28" ht="15.75">
      <c r="A85" s="196" t="s">
        <v>229</v>
      </c>
      <c r="B85" s="155">
        <f>'Total PTDs'!K83</f>
        <v>44888</v>
      </c>
      <c r="C85" s="232">
        <v>44978</v>
      </c>
      <c r="D85" s="201"/>
      <c r="E85" s="14"/>
      <c r="F85" s="210"/>
      <c r="G85" s="210"/>
      <c r="H85" s="4"/>
      <c r="I85" s="201"/>
      <c r="J85" s="14"/>
      <c r="K85" s="210"/>
      <c r="L85" s="210"/>
      <c r="M85" s="216"/>
      <c r="N85" s="5"/>
      <c r="O85" s="5"/>
      <c r="P85" s="5"/>
      <c r="Q85" s="5"/>
      <c r="R85" s="218"/>
      <c r="S85" s="212">
        <f t="shared" si="2"/>
        <v>0</v>
      </c>
      <c r="T85" s="201"/>
      <c r="U85" s="14"/>
      <c r="V85" s="210"/>
      <c r="W85" s="210"/>
      <c r="X85" s="4"/>
      <c r="Y85" s="237">
        <f t="shared" si="3"/>
        <v>0</v>
      </c>
      <c r="AA85" s="284">
        <f>S85+'WQT Analysis '!U83</f>
        <v>0</v>
      </c>
      <c r="AB85" s="281">
        <f>Y85+'WQT Analysis '!V83</f>
        <v>0</v>
      </c>
    </row>
    <row r="86" spans="1:28">
      <c r="A86" s="194" t="s">
        <v>231</v>
      </c>
      <c r="B86" s="155">
        <f>'Total PTDs'!K84</f>
        <v>44803</v>
      </c>
      <c r="C86" s="155">
        <v>44978</v>
      </c>
      <c r="D86" s="201"/>
      <c r="E86" s="14"/>
      <c r="F86" s="210"/>
      <c r="G86" s="210"/>
      <c r="H86" s="4"/>
      <c r="I86" s="201"/>
      <c r="J86" s="14"/>
      <c r="K86" s="210"/>
      <c r="L86" s="210"/>
      <c r="M86" s="216"/>
      <c r="N86" s="5"/>
      <c r="O86" s="5"/>
      <c r="P86" s="5"/>
      <c r="Q86" s="5"/>
      <c r="R86" s="218"/>
      <c r="S86" s="212">
        <f t="shared" si="2"/>
        <v>0</v>
      </c>
      <c r="T86" s="201"/>
      <c r="U86" s="14"/>
      <c r="V86" s="210"/>
      <c r="W86" s="210"/>
      <c r="X86" s="4"/>
      <c r="Y86" s="237">
        <f t="shared" si="3"/>
        <v>0</v>
      </c>
      <c r="AA86" s="284">
        <f>S86+'WQT Analysis '!U84</f>
        <v>0</v>
      </c>
      <c r="AB86" s="281">
        <f>Y86+'WQT Analysis '!V84</f>
        <v>0</v>
      </c>
    </row>
    <row r="87" spans="1:28">
      <c r="A87" s="194" t="s">
        <v>233</v>
      </c>
      <c r="B87" s="155">
        <f>'Total PTDs'!K85</f>
        <v>44847</v>
      </c>
      <c r="C87" s="155">
        <v>44978</v>
      </c>
      <c r="D87" s="201"/>
      <c r="E87" s="14"/>
      <c r="F87" s="210"/>
      <c r="G87" s="210"/>
      <c r="H87" s="4"/>
      <c r="I87" s="201"/>
      <c r="J87" s="14"/>
      <c r="K87" s="210"/>
      <c r="L87" s="210"/>
      <c r="M87" s="216"/>
      <c r="N87" s="5"/>
      <c r="O87" s="5"/>
      <c r="P87" s="5"/>
      <c r="Q87" s="5"/>
      <c r="R87" s="218"/>
      <c r="S87" s="212">
        <f t="shared" si="2"/>
        <v>0</v>
      </c>
      <c r="T87" s="201"/>
      <c r="U87" s="14"/>
      <c r="V87" s="210"/>
      <c r="W87" s="210"/>
      <c r="X87" s="4"/>
      <c r="Y87" s="237">
        <f t="shared" si="3"/>
        <v>0</v>
      </c>
      <c r="AA87" s="284">
        <f>S87+'WQT Analysis '!U85</f>
        <v>0</v>
      </c>
      <c r="AB87" s="281">
        <f>Y87+'WQT Analysis '!V85</f>
        <v>0</v>
      </c>
    </row>
    <row r="88" spans="1:28">
      <c r="A88" s="195">
        <f>COUNTA(A73:A87)</f>
        <v>15</v>
      </c>
      <c r="B88" s="230"/>
      <c r="C88" s="230"/>
      <c r="D88" s="201"/>
      <c r="E88" s="14"/>
      <c r="F88" s="210"/>
      <c r="G88" s="210"/>
      <c r="H88" s="4"/>
      <c r="I88" s="201"/>
      <c r="J88" s="14"/>
      <c r="K88" s="210"/>
      <c r="L88" s="210"/>
      <c r="M88" s="216"/>
      <c r="N88" s="5"/>
      <c r="O88" s="5"/>
      <c r="P88" s="5"/>
      <c r="Q88" s="5"/>
      <c r="R88" s="218"/>
      <c r="S88" s="212">
        <f t="shared" si="2"/>
        <v>0</v>
      </c>
      <c r="T88" s="201"/>
      <c r="U88" s="14"/>
      <c r="V88" s="210"/>
      <c r="W88" s="210"/>
      <c r="X88" s="4"/>
      <c r="Y88" s="237">
        <f t="shared" si="3"/>
        <v>0</v>
      </c>
      <c r="AA88" s="284">
        <f>S88+'WQT Analysis '!U86</f>
        <v>0</v>
      </c>
      <c r="AB88" s="281">
        <f>Y88+'WQT Analysis '!V86</f>
        <v>0</v>
      </c>
    </row>
    <row r="89" spans="1:28">
      <c r="A89" s="193" t="s">
        <v>235</v>
      </c>
      <c r="B89" s="231"/>
      <c r="C89" s="231"/>
      <c r="D89" s="201"/>
      <c r="E89" s="14"/>
      <c r="F89" s="210"/>
      <c r="G89" s="210"/>
      <c r="H89" s="4"/>
      <c r="I89" s="201"/>
      <c r="J89" s="14"/>
      <c r="K89" s="210"/>
      <c r="L89" s="210"/>
      <c r="M89" s="216"/>
      <c r="N89" s="5"/>
      <c r="O89" s="5"/>
      <c r="P89" s="5"/>
      <c r="Q89" s="5"/>
      <c r="R89" s="218"/>
      <c r="S89" s="212">
        <f t="shared" si="2"/>
        <v>0</v>
      </c>
      <c r="T89" s="201"/>
      <c r="U89" s="14"/>
      <c r="V89" s="210"/>
      <c r="W89" s="210"/>
      <c r="X89" s="4"/>
      <c r="Y89" s="237">
        <f t="shared" si="3"/>
        <v>0</v>
      </c>
      <c r="AA89" s="284">
        <f>S89+'WQT Analysis '!U87</f>
        <v>0</v>
      </c>
      <c r="AB89" s="281">
        <f>Y89+'WQT Analysis '!V87</f>
        <v>0</v>
      </c>
    </row>
    <row r="90" spans="1:28">
      <c r="A90" s="194" t="s">
        <v>236</v>
      </c>
      <c r="B90" s="155">
        <f>'Total PTDs'!K88</f>
        <v>44562</v>
      </c>
      <c r="C90" s="155">
        <v>45042</v>
      </c>
      <c r="D90" s="201"/>
      <c r="E90" s="14"/>
      <c r="F90" s="210"/>
      <c r="G90" s="210"/>
      <c r="H90" s="4"/>
      <c r="I90" s="201"/>
      <c r="J90" s="14"/>
      <c r="K90" s="210"/>
      <c r="L90" s="210"/>
      <c r="M90" s="216"/>
      <c r="N90" s="5"/>
      <c r="O90" s="5"/>
      <c r="P90" s="5"/>
      <c r="Q90" s="5"/>
      <c r="R90" s="218"/>
      <c r="S90" s="212">
        <f t="shared" si="2"/>
        <v>0</v>
      </c>
      <c r="T90" s="201"/>
      <c r="U90" s="14"/>
      <c r="V90" s="210"/>
      <c r="W90" s="210"/>
      <c r="X90" s="4"/>
      <c r="Y90" s="237">
        <f t="shared" si="3"/>
        <v>0</v>
      </c>
      <c r="AA90" s="284">
        <f>S90+'WQT Analysis '!U88</f>
        <v>0</v>
      </c>
      <c r="AB90" s="281">
        <f>Y90+'WQT Analysis '!V88</f>
        <v>0</v>
      </c>
    </row>
    <row r="91" spans="1:28">
      <c r="A91" s="194" t="s">
        <v>238</v>
      </c>
      <c r="B91" s="155">
        <f>'Total PTDs'!K89</f>
        <v>44562</v>
      </c>
      <c r="C91" s="155">
        <v>45042</v>
      </c>
      <c r="D91" s="201"/>
      <c r="E91" s="14"/>
      <c r="F91" s="210"/>
      <c r="G91" s="210"/>
      <c r="H91" s="4"/>
      <c r="I91" s="201"/>
      <c r="J91" s="14"/>
      <c r="K91" s="210"/>
      <c r="L91" s="210"/>
      <c r="M91" s="216"/>
      <c r="N91" s="5"/>
      <c r="O91" s="5"/>
      <c r="P91" s="5"/>
      <c r="Q91" s="5"/>
      <c r="R91" s="218"/>
      <c r="S91" s="212">
        <f t="shared" si="2"/>
        <v>0</v>
      </c>
      <c r="T91" s="201"/>
      <c r="U91" s="14"/>
      <c r="V91" s="210"/>
      <c r="W91" s="210"/>
      <c r="X91" s="4"/>
      <c r="Y91" s="237">
        <f t="shared" si="3"/>
        <v>0</v>
      </c>
      <c r="AA91" s="284">
        <f>S91+'WQT Analysis '!U89</f>
        <v>0</v>
      </c>
      <c r="AB91" s="281">
        <f>Y91+'WQT Analysis '!V89</f>
        <v>0</v>
      </c>
    </row>
    <row r="92" spans="1:28">
      <c r="A92" s="194" t="s">
        <v>240</v>
      </c>
      <c r="B92" s="155">
        <f>'Total PTDs'!K90</f>
        <v>44562</v>
      </c>
      <c r="C92" s="155">
        <v>45042</v>
      </c>
      <c r="D92" s="201" t="s">
        <v>818</v>
      </c>
      <c r="E92" s="14" t="s">
        <v>819</v>
      </c>
      <c r="F92" s="210">
        <v>44819</v>
      </c>
      <c r="G92" s="210">
        <v>44902</v>
      </c>
      <c r="H92" s="4">
        <f>G92-F92+1</f>
        <v>84</v>
      </c>
      <c r="I92" s="201"/>
      <c r="J92" s="14"/>
      <c r="K92" s="210"/>
      <c r="L92" s="210"/>
      <c r="M92" s="216"/>
      <c r="N92" s="5"/>
      <c r="O92" s="5"/>
      <c r="P92" s="5"/>
      <c r="Q92" s="5"/>
      <c r="R92" s="218"/>
      <c r="S92" s="212">
        <f t="shared" si="2"/>
        <v>84</v>
      </c>
      <c r="T92" s="201"/>
      <c r="U92" s="14"/>
      <c r="V92" s="210"/>
      <c r="W92" s="210"/>
      <c r="X92" s="4"/>
      <c r="Y92" s="237">
        <f t="shared" si="3"/>
        <v>0</v>
      </c>
      <c r="AA92" s="284">
        <f>S92+'WQT Analysis '!U90</f>
        <v>84</v>
      </c>
      <c r="AB92" s="281">
        <f>Y92+'WQT Analysis '!V90</f>
        <v>0</v>
      </c>
    </row>
    <row r="93" spans="1:28">
      <c r="A93" s="194" t="s">
        <v>242</v>
      </c>
      <c r="B93" s="155">
        <f>'Total PTDs'!K91</f>
        <v>44562</v>
      </c>
      <c r="C93" s="155">
        <v>45042</v>
      </c>
      <c r="D93" s="201"/>
      <c r="E93" s="14"/>
      <c r="F93" s="210"/>
      <c r="G93" s="210"/>
      <c r="H93" s="4"/>
      <c r="I93" s="201"/>
      <c r="J93" s="14"/>
      <c r="K93" s="210"/>
      <c r="L93" s="210"/>
      <c r="M93" s="216"/>
      <c r="N93" s="5"/>
      <c r="O93" s="5"/>
      <c r="P93" s="5"/>
      <c r="Q93" s="5"/>
      <c r="R93" s="218"/>
      <c r="S93" s="212">
        <f t="shared" si="2"/>
        <v>0</v>
      </c>
      <c r="T93" s="201"/>
      <c r="U93" s="14"/>
      <c r="V93" s="210"/>
      <c r="W93" s="210"/>
      <c r="X93" s="4"/>
      <c r="Y93" s="237">
        <f t="shared" si="3"/>
        <v>0</v>
      </c>
      <c r="AA93" s="284">
        <f>S93+'WQT Analysis '!U91</f>
        <v>0</v>
      </c>
      <c r="AB93" s="281">
        <f>Y93+'WQT Analysis '!V91</f>
        <v>0</v>
      </c>
    </row>
    <row r="94" spans="1:28">
      <c r="A94" s="194" t="s">
        <v>244</v>
      </c>
      <c r="B94" s="155">
        <f>'Total PTDs'!K92</f>
        <v>44562</v>
      </c>
      <c r="C94" s="155">
        <v>45042</v>
      </c>
      <c r="D94" s="201" t="s">
        <v>820</v>
      </c>
      <c r="E94" s="14"/>
      <c r="F94" s="210">
        <v>44771</v>
      </c>
      <c r="G94" s="210" t="s">
        <v>786</v>
      </c>
      <c r="H94" s="4">
        <f>D2-F94+1</f>
        <v>272</v>
      </c>
      <c r="I94" s="201"/>
      <c r="J94" s="14"/>
      <c r="K94" s="210"/>
      <c r="L94" s="210"/>
      <c r="M94" s="216"/>
      <c r="N94" s="5"/>
      <c r="O94" s="5"/>
      <c r="P94" s="5"/>
      <c r="Q94" s="5"/>
      <c r="R94" s="218"/>
      <c r="S94" s="212">
        <f t="shared" si="2"/>
        <v>272</v>
      </c>
      <c r="T94" s="201" t="s">
        <v>787</v>
      </c>
      <c r="U94" s="14"/>
      <c r="V94" s="210"/>
      <c r="W94" s="210"/>
      <c r="X94" s="236">
        <f>C94-C4</f>
        <v>115</v>
      </c>
      <c r="Y94" s="237">
        <f t="shared" si="3"/>
        <v>115</v>
      </c>
      <c r="AA94" s="284">
        <f>S94+'WQT Analysis '!U92</f>
        <v>272</v>
      </c>
      <c r="AB94" s="281">
        <f>Y94+'WQT Analysis '!V92</f>
        <v>115</v>
      </c>
    </row>
    <row r="95" spans="1:28">
      <c r="A95" s="194" t="s">
        <v>246</v>
      </c>
      <c r="B95" s="155">
        <f>'Total PTDs'!K93</f>
        <v>44562</v>
      </c>
      <c r="C95" s="155">
        <v>45042</v>
      </c>
      <c r="D95" s="201" t="s">
        <v>821</v>
      </c>
      <c r="E95" s="14" t="s">
        <v>822</v>
      </c>
      <c r="F95" s="210">
        <v>44687</v>
      </c>
      <c r="G95" s="210">
        <v>44734</v>
      </c>
      <c r="H95" s="4">
        <f>G95-F95+1</f>
        <v>48</v>
      </c>
      <c r="I95" s="201" t="s">
        <v>823</v>
      </c>
      <c r="J95" s="14"/>
      <c r="K95" s="210">
        <v>44799</v>
      </c>
      <c r="L95" s="210">
        <v>44901</v>
      </c>
      <c r="M95" s="216">
        <f>L95-K95+1</f>
        <v>103</v>
      </c>
      <c r="N95" s="5"/>
      <c r="O95" s="5"/>
      <c r="P95" s="5"/>
      <c r="Q95" s="5"/>
      <c r="R95" s="218"/>
      <c r="S95" s="212">
        <f t="shared" si="2"/>
        <v>151</v>
      </c>
      <c r="T95" s="201"/>
      <c r="U95" s="14"/>
      <c r="V95" s="210"/>
      <c r="W95" s="210"/>
      <c r="X95" s="4"/>
      <c r="Y95" s="237">
        <f t="shared" si="3"/>
        <v>0</v>
      </c>
      <c r="AA95" s="284">
        <f>S95+'WQT Analysis '!U93</f>
        <v>151</v>
      </c>
      <c r="AB95" s="281">
        <f>Y95+'WQT Analysis '!V93</f>
        <v>0</v>
      </c>
    </row>
    <row r="96" spans="1:28">
      <c r="A96" s="194" t="s">
        <v>248</v>
      </c>
      <c r="B96" s="155">
        <f>'Total PTDs'!K94</f>
        <v>44562</v>
      </c>
      <c r="C96" s="155">
        <v>45042</v>
      </c>
      <c r="D96" s="201" t="s">
        <v>762</v>
      </c>
      <c r="E96" s="14"/>
      <c r="F96" s="210" t="s">
        <v>762</v>
      </c>
      <c r="G96" s="210" t="s">
        <v>762</v>
      </c>
      <c r="H96" s="4"/>
      <c r="I96" s="201"/>
      <c r="J96" s="14"/>
      <c r="K96" s="210"/>
      <c r="L96" s="210"/>
      <c r="M96" s="216"/>
      <c r="N96" s="5"/>
      <c r="O96" s="5"/>
      <c r="P96" s="5"/>
      <c r="Q96" s="5"/>
      <c r="R96" s="218"/>
      <c r="S96" s="212">
        <f t="shared" si="2"/>
        <v>0</v>
      </c>
      <c r="T96" s="201"/>
      <c r="U96" s="14"/>
      <c r="V96" s="210"/>
      <c r="W96" s="210"/>
      <c r="X96" s="4"/>
      <c r="Y96" s="237">
        <f t="shared" si="3"/>
        <v>0</v>
      </c>
      <c r="AA96" s="284">
        <f>S96+'WQT Analysis '!U94</f>
        <v>0</v>
      </c>
      <c r="AB96" s="281">
        <f>Y96+'WQT Analysis '!V94</f>
        <v>0</v>
      </c>
    </row>
    <row r="97" spans="1:28">
      <c r="A97" s="194" t="s">
        <v>250</v>
      </c>
      <c r="B97" s="155">
        <f>'Total PTDs'!K95</f>
        <v>44562</v>
      </c>
      <c r="C97" s="155">
        <v>45042</v>
      </c>
      <c r="D97" s="201" t="s">
        <v>824</v>
      </c>
      <c r="E97" s="14"/>
      <c r="F97" s="210">
        <v>44772</v>
      </c>
      <c r="G97" s="210">
        <v>44774</v>
      </c>
      <c r="H97" s="4">
        <f>G97-F97+1</f>
        <v>3</v>
      </c>
      <c r="I97" s="201"/>
      <c r="J97" s="14"/>
      <c r="K97" s="210"/>
      <c r="L97" s="210"/>
      <c r="M97" s="216"/>
      <c r="N97" s="5"/>
      <c r="O97" s="5"/>
      <c r="P97" s="5"/>
      <c r="Q97" s="5"/>
      <c r="R97" s="218"/>
      <c r="S97" s="212">
        <f t="shared" si="2"/>
        <v>3</v>
      </c>
      <c r="T97" s="201"/>
      <c r="U97" s="14"/>
      <c r="V97" s="210"/>
      <c r="W97" s="210"/>
      <c r="X97" s="4"/>
      <c r="Y97" s="237">
        <f t="shared" si="3"/>
        <v>0</v>
      </c>
      <c r="AA97" s="284">
        <f>S97+'WQT Analysis '!U95</f>
        <v>3</v>
      </c>
      <c r="AB97" s="281">
        <f>Y97+'WQT Analysis '!V95</f>
        <v>0</v>
      </c>
    </row>
    <row r="98" spans="1:28">
      <c r="A98" s="194" t="s">
        <v>252</v>
      </c>
      <c r="B98" s="155">
        <f>'Total PTDs'!K96</f>
        <v>44796</v>
      </c>
      <c r="C98" s="155">
        <v>45042</v>
      </c>
      <c r="D98" s="201"/>
      <c r="E98" s="14"/>
      <c r="F98" s="210"/>
      <c r="G98" s="210"/>
      <c r="H98" s="4"/>
      <c r="I98" s="201"/>
      <c r="J98" s="14"/>
      <c r="K98" s="210"/>
      <c r="L98" s="210"/>
      <c r="M98" s="216"/>
      <c r="N98" s="5"/>
      <c r="O98" s="5"/>
      <c r="P98" s="5"/>
      <c r="Q98" s="5"/>
      <c r="R98" s="218"/>
      <c r="S98" s="212">
        <f t="shared" si="2"/>
        <v>0</v>
      </c>
      <c r="T98" s="201"/>
      <c r="U98" s="14"/>
      <c r="V98" s="210"/>
      <c r="W98" s="210"/>
      <c r="X98" s="4"/>
      <c r="Y98" s="237">
        <f t="shared" si="3"/>
        <v>0</v>
      </c>
      <c r="AA98" s="284">
        <f>S98+'WQT Analysis '!U96</f>
        <v>0</v>
      </c>
      <c r="AB98" s="281">
        <f>Y98+'WQT Analysis '!V96</f>
        <v>0</v>
      </c>
    </row>
    <row r="99" spans="1:28">
      <c r="A99" s="198" t="s">
        <v>254</v>
      </c>
      <c r="B99" s="155">
        <f>'Total PTDs'!K97</f>
        <v>44897</v>
      </c>
      <c r="C99" s="233">
        <v>45042</v>
      </c>
      <c r="D99" s="201"/>
      <c r="E99" s="14"/>
      <c r="F99" s="210"/>
      <c r="G99" s="210"/>
      <c r="H99" s="4"/>
      <c r="I99" s="201"/>
      <c r="J99" s="14"/>
      <c r="K99" s="210"/>
      <c r="L99" s="210"/>
      <c r="M99" s="216"/>
      <c r="N99" s="5"/>
      <c r="O99" s="5"/>
      <c r="P99" s="5"/>
      <c r="Q99" s="5"/>
      <c r="R99" s="218"/>
      <c r="S99" s="212">
        <f t="shared" si="2"/>
        <v>0</v>
      </c>
      <c r="T99" s="201"/>
      <c r="U99" s="14"/>
      <c r="V99" s="210"/>
      <c r="W99" s="210"/>
      <c r="X99" s="4"/>
      <c r="Y99" s="237">
        <f t="shared" si="3"/>
        <v>0</v>
      </c>
      <c r="AA99" s="284">
        <f>S99+'WQT Analysis '!U97</f>
        <v>0</v>
      </c>
      <c r="AB99" s="281">
        <f>Y99+'WQT Analysis '!V97</f>
        <v>0</v>
      </c>
    </row>
    <row r="100" spans="1:28">
      <c r="A100" s="188" t="s">
        <v>256</v>
      </c>
      <c r="B100" s="155">
        <f>'Total PTDs'!K98</f>
        <v>44878</v>
      </c>
      <c r="C100" s="229">
        <v>45042</v>
      </c>
      <c r="D100" s="201"/>
      <c r="E100" s="14"/>
      <c r="F100" s="210"/>
      <c r="G100" s="210"/>
      <c r="H100" s="4"/>
      <c r="I100" s="201"/>
      <c r="J100" s="14"/>
      <c r="K100" s="210"/>
      <c r="L100" s="210"/>
      <c r="M100" s="216"/>
      <c r="N100" s="5"/>
      <c r="O100" s="5"/>
      <c r="P100" s="5"/>
      <c r="Q100" s="5"/>
      <c r="R100" s="218"/>
      <c r="S100" s="212">
        <f t="shared" si="2"/>
        <v>0</v>
      </c>
      <c r="T100" s="201"/>
      <c r="U100" s="14"/>
      <c r="V100" s="210"/>
      <c r="W100" s="210"/>
      <c r="X100" s="4"/>
      <c r="Y100" s="237">
        <f t="shared" si="3"/>
        <v>0</v>
      </c>
      <c r="AA100" s="284">
        <f>S100+'WQT Analysis '!U98</f>
        <v>0</v>
      </c>
      <c r="AB100" s="281">
        <f>Y100+'WQT Analysis '!V98</f>
        <v>0</v>
      </c>
    </row>
    <row r="101" spans="1:28">
      <c r="A101" s="188" t="s">
        <v>258</v>
      </c>
      <c r="B101" s="155">
        <f>'Total PTDs'!K99</f>
        <v>44880</v>
      </c>
      <c r="C101" s="229">
        <v>45042</v>
      </c>
      <c r="D101" s="201"/>
      <c r="E101" s="14"/>
      <c r="F101" s="210"/>
      <c r="G101" s="210"/>
      <c r="H101" s="4"/>
      <c r="I101" s="201"/>
      <c r="J101" s="14"/>
      <c r="K101" s="210"/>
      <c r="L101" s="210"/>
      <c r="M101" s="216"/>
      <c r="N101" s="5"/>
      <c r="O101" s="5"/>
      <c r="P101" s="5"/>
      <c r="Q101" s="5"/>
      <c r="R101" s="218"/>
      <c r="S101" s="212">
        <f t="shared" si="2"/>
        <v>0</v>
      </c>
      <c r="T101" s="201"/>
      <c r="U101" s="14"/>
      <c r="V101" s="210"/>
      <c r="W101" s="210"/>
      <c r="X101" s="4"/>
      <c r="Y101" s="237">
        <f t="shared" si="3"/>
        <v>0</v>
      </c>
      <c r="AA101" s="284">
        <f>S101+'WQT Analysis '!U99</f>
        <v>0</v>
      </c>
      <c r="AB101" s="281">
        <f>Y101+'WQT Analysis '!V99</f>
        <v>0</v>
      </c>
    </row>
    <row r="102" spans="1:28">
      <c r="A102" s="188" t="s">
        <v>260</v>
      </c>
      <c r="B102" s="155">
        <f>'Total PTDs'!K100</f>
        <v>44891</v>
      </c>
      <c r="C102" s="229">
        <v>45042</v>
      </c>
      <c r="D102" s="201"/>
      <c r="E102" s="14"/>
      <c r="F102" s="210"/>
      <c r="G102" s="210"/>
      <c r="H102" s="4"/>
      <c r="I102" s="201"/>
      <c r="J102" s="14"/>
      <c r="K102" s="210"/>
      <c r="L102" s="210"/>
      <c r="M102" s="216"/>
      <c r="N102" s="5"/>
      <c r="O102" s="5"/>
      <c r="P102" s="5"/>
      <c r="Q102" s="5"/>
      <c r="R102" s="218"/>
      <c r="S102" s="212">
        <f t="shared" si="2"/>
        <v>0</v>
      </c>
      <c r="T102" s="201"/>
      <c r="U102" s="14"/>
      <c r="V102" s="210"/>
      <c r="W102" s="210"/>
      <c r="X102" s="4"/>
      <c r="Y102" s="237">
        <f t="shared" si="3"/>
        <v>0</v>
      </c>
      <c r="AA102" s="284">
        <f>S102+'WQT Analysis '!U100</f>
        <v>0</v>
      </c>
      <c r="AB102" s="281">
        <f>Y102+'WQT Analysis '!V100</f>
        <v>0</v>
      </c>
    </row>
    <row r="103" spans="1:28">
      <c r="A103" s="195">
        <f>COUNTA(A90:A102)</f>
        <v>13</v>
      </c>
      <c r="B103" s="230"/>
      <c r="C103" s="230"/>
      <c r="D103" s="201"/>
      <c r="E103" s="14"/>
      <c r="F103" s="210"/>
      <c r="G103" s="210"/>
      <c r="H103" s="4"/>
      <c r="I103" s="201"/>
      <c r="J103" s="14"/>
      <c r="K103" s="210"/>
      <c r="L103" s="210"/>
      <c r="M103" s="216"/>
      <c r="N103" s="5"/>
      <c r="O103" s="5"/>
      <c r="P103" s="5"/>
      <c r="Q103" s="5"/>
      <c r="R103" s="218"/>
      <c r="S103" s="212">
        <f t="shared" si="2"/>
        <v>0</v>
      </c>
      <c r="T103" s="201"/>
      <c r="U103" s="14"/>
      <c r="V103" s="210"/>
      <c r="W103" s="210"/>
      <c r="X103" s="4"/>
      <c r="Y103" s="237">
        <f t="shared" si="3"/>
        <v>0</v>
      </c>
      <c r="AA103" s="284">
        <f>S103+'WQT Analysis '!U101</f>
        <v>0</v>
      </c>
      <c r="AB103" s="281">
        <f>Y103+'WQT Analysis '!V101</f>
        <v>0</v>
      </c>
    </row>
    <row r="104" spans="1:28">
      <c r="A104" s="197" t="s">
        <v>262</v>
      </c>
      <c r="B104" s="231"/>
      <c r="C104" s="228"/>
      <c r="D104" s="201"/>
      <c r="E104" s="14"/>
      <c r="F104" s="210"/>
      <c r="G104" s="210"/>
      <c r="H104" s="4"/>
      <c r="I104" s="201"/>
      <c r="J104" s="14"/>
      <c r="K104" s="210"/>
      <c r="L104" s="210"/>
      <c r="M104" s="216"/>
      <c r="N104" s="5"/>
      <c r="O104" s="5"/>
      <c r="P104" s="5"/>
      <c r="Q104" s="5"/>
      <c r="R104" s="218"/>
      <c r="S104" s="212">
        <f t="shared" si="2"/>
        <v>0</v>
      </c>
      <c r="T104" s="201"/>
      <c r="U104" s="14"/>
      <c r="V104" s="210"/>
      <c r="W104" s="210"/>
      <c r="X104" s="4"/>
      <c r="Y104" s="237">
        <f t="shared" si="3"/>
        <v>0</v>
      </c>
      <c r="AA104" s="284">
        <f>S104+'WQT Analysis '!U102</f>
        <v>0</v>
      </c>
      <c r="AB104" s="281">
        <f>Y104+'WQT Analysis '!V102</f>
        <v>0</v>
      </c>
    </row>
    <row r="105" spans="1:28">
      <c r="A105" s="194" t="s">
        <v>263</v>
      </c>
      <c r="B105" s="155">
        <f>'Total PTDs'!K103</f>
        <v>44562</v>
      </c>
      <c r="C105" s="155">
        <v>44957</v>
      </c>
      <c r="D105" s="201"/>
      <c r="E105" s="14"/>
      <c r="F105" s="210"/>
      <c r="G105" s="210"/>
      <c r="H105" s="4"/>
      <c r="I105" s="201"/>
      <c r="J105" s="14"/>
      <c r="K105" s="210"/>
      <c r="L105" s="210"/>
      <c r="M105" s="216"/>
      <c r="N105" s="5"/>
      <c r="O105" s="5"/>
      <c r="P105" s="5"/>
      <c r="Q105" s="5"/>
      <c r="R105" s="218"/>
      <c r="S105" s="212">
        <f t="shared" si="2"/>
        <v>0</v>
      </c>
      <c r="T105" s="201"/>
      <c r="U105" s="14"/>
      <c r="V105" s="210"/>
      <c r="W105" s="210"/>
      <c r="X105" s="4"/>
      <c r="Y105" s="237">
        <f t="shared" si="3"/>
        <v>0</v>
      </c>
      <c r="AA105" s="284">
        <f>S105+'WQT Analysis '!U103</f>
        <v>0</v>
      </c>
      <c r="AB105" s="281">
        <f>Y105+'WQT Analysis '!V103</f>
        <v>0</v>
      </c>
    </row>
    <row r="106" spans="1:28">
      <c r="A106" s="194" t="s">
        <v>265</v>
      </c>
      <c r="B106" s="155">
        <f>'Total PTDs'!K104</f>
        <v>44562</v>
      </c>
      <c r="C106" s="155">
        <v>45035</v>
      </c>
      <c r="D106" s="201"/>
      <c r="E106" s="14"/>
      <c r="F106" s="210"/>
      <c r="G106" s="210"/>
      <c r="H106" s="4"/>
      <c r="I106" s="201"/>
      <c r="J106" s="14"/>
      <c r="K106" s="210"/>
      <c r="L106" s="210"/>
      <c r="M106" s="216"/>
      <c r="N106" s="5"/>
      <c r="O106" s="5"/>
      <c r="P106" s="5"/>
      <c r="Q106" s="5"/>
      <c r="R106" s="218"/>
      <c r="S106" s="212">
        <f t="shared" si="2"/>
        <v>0</v>
      </c>
      <c r="T106" s="201"/>
      <c r="U106" s="14"/>
      <c r="V106" s="210"/>
      <c r="W106" s="210"/>
      <c r="X106" s="4"/>
      <c r="Y106" s="237">
        <f t="shared" si="3"/>
        <v>0</v>
      </c>
      <c r="AA106" s="284">
        <f>S106+'WQT Analysis '!U104</f>
        <v>0</v>
      </c>
      <c r="AB106" s="281">
        <f>Y106+'WQT Analysis '!V104</f>
        <v>0</v>
      </c>
    </row>
    <row r="107" spans="1:28">
      <c r="A107" s="194" t="s">
        <v>267</v>
      </c>
      <c r="B107" s="155">
        <f>'Total PTDs'!K105</f>
        <v>44562</v>
      </c>
      <c r="C107" s="155">
        <v>45035</v>
      </c>
      <c r="D107" s="201"/>
      <c r="E107" s="14"/>
      <c r="F107" s="210"/>
      <c r="G107" s="210"/>
      <c r="H107" s="4"/>
      <c r="I107" s="201"/>
      <c r="J107" s="14"/>
      <c r="K107" s="210"/>
      <c r="L107" s="210"/>
      <c r="M107" s="216"/>
      <c r="N107" s="5"/>
      <c r="O107" s="5"/>
      <c r="P107" s="5"/>
      <c r="Q107" s="5"/>
      <c r="R107" s="218"/>
      <c r="S107" s="212">
        <f t="shared" si="2"/>
        <v>0</v>
      </c>
      <c r="T107" s="201"/>
      <c r="U107" s="14"/>
      <c r="V107" s="210"/>
      <c r="W107" s="210"/>
      <c r="X107" s="4"/>
      <c r="Y107" s="237">
        <f t="shared" si="3"/>
        <v>0</v>
      </c>
      <c r="AA107" s="284">
        <f>S107+'WQT Analysis '!U105</f>
        <v>0</v>
      </c>
      <c r="AB107" s="281">
        <f>Y107+'WQT Analysis '!V105</f>
        <v>0</v>
      </c>
    </row>
    <row r="108" spans="1:28">
      <c r="A108" s="194" t="s">
        <v>269</v>
      </c>
      <c r="B108" s="155">
        <f>'Total PTDs'!K106</f>
        <v>44562</v>
      </c>
      <c r="C108" s="155">
        <v>45035</v>
      </c>
      <c r="D108" s="201"/>
      <c r="E108" s="14"/>
      <c r="F108" s="210"/>
      <c r="G108" s="210"/>
      <c r="H108" s="4"/>
      <c r="I108" s="201"/>
      <c r="J108" s="14"/>
      <c r="K108" s="210"/>
      <c r="L108" s="210"/>
      <c r="M108" s="216"/>
      <c r="N108" s="5"/>
      <c r="O108" s="5"/>
      <c r="P108" s="5"/>
      <c r="Q108" s="5"/>
      <c r="R108" s="218"/>
      <c r="S108" s="212">
        <f t="shared" si="2"/>
        <v>0</v>
      </c>
      <c r="T108" s="201"/>
      <c r="U108" s="14"/>
      <c r="V108" s="210"/>
      <c r="W108" s="210"/>
      <c r="X108" s="4"/>
      <c r="Y108" s="237">
        <f t="shared" si="3"/>
        <v>0</v>
      </c>
      <c r="AA108" s="284">
        <f>S108+'WQT Analysis '!U106</f>
        <v>0</v>
      </c>
      <c r="AB108" s="281">
        <f>Y108+'WQT Analysis '!V106</f>
        <v>0</v>
      </c>
    </row>
    <row r="109" spans="1:28">
      <c r="A109" s="194" t="s">
        <v>271</v>
      </c>
      <c r="B109" s="155">
        <f>'Total PTDs'!K107</f>
        <v>44562</v>
      </c>
      <c r="C109" s="155">
        <v>45035</v>
      </c>
      <c r="D109" s="201"/>
      <c r="E109" s="14"/>
      <c r="F109" s="210"/>
      <c r="G109" s="210"/>
      <c r="H109" s="4"/>
      <c r="I109" s="201"/>
      <c r="J109" s="14"/>
      <c r="K109" s="210"/>
      <c r="L109" s="210"/>
      <c r="M109" s="216"/>
      <c r="N109" s="5"/>
      <c r="O109" s="5"/>
      <c r="P109" s="5"/>
      <c r="Q109" s="5"/>
      <c r="R109" s="218"/>
      <c r="S109" s="212">
        <f t="shared" si="2"/>
        <v>0</v>
      </c>
      <c r="T109" s="201"/>
      <c r="U109" s="14"/>
      <c r="V109" s="210"/>
      <c r="W109" s="210"/>
      <c r="X109" s="4"/>
      <c r="Y109" s="237">
        <f t="shared" si="3"/>
        <v>0</v>
      </c>
      <c r="AA109" s="284">
        <f>S109+'WQT Analysis '!U107</f>
        <v>0</v>
      </c>
      <c r="AB109" s="281">
        <f>Y109+'WQT Analysis '!V107</f>
        <v>0</v>
      </c>
    </row>
    <row r="110" spans="1:28">
      <c r="A110" s="194" t="s">
        <v>273</v>
      </c>
      <c r="B110" s="155">
        <f>'Total PTDs'!K108</f>
        <v>44562</v>
      </c>
      <c r="C110" s="155">
        <v>45035</v>
      </c>
      <c r="D110" s="201"/>
      <c r="E110" s="14"/>
      <c r="F110" s="210"/>
      <c r="G110" s="210"/>
      <c r="H110" s="4"/>
      <c r="I110" s="201"/>
      <c r="J110" s="14"/>
      <c r="K110" s="210"/>
      <c r="L110" s="210"/>
      <c r="M110" s="216"/>
      <c r="N110" s="5"/>
      <c r="O110" s="5"/>
      <c r="P110" s="5"/>
      <c r="Q110" s="5"/>
      <c r="R110" s="218"/>
      <c r="S110" s="212">
        <f t="shared" si="2"/>
        <v>0</v>
      </c>
      <c r="T110" s="201"/>
      <c r="U110" s="14"/>
      <c r="V110" s="210"/>
      <c r="W110" s="210"/>
      <c r="X110" s="4"/>
      <c r="Y110" s="237">
        <f t="shared" si="3"/>
        <v>0</v>
      </c>
      <c r="AA110" s="284">
        <f>S110+'WQT Analysis '!U108</f>
        <v>0</v>
      </c>
      <c r="AB110" s="281">
        <f>Y110+'WQT Analysis '!V108</f>
        <v>0</v>
      </c>
    </row>
    <row r="111" spans="1:28">
      <c r="A111" s="194" t="s">
        <v>275</v>
      </c>
      <c r="B111" s="155">
        <f>'Total PTDs'!K109</f>
        <v>44562</v>
      </c>
      <c r="C111" s="155">
        <v>45035</v>
      </c>
      <c r="D111" s="201"/>
      <c r="E111" s="14"/>
      <c r="F111" s="210"/>
      <c r="G111" s="210"/>
      <c r="H111" s="4"/>
      <c r="I111" s="201"/>
      <c r="J111" s="14"/>
      <c r="K111" s="210"/>
      <c r="L111" s="210"/>
      <c r="M111" s="216"/>
      <c r="N111" s="5"/>
      <c r="O111" s="5"/>
      <c r="P111" s="5"/>
      <c r="Q111" s="5"/>
      <c r="R111" s="218"/>
      <c r="S111" s="212">
        <f t="shared" si="2"/>
        <v>0</v>
      </c>
      <c r="T111" s="201"/>
      <c r="U111" s="14"/>
      <c r="V111" s="210"/>
      <c r="W111" s="210"/>
      <c r="X111" s="4"/>
      <c r="Y111" s="237">
        <f t="shared" si="3"/>
        <v>0</v>
      </c>
      <c r="AA111" s="284">
        <f>S111+'WQT Analysis '!U109</f>
        <v>0</v>
      </c>
      <c r="AB111" s="281">
        <f>Y111+'WQT Analysis '!V109</f>
        <v>0</v>
      </c>
    </row>
    <row r="112" spans="1:28">
      <c r="A112" s="194" t="s">
        <v>277</v>
      </c>
      <c r="B112" s="155">
        <f>'Total PTDs'!K110</f>
        <v>44562</v>
      </c>
      <c r="C112" s="155">
        <v>45035</v>
      </c>
      <c r="D112" s="201"/>
      <c r="E112" s="14"/>
      <c r="F112" s="210"/>
      <c r="G112" s="210"/>
      <c r="H112" s="4"/>
      <c r="I112" s="201"/>
      <c r="J112" s="14"/>
      <c r="K112" s="210"/>
      <c r="L112" s="210"/>
      <c r="M112" s="216"/>
      <c r="N112" s="5"/>
      <c r="O112" s="5"/>
      <c r="P112" s="5"/>
      <c r="Q112" s="5"/>
      <c r="R112" s="218"/>
      <c r="S112" s="212">
        <f t="shared" si="2"/>
        <v>0</v>
      </c>
      <c r="T112" s="201"/>
      <c r="U112" s="14"/>
      <c r="V112" s="210"/>
      <c r="W112" s="210"/>
      <c r="X112" s="4"/>
      <c r="Y112" s="237">
        <f t="shared" si="3"/>
        <v>0</v>
      </c>
      <c r="AA112" s="284">
        <f>S112+'WQT Analysis '!U110</f>
        <v>0</v>
      </c>
      <c r="AB112" s="281">
        <f>Y112+'WQT Analysis '!V110</f>
        <v>0</v>
      </c>
    </row>
    <row r="113" spans="1:28">
      <c r="A113" s="194" t="s">
        <v>278</v>
      </c>
      <c r="B113" s="155">
        <f>'Total PTDs'!K111</f>
        <v>44562</v>
      </c>
      <c r="C113" s="155">
        <v>45035</v>
      </c>
      <c r="D113" s="201"/>
      <c r="E113" s="14"/>
      <c r="F113" s="210"/>
      <c r="G113" s="210"/>
      <c r="H113" s="4"/>
      <c r="I113" s="201"/>
      <c r="J113" s="14"/>
      <c r="K113" s="210"/>
      <c r="L113" s="210"/>
      <c r="M113" s="216"/>
      <c r="N113" s="5"/>
      <c r="O113" s="5"/>
      <c r="P113" s="5"/>
      <c r="Q113" s="5"/>
      <c r="R113" s="218"/>
      <c r="S113" s="212">
        <f t="shared" si="2"/>
        <v>0</v>
      </c>
      <c r="T113" s="201"/>
      <c r="U113" s="14"/>
      <c r="V113" s="210"/>
      <c r="W113" s="210"/>
      <c r="X113" s="4"/>
      <c r="Y113" s="237">
        <f t="shared" si="3"/>
        <v>0</v>
      </c>
      <c r="AA113" s="284">
        <f>S113+'WQT Analysis '!U111</f>
        <v>0</v>
      </c>
      <c r="AB113" s="281">
        <f>Y113+'WQT Analysis '!V111</f>
        <v>0</v>
      </c>
    </row>
    <row r="114" spans="1:28">
      <c r="A114" s="194" t="s">
        <v>280</v>
      </c>
      <c r="B114" s="155">
        <f>'Total PTDs'!K112</f>
        <v>44562</v>
      </c>
      <c r="C114" s="155">
        <v>45035</v>
      </c>
      <c r="D114" s="201" t="s">
        <v>825</v>
      </c>
      <c r="E114" s="14" t="s">
        <v>826</v>
      </c>
      <c r="F114" s="210">
        <v>44844</v>
      </c>
      <c r="G114" s="210">
        <v>44845</v>
      </c>
      <c r="H114" s="4">
        <f>G114-F114+1</f>
        <v>2</v>
      </c>
      <c r="I114" s="201"/>
      <c r="J114" s="14"/>
      <c r="K114" s="210"/>
      <c r="L114" s="210"/>
      <c r="M114" s="216"/>
      <c r="N114" s="5"/>
      <c r="O114" s="5"/>
      <c r="P114" s="5"/>
      <c r="Q114" s="5"/>
      <c r="R114" s="218"/>
      <c r="S114" s="212">
        <f t="shared" si="2"/>
        <v>2</v>
      </c>
      <c r="T114" s="201"/>
      <c r="U114" s="14"/>
      <c r="V114" s="210"/>
      <c r="W114" s="210"/>
      <c r="X114" s="4"/>
      <c r="Y114" s="237">
        <f t="shared" si="3"/>
        <v>0</v>
      </c>
      <c r="AA114" s="284">
        <f>S114+'WQT Analysis '!U112</f>
        <v>2</v>
      </c>
      <c r="AB114" s="281">
        <f>Y114+'WQT Analysis '!V112</f>
        <v>0</v>
      </c>
    </row>
    <row r="115" spans="1:28">
      <c r="A115" s="188" t="s">
        <v>282</v>
      </c>
      <c r="B115" s="155">
        <f>'Total PTDs'!K113</f>
        <v>44880</v>
      </c>
      <c r="C115" s="229">
        <v>45035</v>
      </c>
      <c r="D115" s="201"/>
      <c r="E115" s="14"/>
      <c r="F115" s="210"/>
      <c r="G115" s="210"/>
      <c r="H115" s="4"/>
      <c r="I115" s="201"/>
      <c r="J115" s="14"/>
      <c r="K115" s="210"/>
      <c r="L115" s="210"/>
      <c r="M115" s="216"/>
      <c r="N115" s="5"/>
      <c r="O115" s="5"/>
      <c r="P115" s="5"/>
      <c r="Q115" s="5"/>
      <c r="R115" s="218"/>
      <c r="S115" s="212">
        <f t="shared" si="2"/>
        <v>0</v>
      </c>
      <c r="T115" s="201"/>
      <c r="U115" s="14"/>
      <c r="V115" s="210"/>
      <c r="W115" s="210"/>
      <c r="X115" s="4"/>
      <c r="Y115" s="237">
        <f t="shared" si="3"/>
        <v>0</v>
      </c>
      <c r="AA115" s="284">
        <f>S115+'WQT Analysis '!U113</f>
        <v>0</v>
      </c>
      <c r="AB115" s="281">
        <f>Y115+'WQT Analysis '!V113</f>
        <v>0</v>
      </c>
    </row>
    <row r="116" spans="1:28">
      <c r="A116" s="198" t="s">
        <v>284</v>
      </c>
      <c r="B116" s="155">
        <f>'Total PTDs'!K114</f>
        <v>44732</v>
      </c>
      <c r="C116" s="233">
        <v>45035</v>
      </c>
      <c r="D116" s="201"/>
      <c r="E116" s="14"/>
      <c r="F116" s="210"/>
      <c r="G116" s="210"/>
      <c r="H116" s="4"/>
      <c r="I116" s="201"/>
      <c r="J116" s="14"/>
      <c r="K116" s="210"/>
      <c r="L116" s="210"/>
      <c r="M116" s="216"/>
      <c r="N116" s="5"/>
      <c r="O116" s="5"/>
      <c r="P116" s="5"/>
      <c r="Q116" s="5"/>
      <c r="R116" s="218"/>
      <c r="S116" s="212">
        <f t="shared" si="2"/>
        <v>0</v>
      </c>
      <c r="T116" s="201"/>
      <c r="U116" s="14"/>
      <c r="V116" s="210"/>
      <c r="W116" s="210"/>
      <c r="X116" s="4"/>
      <c r="Y116" s="237">
        <f t="shared" si="3"/>
        <v>0</v>
      </c>
      <c r="AA116" s="284">
        <f>S116+'WQT Analysis '!U114</f>
        <v>0</v>
      </c>
      <c r="AB116" s="281">
        <f>Y116+'WQT Analysis '!V114</f>
        <v>0</v>
      </c>
    </row>
    <row r="117" spans="1:28">
      <c r="A117" s="188" t="s">
        <v>286</v>
      </c>
      <c r="B117" s="155">
        <f>'Total PTDs'!K115</f>
        <v>44852</v>
      </c>
      <c r="C117" s="229">
        <v>45035</v>
      </c>
      <c r="D117" s="201"/>
      <c r="E117" s="14"/>
      <c r="F117" s="210"/>
      <c r="G117" s="210"/>
      <c r="H117" s="4"/>
      <c r="I117" s="201"/>
      <c r="J117" s="14"/>
      <c r="K117" s="210"/>
      <c r="L117" s="210"/>
      <c r="M117" s="216"/>
      <c r="N117" s="5"/>
      <c r="O117" s="5"/>
      <c r="P117" s="5"/>
      <c r="Q117" s="5"/>
      <c r="R117" s="218"/>
      <c r="S117" s="212">
        <f t="shared" si="2"/>
        <v>0</v>
      </c>
      <c r="T117" s="201"/>
      <c r="U117" s="14"/>
      <c r="V117" s="210"/>
      <c r="W117" s="210"/>
      <c r="X117" s="4"/>
      <c r="Y117" s="237">
        <f t="shared" si="3"/>
        <v>0</v>
      </c>
      <c r="AA117" s="284">
        <f>S117+'WQT Analysis '!U115</f>
        <v>0</v>
      </c>
      <c r="AB117" s="281">
        <f>Y117+'WQT Analysis '!V115</f>
        <v>0</v>
      </c>
    </row>
    <row r="118" spans="1:28">
      <c r="A118" s="188" t="s">
        <v>288</v>
      </c>
      <c r="B118" s="155">
        <f>'Total PTDs'!K116</f>
        <v>44846</v>
      </c>
      <c r="C118" s="229">
        <v>45035</v>
      </c>
      <c r="D118" s="201"/>
      <c r="E118" s="14"/>
      <c r="F118" s="210"/>
      <c r="G118" s="210"/>
      <c r="H118" s="4"/>
      <c r="I118" s="201"/>
      <c r="J118" s="14"/>
      <c r="K118" s="210"/>
      <c r="L118" s="210"/>
      <c r="M118" s="216"/>
      <c r="N118" s="5"/>
      <c r="O118" s="5"/>
      <c r="P118" s="5"/>
      <c r="Q118" s="5"/>
      <c r="R118" s="218"/>
      <c r="S118" s="212">
        <f t="shared" si="2"/>
        <v>0</v>
      </c>
      <c r="T118" s="201"/>
      <c r="U118" s="14"/>
      <c r="V118" s="210"/>
      <c r="W118" s="210"/>
      <c r="X118" s="4"/>
      <c r="Y118" s="237">
        <f t="shared" si="3"/>
        <v>0</v>
      </c>
      <c r="AA118" s="284">
        <f>S118+'WQT Analysis '!U116</f>
        <v>0</v>
      </c>
      <c r="AB118" s="281">
        <f>Y118+'WQT Analysis '!V116</f>
        <v>0</v>
      </c>
    </row>
    <row r="119" spans="1:28">
      <c r="A119" s="198" t="s">
        <v>290</v>
      </c>
      <c r="B119" s="155">
        <f>'Total PTDs'!K117</f>
        <v>44813</v>
      </c>
      <c r="C119" s="233">
        <v>45035</v>
      </c>
      <c r="D119" s="201"/>
      <c r="E119" s="14"/>
      <c r="F119" s="210"/>
      <c r="G119" s="210"/>
      <c r="H119" s="4"/>
      <c r="I119" s="201"/>
      <c r="J119" s="14"/>
      <c r="K119" s="210"/>
      <c r="L119" s="210"/>
      <c r="M119" s="216"/>
      <c r="N119" s="5"/>
      <c r="O119" s="5"/>
      <c r="P119" s="5"/>
      <c r="Q119" s="5"/>
      <c r="R119" s="218"/>
      <c r="S119" s="212">
        <f t="shared" si="2"/>
        <v>0</v>
      </c>
      <c r="T119" s="201"/>
      <c r="U119" s="14"/>
      <c r="V119" s="210"/>
      <c r="W119" s="210"/>
      <c r="X119" s="4"/>
      <c r="Y119" s="237">
        <f t="shared" si="3"/>
        <v>0</v>
      </c>
      <c r="AA119" s="284">
        <f>S119+'WQT Analysis '!U117</f>
        <v>0</v>
      </c>
      <c r="AB119" s="281">
        <f>Y119+'WQT Analysis '!V117</f>
        <v>0</v>
      </c>
    </row>
    <row r="120" spans="1:28">
      <c r="A120" s="195">
        <f>COUNTA(A105:A119)</f>
        <v>15</v>
      </c>
      <c r="B120" s="230"/>
      <c r="C120" s="230"/>
      <c r="D120" s="201"/>
      <c r="E120" s="14"/>
      <c r="F120" s="210"/>
      <c r="G120" s="210"/>
      <c r="H120" s="4"/>
      <c r="I120" s="201"/>
      <c r="J120" s="14"/>
      <c r="K120" s="210"/>
      <c r="L120" s="210"/>
      <c r="M120" s="216"/>
      <c r="N120" s="5"/>
      <c r="O120" s="5"/>
      <c r="P120" s="5"/>
      <c r="Q120" s="5"/>
      <c r="R120" s="218"/>
      <c r="S120" s="212">
        <f t="shared" si="2"/>
        <v>0</v>
      </c>
      <c r="T120" s="201"/>
      <c r="U120" s="14"/>
      <c r="V120" s="210"/>
      <c r="W120" s="210"/>
      <c r="X120" s="4"/>
      <c r="Y120" s="237">
        <f t="shared" si="3"/>
        <v>0</v>
      </c>
      <c r="AA120" s="284">
        <f>S120+'WQT Analysis '!U118</f>
        <v>0</v>
      </c>
      <c r="AB120" s="281">
        <f>Y120+'WQT Analysis '!V118</f>
        <v>0</v>
      </c>
    </row>
    <row r="121" spans="1:28">
      <c r="A121" s="193" t="s">
        <v>292</v>
      </c>
      <c r="B121" s="231"/>
      <c r="C121" s="231"/>
      <c r="D121" s="201"/>
      <c r="E121" s="14"/>
      <c r="F121" s="210"/>
      <c r="G121" s="210"/>
      <c r="H121" s="4"/>
      <c r="I121" s="201"/>
      <c r="J121" s="14"/>
      <c r="K121" s="210"/>
      <c r="L121" s="210"/>
      <c r="M121" s="216"/>
      <c r="N121" s="5"/>
      <c r="O121" s="5"/>
      <c r="P121" s="5"/>
      <c r="Q121" s="5"/>
      <c r="R121" s="218"/>
      <c r="S121" s="212">
        <f t="shared" si="2"/>
        <v>0</v>
      </c>
      <c r="T121" s="201"/>
      <c r="U121" s="14"/>
      <c r="V121" s="210"/>
      <c r="W121" s="210"/>
      <c r="X121" s="4"/>
      <c r="Y121" s="237">
        <f t="shared" si="3"/>
        <v>0</v>
      </c>
      <c r="AA121" s="284">
        <f>S121+'WQT Analysis '!U119</f>
        <v>0</v>
      </c>
      <c r="AB121" s="281">
        <f>Y121+'WQT Analysis '!V119</f>
        <v>0</v>
      </c>
    </row>
    <row r="122" spans="1:28">
      <c r="A122" s="194" t="s">
        <v>293</v>
      </c>
      <c r="B122" s="155">
        <f>'Total PTDs'!K120</f>
        <v>44562</v>
      </c>
      <c r="C122" s="155">
        <v>44957</v>
      </c>
      <c r="D122" s="201" t="s">
        <v>827</v>
      </c>
      <c r="E122" s="14" t="s">
        <v>828</v>
      </c>
      <c r="F122" s="210">
        <v>44719</v>
      </c>
      <c r="G122" s="210">
        <v>44719</v>
      </c>
      <c r="H122" s="4">
        <f>G122-F122+1</f>
        <v>1</v>
      </c>
      <c r="I122" s="201" t="s">
        <v>829</v>
      </c>
      <c r="J122" s="14" t="s">
        <v>830</v>
      </c>
      <c r="K122" s="210">
        <v>44719</v>
      </c>
      <c r="L122" s="210">
        <v>44719</v>
      </c>
      <c r="M122" s="216">
        <f>L122-K122+1</f>
        <v>1</v>
      </c>
      <c r="N122" s="5"/>
      <c r="O122" s="5"/>
      <c r="P122" s="5"/>
      <c r="Q122" s="5"/>
      <c r="R122" s="218"/>
      <c r="S122" s="212">
        <f t="shared" si="2"/>
        <v>2</v>
      </c>
      <c r="T122" s="201"/>
      <c r="U122" s="14"/>
      <c r="V122" s="210"/>
      <c r="W122" s="210"/>
      <c r="X122" s="4"/>
      <c r="Y122" s="237">
        <f t="shared" si="3"/>
        <v>0</v>
      </c>
      <c r="AA122" s="284">
        <f>S122+'WQT Analysis '!U120</f>
        <v>2</v>
      </c>
      <c r="AB122" s="281">
        <f>Y122+'WQT Analysis '!V120</f>
        <v>0</v>
      </c>
    </row>
    <row r="123" spans="1:28">
      <c r="A123" s="194" t="s">
        <v>295</v>
      </c>
      <c r="B123" s="155">
        <f>'Total PTDs'!K121</f>
        <v>44562</v>
      </c>
      <c r="C123" s="155">
        <v>45042</v>
      </c>
      <c r="D123" s="201" t="s">
        <v>831</v>
      </c>
      <c r="E123" s="14" t="s">
        <v>832</v>
      </c>
      <c r="F123" s="210">
        <v>44783</v>
      </c>
      <c r="G123" s="210">
        <v>44790</v>
      </c>
      <c r="H123" s="4">
        <f>G123-F123+1</f>
        <v>8</v>
      </c>
      <c r="I123" s="201" t="s">
        <v>833</v>
      </c>
      <c r="J123" s="14"/>
      <c r="K123" s="210">
        <v>44854</v>
      </c>
      <c r="L123" s="210">
        <v>44861</v>
      </c>
      <c r="M123" s="216">
        <f>L123-K123+1</f>
        <v>8</v>
      </c>
      <c r="N123" s="5"/>
      <c r="O123" s="5"/>
      <c r="P123" s="5"/>
      <c r="Q123" s="5"/>
      <c r="R123" s="218"/>
      <c r="S123" s="212">
        <f t="shared" si="2"/>
        <v>16</v>
      </c>
      <c r="T123" s="201"/>
      <c r="U123" s="14"/>
      <c r="V123" s="210"/>
      <c r="W123" s="210"/>
      <c r="X123" s="4"/>
      <c r="Y123" s="237">
        <f t="shared" si="3"/>
        <v>0</v>
      </c>
      <c r="AA123" s="284">
        <f>S123+'WQT Analysis '!U121</f>
        <v>16</v>
      </c>
      <c r="AB123" s="281">
        <f>Y123+'WQT Analysis '!V121</f>
        <v>0</v>
      </c>
    </row>
    <row r="124" spans="1:28">
      <c r="A124" s="194" t="s">
        <v>297</v>
      </c>
      <c r="B124" s="155">
        <f>'Total PTDs'!K122</f>
        <v>44562</v>
      </c>
      <c r="C124" s="155">
        <v>44957</v>
      </c>
      <c r="D124" s="201"/>
      <c r="E124" s="14"/>
      <c r="F124" s="210"/>
      <c r="G124" s="210"/>
      <c r="H124" s="4"/>
      <c r="I124" s="201"/>
      <c r="J124" s="14"/>
      <c r="K124" s="210"/>
      <c r="L124" s="210"/>
      <c r="M124" s="216"/>
      <c r="N124" s="5"/>
      <c r="O124" s="5"/>
      <c r="P124" s="5"/>
      <c r="Q124" s="5"/>
      <c r="R124" s="218"/>
      <c r="S124" s="212">
        <f t="shared" si="2"/>
        <v>0</v>
      </c>
      <c r="T124" s="201"/>
      <c r="U124" s="14"/>
      <c r="V124" s="210"/>
      <c r="W124" s="210"/>
      <c r="X124" s="4"/>
      <c r="Y124" s="237">
        <f t="shared" si="3"/>
        <v>0</v>
      </c>
      <c r="AA124" s="284">
        <f>S124+'WQT Analysis '!U122</f>
        <v>0</v>
      </c>
      <c r="AB124" s="281">
        <f>Y124+'WQT Analysis '!V122</f>
        <v>0</v>
      </c>
    </row>
    <row r="125" spans="1:28">
      <c r="A125" s="194" t="s">
        <v>299</v>
      </c>
      <c r="B125" s="155">
        <f>'Total PTDs'!K123</f>
        <v>44562</v>
      </c>
      <c r="C125" s="155">
        <v>45042</v>
      </c>
      <c r="D125" s="201"/>
      <c r="E125" s="14"/>
      <c r="F125" s="210"/>
      <c r="G125" s="210"/>
      <c r="H125" s="4"/>
      <c r="I125" s="201"/>
      <c r="J125" s="14"/>
      <c r="K125" s="210"/>
      <c r="L125" s="210"/>
      <c r="M125" s="216"/>
      <c r="N125" s="5"/>
      <c r="O125" s="5"/>
      <c r="P125" s="5"/>
      <c r="Q125" s="5"/>
      <c r="R125" s="218"/>
      <c r="S125" s="212">
        <f t="shared" si="2"/>
        <v>0</v>
      </c>
      <c r="T125" s="201"/>
      <c r="U125" s="14"/>
      <c r="V125" s="210"/>
      <c r="W125" s="210"/>
      <c r="X125" s="4"/>
      <c r="Y125" s="237">
        <f t="shared" si="3"/>
        <v>0</v>
      </c>
      <c r="AA125" s="284">
        <f>S125+'WQT Analysis '!U123</f>
        <v>0</v>
      </c>
      <c r="AB125" s="281">
        <f>Y125+'WQT Analysis '!V123</f>
        <v>0</v>
      </c>
    </row>
    <row r="126" spans="1:28">
      <c r="A126" s="194" t="s">
        <v>301</v>
      </c>
      <c r="B126" s="155">
        <f>'Total PTDs'!K124</f>
        <v>44562</v>
      </c>
      <c r="C126" s="155">
        <v>45042</v>
      </c>
      <c r="D126" s="201"/>
      <c r="E126" s="14"/>
      <c r="F126" s="210"/>
      <c r="G126" s="210"/>
      <c r="H126" s="4"/>
      <c r="I126" s="201"/>
      <c r="J126" s="14"/>
      <c r="K126" s="210"/>
      <c r="L126" s="210"/>
      <c r="M126" s="216"/>
      <c r="N126" s="5"/>
      <c r="O126" s="5"/>
      <c r="P126" s="5"/>
      <c r="Q126" s="5"/>
      <c r="R126" s="218"/>
      <c r="S126" s="212">
        <f t="shared" si="2"/>
        <v>0</v>
      </c>
      <c r="T126" s="201"/>
      <c r="U126" s="14"/>
      <c r="V126" s="210"/>
      <c r="W126" s="210"/>
      <c r="X126" s="4"/>
      <c r="Y126" s="237">
        <f t="shared" si="3"/>
        <v>0</v>
      </c>
      <c r="AA126" s="284">
        <f>S126+'WQT Analysis '!U124</f>
        <v>0</v>
      </c>
      <c r="AB126" s="281">
        <f>Y126+'WQT Analysis '!V124</f>
        <v>0</v>
      </c>
    </row>
    <row r="127" spans="1:28">
      <c r="A127" s="194" t="s">
        <v>303</v>
      </c>
      <c r="B127" s="155">
        <f>'Total PTDs'!K125</f>
        <v>44562</v>
      </c>
      <c r="C127" s="155">
        <v>45042</v>
      </c>
      <c r="D127" s="201" t="s">
        <v>834</v>
      </c>
      <c r="E127" s="14"/>
      <c r="F127" s="210">
        <v>44731</v>
      </c>
      <c r="G127" s="210">
        <v>44774</v>
      </c>
      <c r="H127" s="4">
        <f>G127-F127+1</f>
        <v>44</v>
      </c>
      <c r="I127" s="201" t="s">
        <v>835</v>
      </c>
      <c r="J127" s="14" t="s">
        <v>836</v>
      </c>
      <c r="K127" s="210">
        <v>44854</v>
      </c>
      <c r="L127" s="210">
        <v>44854</v>
      </c>
      <c r="M127" s="216">
        <f>L127-K127+1</f>
        <v>1</v>
      </c>
      <c r="N127" s="5"/>
      <c r="O127" s="5"/>
      <c r="P127" s="5"/>
      <c r="Q127" s="5"/>
      <c r="R127" s="218"/>
      <c r="S127" s="212">
        <f t="shared" si="2"/>
        <v>45</v>
      </c>
      <c r="T127" s="201"/>
      <c r="U127" s="14"/>
      <c r="V127" s="210"/>
      <c r="W127" s="210"/>
      <c r="X127" s="4"/>
      <c r="Y127" s="237">
        <f t="shared" si="3"/>
        <v>0</v>
      </c>
      <c r="AA127" s="284">
        <f>S127+'WQT Analysis '!U125</f>
        <v>45</v>
      </c>
      <c r="AB127" s="281">
        <f>Y127+'WQT Analysis '!V125</f>
        <v>0</v>
      </c>
    </row>
    <row r="128" spans="1:28">
      <c r="A128" s="194" t="s">
        <v>305</v>
      </c>
      <c r="B128" s="155">
        <f>'Total PTDs'!K126</f>
        <v>44562</v>
      </c>
      <c r="C128" s="155">
        <v>45042</v>
      </c>
      <c r="D128" s="201"/>
      <c r="E128" s="14"/>
      <c r="F128" s="210"/>
      <c r="G128" s="210"/>
      <c r="H128" s="4"/>
      <c r="I128" s="201"/>
      <c r="J128" s="14"/>
      <c r="K128" s="210"/>
      <c r="L128" s="210"/>
      <c r="M128" s="216"/>
      <c r="N128" s="5"/>
      <c r="O128" s="5"/>
      <c r="P128" s="5"/>
      <c r="Q128" s="5"/>
      <c r="R128" s="218"/>
      <c r="S128" s="212">
        <f t="shared" si="2"/>
        <v>0</v>
      </c>
      <c r="T128" s="201"/>
      <c r="U128" s="14"/>
      <c r="V128" s="210"/>
      <c r="W128" s="210"/>
      <c r="X128" s="4"/>
      <c r="Y128" s="237">
        <f t="shared" si="3"/>
        <v>0</v>
      </c>
      <c r="AA128" s="284">
        <f>S128+'WQT Analysis '!U126</f>
        <v>0</v>
      </c>
      <c r="AB128" s="281">
        <f>Y128+'WQT Analysis '!V126</f>
        <v>0</v>
      </c>
    </row>
    <row r="129" spans="1:28">
      <c r="A129" s="194" t="s">
        <v>307</v>
      </c>
      <c r="B129" s="155">
        <f>'Total PTDs'!K127</f>
        <v>44562</v>
      </c>
      <c r="C129" s="155">
        <v>45042</v>
      </c>
      <c r="D129" s="201" t="s">
        <v>821</v>
      </c>
      <c r="E129" s="14" t="s">
        <v>762</v>
      </c>
      <c r="F129" s="210">
        <v>44631</v>
      </c>
      <c r="G129" s="210" t="s">
        <v>786</v>
      </c>
      <c r="H129" s="4">
        <f>D3-F129</f>
        <v>295</v>
      </c>
      <c r="I129" s="201"/>
      <c r="J129" s="14"/>
      <c r="K129" s="210"/>
      <c r="L129" s="210"/>
      <c r="M129" s="216"/>
      <c r="N129" s="5"/>
      <c r="O129" s="5"/>
      <c r="P129" s="5"/>
      <c r="Q129" s="5"/>
      <c r="R129" s="218"/>
      <c r="S129" s="212">
        <f t="shared" si="2"/>
        <v>295</v>
      </c>
      <c r="T129" s="201" t="s">
        <v>787</v>
      </c>
      <c r="U129" s="14"/>
      <c r="V129" s="210"/>
      <c r="W129" s="210" t="s">
        <v>786</v>
      </c>
      <c r="X129" s="4">
        <f>D2-C4</f>
        <v>115</v>
      </c>
      <c r="Y129" s="237">
        <f t="shared" si="3"/>
        <v>115</v>
      </c>
      <c r="AA129" s="284">
        <f>S129+'WQT Analysis '!U127</f>
        <v>295</v>
      </c>
      <c r="AB129" s="281">
        <f>Y129+'WQT Analysis '!V127</f>
        <v>115</v>
      </c>
    </row>
    <row r="130" spans="1:28">
      <c r="A130" s="194" t="s">
        <v>309</v>
      </c>
      <c r="B130" s="155">
        <f>'Total PTDs'!K128</f>
        <v>44562</v>
      </c>
      <c r="C130" s="155">
        <v>45042</v>
      </c>
      <c r="D130" s="201" t="s">
        <v>762</v>
      </c>
      <c r="E130" s="14" t="s">
        <v>762</v>
      </c>
      <c r="F130" s="210" t="s">
        <v>762</v>
      </c>
      <c r="G130" s="210" t="s">
        <v>762</v>
      </c>
      <c r="H130" s="4"/>
      <c r="I130" s="201"/>
      <c r="J130" s="14"/>
      <c r="K130" s="210"/>
      <c r="L130" s="210"/>
      <c r="M130" s="216"/>
      <c r="N130" s="5"/>
      <c r="O130" s="5"/>
      <c r="P130" s="5"/>
      <c r="Q130" s="5"/>
      <c r="R130" s="218"/>
      <c r="S130" s="212">
        <f t="shared" si="2"/>
        <v>0</v>
      </c>
      <c r="T130" s="201"/>
      <c r="U130" s="14"/>
      <c r="V130" s="210"/>
      <c r="W130" s="210"/>
      <c r="X130" s="4"/>
      <c r="Y130" s="237">
        <f t="shared" si="3"/>
        <v>0</v>
      </c>
      <c r="AA130" s="284">
        <f>S130+'WQT Analysis '!U128</f>
        <v>0</v>
      </c>
      <c r="AB130" s="281">
        <f>Y130+'WQT Analysis '!V128</f>
        <v>0</v>
      </c>
    </row>
    <row r="131" spans="1:28">
      <c r="A131" s="194" t="s">
        <v>311</v>
      </c>
      <c r="B131" s="155">
        <f>'Total PTDs'!K129</f>
        <v>44562</v>
      </c>
      <c r="C131" s="155">
        <v>45042</v>
      </c>
      <c r="D131" s="201" t="s">
        <v>762</v>
      </c>
      <c r="E131" s="14" t="s">
        <v>762</v>
      </c>
      <c r="F131" s="210" t="s">
        <v>762</v>
      </c>
      <c r="G131" s="210" t="s">
        <v>762</v>
      </c>
      <c r="H131" s="4"/>
      <c r="I131" s="201"/>
      <c r="J131" s="14"/>
      <c r="K131" s="210"/>
      <c r="L131" s="210"/>
      <c r="M131" s="216"/>
      <c r="N131" s="5"/>
      <c r="O131" s="5"/>
      <c r="P131" s="5"/>
      <c r="Q131" s="5"/>
      <c r="R131" s="218"/>
      <c r="S131" s="212">
        <f t="shared" si="2"/>
        <v>0</v>
      </c>
      <c r="T131" s="201"/>
      <c r="U131" s="14"/>
      <c r="V131" s="210"/>
      <c r="W131" s="210"/>
      <c r="X131" s="4"/>
      <c r="Y131" s="237">
        <f t="shared" si="3"/>
        <v>0</v>
      </c>
      <c r="AA131" s="284">
        <f>S131+'WQT Analysis '!U129</f>
        <v>0</v>
      </c>
      <c r="AB131" s="281">
        <f>Y131+'WQT Analysis '!V129</f>
        <v>0</v>
      </c>
    </row>
    <row r="132" spans="1:28">
      <c r="A132" s="194" t="s">
        <v>313</v>
      </c>
      <c r="B132" s="155">
        <f>'Total PTDs'!K130</f>
        <v>44562</v>
      </c>
      <c r="C132" s="155">
        <v>45042</v>
      </c>
      <c r="D132" s="201" t="s">
        <v>837</v>
      </c>
      <c r="E132" s="14" t="s">
        <v>838</v>
      </c>
      <c r="F132" s="210">
        <v>44722</v>
      </c>
      <c r="G132" s="210">
        <v>44722</v>
      </c>
      <c r="H132" s="4">
        <f>G132-F132+1</f>
        <v>1</v>
      </c>
      <c r="I132" s="201"/>
      <c r="J132" s="14"/>
      <c r="K132" s="210"/>
      <c r="L132" s="210"/>
      <c r="M132" s="216"/>
      <c r="N132" s="5"/>
      <c r="O132" s="5"/>
      <c r="P132" s="5"/>
      <c r="Q132" s="5"/>
      <c r="R132" s="218"/>
      <c r="S132" s="212">
        <f t="shared" si="2"/>
        <v>1</v>
      </c>
      <c r="T132" s="201"/>
      <c r="U132" s="14"/>
      <c r="V132" s="210"/>
      <c r="W132" s="210"/>
      <c r="X132" s="4"/>
      <c r="Y132" s="237">
        <f t="shared" si="3"/>
        <v>0</v>
      </c>
      <c r="AA132" s="284">
        <f>S132+'WQT Analysis '!U130</f>
        <v>1</v>
      </c>
      <c r="AB132" s="281">
        <f>Y132+'WQT Analysis '!V130</f>
        <v>0</v>
      </c>
    </row>
    <row r="133" spans="1:28">
      <c r="A133" s="194" t="s">
        <v>315</v>
      </c>
      <c r="B133" s="155">
        <f>'Total PTDs'!K131</f>
        <v>44562</v>
      </c>
      <c r="C133" s="155">
        <v>45042</v>
      </c>
      <c r="D133" s="201" t="s">
        <v>839</v>
      </c>
      <c r="E133" s="14" t="s">
        <v>840</v>
      </c>
      <c r="F133" s="210">
        <v>44747</v>
      </c>
      <c r="G133" s="210">
        <v>44752</v>
      </c>
      <c r="H133" s="223"/>
      <c r="I133" s="201"/>
      <c r="J133" s="14"/>
      <c r="K133" s="210"/>
      <c r="L133" s="210"/>
      <c r="M133" s="216"/>
      <c r="N133" s="5"/>
      <c r="O133" s="5"/>
      <c r="P133" s="5"/>
      <c r="Q133" s="5"/>
      <c r="R133" s="218"/>
      <c r="S133" s="212">
        <f t="shared" si="2"/>
        <v>0</v>
      </c>
      <c r="T133" s="201"/>
      <c r="U133" s="14"/>
      <c r="V133" s="210"/>
      <c r="W133" s="210"/>
      <c r="X133" s="4"/>
      <c r="Y133" s="237">
        <f t="shared" si="3"/>
        <v>0</v>
      </c>
      <c r="AA133" s="284">
        <f>S133+'WQT Analysis '!U131</f>
        <v>263</v>
      </c>
      <c r="AB133" s="281">
        <f>Y133+'WQT Analysis '!V131</f>
        <v>0</v>
      </c>
    </row>
    <row r="134" spans="1:28">
      <c r="A134" s="198" t="s">
        <v>317</v>
      </c>
      <c r="B134" s="155">
        <f>'Total PTDs'!K132</f>
        <v>44854</v>
      </c>
      <c r="C134" s="233">
        <v>45042</v>
      </c>
      <c r="D134" s="201"/>
      <c r="E134" s="14"/>
      <c r="F134" s="210"/>
      <c r="G134" s="210"/>
      <c r="H134" s="4"/>
      <c r="I134" s="201"/>
      <c r="J134" s="14"/>
      <c r="K134" s="210"/>
      <c r="L134" s="210"/>
      <c r="M134" s="216"/>
      <c r="N134" s="5"/>
      <c r="O134" s="5"/>
      <c r="P134" s="5"/>
      <c r="Q134" s="5"/>
      <c r="R134" s="218"/>
      <c r="S134" s="212">
        <f t="shared" ref="S134:S196" si="4">R134+M134+H134</f>
        <v>0</v>
      </c>
      <c r="T134" s="201"/>
      <c r="U134" s="14"/>
      <c r="V134" s="210"/>
      <c r="W134" s="210"/>
      <c r="X134" s="4"/>
      <c r="Y134" s="237">
        <f t="shared" ref="Y134:Y196" si="5">X134</f>
        <v>0</v>
      </c>
      <c r="AA134" s="284">
        <f>S134+'WQT Analysis '!U132</f>
        <v>0</v>
      </c>
      <c r="AB134" s="281">
        <f>Y134+'WQT Analysis '!V132</f>
        <v>0</v>
      </c>
    </row>
    <row r="135" spans="1:28">
      <c r="A135" s="4" t="s">
        <v>319</v>
      </c>
      <c r="B135" s="155">
        <f>'Total PTDs'!K133</f>
        <v>44827</v>
      </c>
      <c r="C135" s="221">
        <v>45042</v>
      </c>
      <c r="D135" s="201"/>
      <c r="E135" s="14"/>
      <c r="F135" s="210"/>
      <c r="G135" s="210"/>
      <c r="H135" s="4"/>
      <c r="I135" s="201"/>
      <c r="J135" s="14"/>
      <c r="K135" s="210"/>
      <c r="L135" s="210"/>
      <c r="M135" s="216"/>
      <c r="N135" s="5"/>
      <c r="O135" s="5"/>
      <c r="P135" s="5"/>
      <c r="Q135" s="5"/>
      <c r="R135" s="218"/>
      <c r="S135" s="212">
        <f t="shared" si="4"/>
        <v>0</v>
      </c>
      <c r="T135" s="201"/>
      <c r="U135" s="14"/>
      <c r="V135" s="210"/>
      <c r="W135" s="210"/>
      <c r="X135" s="4"/>
      <c r="Y135" s="237">
        <f t="shared" si="5"/>
        <v>0</v>
      </c>
      <c r="AA135" s="284">
        <f>S135+'WQT Analysis '!U133</f>
        <v>0</v>
      </c>
      <c r="AB135" s="281">
        <f>Y135+'WQT Analysis '!V133</f>
        <v>0</v>
      </c>
    </row>
    <row r="136" spans="1:28">
      <c r="A136" s="4" t="s">
        <v>321</v>
      </c>
      <c r="B136" s="155">
        <f>'Total PTDs'!K134</f>
        <v>44824</v>
      </c>
      <c r="C136" s="221">
        <v>45042</v>
      </c>
      <c r="D136" s="201"/>
      <c r="E136" s="14"/>
      <c r="F136" s="210"/>
      <c r="G136" s="210"/>
      <c r="H136" s="4"/>
      <c r="I136" s="201"/>
      <c r="J136" s="14"/>
      <c r="K136" s="210"/>
      <c r="L136" s="210"/>
      <c r="M136" s="216"/>
      <c r="N136" s="5"/>
      <c r="O136" s="5"/>
      <c r="P136" s="5"/>
      <c r="Q136" s="5"/>
      <c r="R136" s="218"/>
      <c r="S136" s="212">
        <f t="shared" si="4"/>
        <v>0</v>
      </c>
      <c r="T136" s="201"/>
      <c r="U136" s="14"/>
      <c r="V136" s="210"/>
      <c r="W136" s="210"/>
      <c r="X136" s="4"/>
      <c r="Y136" s="237">
        <f t="shared" si="5"/>
        <v>0</v>
      </c>
      <c r="AA136" s="284">
        <f>S136+'WQT Analysis '!U134</f>
        <v>0</v>
      </c>
      <c r="AB136" s="281">
        <f>Y136+'WQT Analysis '!V134</f>
        <v>0</v>
      </c>
    </row>
    <row r="137" spans="1:28">
      <c r="A137" s="188" t="s">
        <v>323</v>
      </c>
      <c r="B137" s="155">
        <f>'Total PTDs'!K135</f>
        <v>44910</v>
      </c>
      <c r="C137" s="229">
        <v>45042</v>
      </c>
      <c r="D137" s="201"/>
      <c r="E137" s="14"/>
      <c r="F137" s="210"/>
      <c r="G137" s="210"/>
      <c r="H137" s="4"/>
      <c r="I137" s="201"/>
      <c r="J137" s="14"/>
      <c r="K137" s="210"/>
      <c r="L137" s="210"/>
      <c r="M137" s="216"/>
      <c r="N137" s="5"/>
      <c r="O137" s="5"/>
      <c r="P137" s="5"/>
      <c r="Q137" s="5"/>
      <c r="R137" s="218"/>
      <c r="S137" s="212">
        <f t="shared" si="4"/>
        <v>0</v>
      </c>
      <c r="T137" s="201"/>
      <c r="U137" s="14"/>
      <c r="V137" s="210"/>
      <c r="W137" s="210"/>
      <c r="X137" s="4"/>
      <c r="Y137" s="237">
        <f t="shared" si="5"/>
        <v>0</v>
      </c>
      <c r="AA137" s="284">
        <f>S137+'WQT Analysis '!U135</f>
        <v>0</v>
      </c>
      <c r="AB137" s="281">
        <f>Y137+'WQT Analysis '!V135</f>
        <v>0</v>
      </c>
    </row>
    <row r="138" spans="1:28">
      <c r="A138" s="188" t="s">
        <v>325</v>
      </c>
      <c r="B138" s="155">
        <f>'Total PTDs'!K136</f>
        <v>44822</v>
      </c>
      <c r="C138" s="229">
        <v>45042</v>
      </c>
      <c r="D138" s="201"/>
      <c r="E138" s="14"/>
      <c r="F138" s="210"/>
      <c r="G138" s="210"/>
      <c r="H138" s="4"/>
      <c r="I138" s="201"/>
      <c r="J138" s="14"/>
      <c r="K138" s="210"/>
      <c r="L138" s="210"/>
      <c r="M138" s="216"/>
      <c r="N138" s="5"/>
      <c r="O138" s="5"/>
      <c r="P138" s="5"/>
      <c r="Q138" s="5"/>
      <c r="R138" s="218"/>
      <c r="S138" s="212">
        <f t="shared" si="4"/>
        <v>0</v>
      </c>
      <c r="T138" s="201"/>
      <c r="U138" s="14"/>
      <c r="V138" s="210"/>
      <c r="W138" s="210"/>
      <c r="X138" s="4"/>
      <c r="Y138" s="237">
        <f t="shared" si="5"/>
        <v>0</v>
      </c>
      <c r="AA138" s="284">
        <f>S138+'WQT Analysis '!U136</f>
        <v>0</v>
      </c>
      <c r="AB138" s="281">
        <f>Y138+'WQT Analysis '!V136</f>
        <v>0</v>
      </c>
    </row>
    <row r="139" spans="1:28">
      <c r="A139" s="195">
        <f>COUNTA(A122:A138)</f>
        <v>17</v>
      </c>
      <c r="B139" s="230"/>
      <c r="C139" s="230"/>
      <c r="D139" s="201"/>
      <c r="E139" s="14"/>
      <c r="F139" s="210"/>
      <c r="G139" s="210"/>
      <c r="H139" s="4"/>
      <c r="I139" s="201"/>
      <c r="J139" s="14"/>
      <c r="K139" s="210"/>
      <c r="L139" s="210"/>
      <c r="M139" s="216"/>
      <c r="N139" s="5"/>
      <c r="O139" s="5"/>
      <c r="P139" s="5"/>
      <c r="Q139" s="5"/>
      <c r="R139" s="218"/>
      <c r="S139" s="212">
        <f t="shared" si="4"/>
        <v>0</v>
      </c>
      <c r="T139" s="201"/>
      <c r="U139" s="14"/>
      <c r="V139" s="210"/>
      <c r="W139" s="210"/>
      <c r="X139" s="4"/>
      <c r="Y139" s="237">
        <f t="shared" si="5"/>
        <v>0</v>
      </c>
      <c r="AA139" s="284">
        <f>S139+'WQT Analysis '!U137</f>
        <v>0</v>
      </c>
      <c r="AB139" s="281">
        <f>Y139+'WQT Analysis '!V137</f>
        <v>0</v>
      </c>
    </row>
    <row r="140" spans="1:28">
      <c r="A140" s="197" t="s">
        <v>327</v>
      </c>
      <c r="B140" s="231"/>
      <c r="C140" s="228"/>
      <c r="D140" s="201"/>
      <c r="E140" s="14"/>
      <c r="F140" s="210"/>
      <c r="G140" s="210"/>
      <c r="H140" s="4"/>
      <c r="I140" s="201"/>
      <c r="J140" s="14"/>
      <c r="K140" s="210"/>
      <c r="L140" s="210"/>
      <c r="M140" s="216"/>
      <c r="N140" s="5"/>
      <c r="O140" s="5"/>
      <c r="P140" s="5"/>
      <c r="Q140" s="5"/>
      <c r="R140" s="218"/>
      <c r="S140" s="212">
        <f t="shared" si="4"/>
        <v>0</v>
      </c>
      <c r="T140" s="201"/>
      <c r="U140" s="14"/>
      <c r="V140" s="210"/>
      <c r="W140" s="210"/>
      <c r="X140" s="4"/>
      <c r="Y140" s="237">
        <f t="shared" si="5"/>
        <v>0</v>
      </c>
      <c r="AA140" s="284">
        <f>S140+'WQT Analysis '!U138</f>
        <v>0</v>
      </c>
      <c r="AB140" s="281">
        <f>Y140+'WQT Analysis '!V138</f>
        <v>0</v>
      </c>
    </row>
    <row r="141" spans="1:28">
      <c r="A141" s="194" t="s">
        <v>328</v>
      </c>
      <c r="B141" s="155">
        <f>'Total PTDs'!K139</f>
        <v>44562</v>
      </c>
      <c r="C141" s="155">
        <v>44967</v>
      </c>
      <c r="D141" s="201"/>
      <c r="E141" s="14"/>
      <c r="F141" s="210"/>
      <c r="G141" s="210"/>
      <c r="H141" s="4"/>
      <c r="I141" s="201"/>
      <c r="J141" s="14"/>
      <c r="K141" s="210"/>
      <c r="L141" s="210"/>
      <c r="M141" s="216"/>
      <c r="N141" s="5"/>
      <c r="O141" s="5"/>
      <c r="P141" s="5"/>
      <c r="Q141" s="5"/>
      <c r="R141" s="218"/>
      <c r="S141" s="212">
        <f t="shared" si="4"/>
        <v>0</v>
      </c>
      <c r="T141" s="201"/>
      <c r="U141" s="14"/>
      <c r="V141" s="210"/>
      <c r="W141" s="210"/>
      <c r="X141" s="4"/>
      <c r="Y141" s="237">
        <f t="shared" si="5"/>
        <v>0</v>
      </c>
      <c r="AA141" s="284">
        <f>S141+'WQT Analysis '!U139</f>
        <v>0</v>
      </c>
      <c r="AB141" s="281">
        <f>Y141+'WQT Analysis '!V139</f>
        <v>0</v>
      </c>
    </row>
    <row r="142" spans="1:28">
      <c r="A142" s="194" t="s">
        <v>331</v>
      </c>
      <c r="B142" s="155">
        <f>'Total PTDs'!K140</f>
        <v>44562</v>
      </c>
      <c r="C142" s="155">
        <v>44967</v>
      </c>
      <c r="D142" s="201"/>
      <c r="E142" s="14"/>
      <c r="F142" s="210"/>
      <c r="G142" s="210"/>
      <c r="H142" s="4"/>
      <c r="I142" s="201"/>
      <c r="J142" s="14"/>
      <c r="K142" s="210"/>
      <c r="L142" s="210"/>
      <c r="M142" s="216"/>
      <c r="N142" s="5"/>
      <c r="O142" s="5"/>
      <c r="P142" s="5"/>
      <c r="Q142" s="5"/>
      <c r="R142" s="218"/>
      <c r="S142" s="212">
        <f t="shared" si="4"/>
        <v>0</v>
      </c>
      <c r="T142" s="201"/>
      <c r="U142" s="14"/>
      <c r="V142" s="210"/>
      <c r="W142" s="210"/>
      <c r="X142" s="4"/>
      <c r="Y142" s="237">
        <f t="shared" si="5"/>
        <v>0</v>
      </c>
      <c r="AA142" s="284">
        <f>S142+'WQT Analysis '!U140</f>
        <v>0</v>
      </c>
      <c r="AB142" s="281">
        <f>Y142+'WQT Analysis '!V140</f>
        <v>0</v>
      </c>
    </row>
    <row r="143" spans="1:28">
      <c r="A143" s="194" t="s">
        <v>333</v>
      </c>
      <c r="B143" s="155">
        <f>'Total PTDs'!K141</f>
        <v>44562</v>
      </c>
      <c r="C143" s="155">
        <v>44967</v>
      </c>
      <c r="D143" s="201"/>
      <c r="E143" s="14"/>
      <c r="F143" s="210"/>
      <c r="G143" s="210"/>
      <c r="H143" s="4"/>
      <c r="I143" s="201"/>
      <c r="J143" s="14"/>
      <c r="K143" s="210"/>
      <c r="L143" s="210"/>
      <c r="M143" s="216"/>
      <c r="N143" s="5"/>
      <c r="O143" s="5"/>
      <c r="P143" s="5"/>
      <c r="Q143" s="5"/>
      <c r="R143" s="218"/>
      <c r="S143" s="212">
        <f t="shared" si="4"/>
        <v>0</v>
      </c>
      <c r="T143" s="201"/>
      <c r="U143" s="14"/>
      <c r="V143" s="210"/>
      <c r="W143" s="210"/>
      <c r="X143" s="4"/>
      <c r="Y143" s="237">
        <f t="shared" si="5"/>
        <v>0</v>
      </c>
      <c r="AA143" s="284">
        <f>S143+'WQT Analysis '!U141</f>
        <v>0</v>
      </c>
      <c r="AB143" s="281">
        <f>Y143+'WQT Analysis '!V141</f>
        <v>0</v>
      </c>
    </row>
    <row r="144" spans="1:28">
      <c r="A144" s="194" t="s">
        <v>335</v>
      </c>
      <c r="B144" s="155">
        <f>'Total PTDs'!K142</f>
        <v>44562</v>
      </c>
      <c r="C144" s="155">
        <v>44967</v>
      </c>
      <c r="D144" s="201"/>
      <c r="E144" s="14"/>
      <c r="F144" s="210"/>
      <c r="G144" s="210"/>
      <c r="H144" s="4"/>
      <c r="I144" s="201"/>
      <c r="J144" s="14"/>
      <c r="K144" s="210"/>
      <c r="L144" s="210"/>
      <c r="M144" s="216"/>
      <c r="N144" s="5"/>
      <c r="O144" s="5"/>
      <c r="P144" s="5"/>
      <c r="Q144" s="5"/>
      <c r="R144" s="218"/>
      <c r="S144" s="212">
        <f t="shared" si="4"/>
        <v>0</v>
      </c>
      <c r="T144" s="201"/>
      <c r="U144" s="14"/>
      <c r="V144" s="210"/>
      <c r="W144" s="210"/>
      <c r="X144" s="4"/>
      <c r="Y144" s="237">
        <f t="shared" si="5"/>
        <v>0</v>
      </c>
      <c r="AA144" s="284">
        <f>S144+'WQT Analysis '!U142</f>
        <v>0</v>
      </c>
      <c r="AB144" s="281">
        <f>Y144+'WQT Analysis '!V142</f>
        <v>0</v>
      </c>
    </row>
    <row r="145" spans="1:28">
      <c r="A145" s="194" t="s">
        <v>337</v>
      </c>
      <c r="B145" s="155">
        <f>'Total PTDs'!K143</f>
        <v>44562</v>
      </c>
      <c r="C145" s="155">
        <v>44967</v>
      </c>
      <c r="D145" s="201"/>
      <c r="E145" s="14"/>
      <c r="F145" s="210"/>
      <c r="G145" s="210"/>
      <c r="H145" s="4"/>
      <c r="I145" s="201"/>
      <c r="J145" s="14"/>
      <c r="K145" s="210"/>
      <c r="L145" s="210"/>
      <c r="M145" s="216"/>
      <c r="N145" s="5"/>
      <c r="O145" s="5"/>
      <c r="P145" s="5"/>
      <c r="Q145" s="5"/>
      <c r="R145" s="218"/>
      <c r="S145" s="212">
        <f t="shared" si="4"/>
        <v>0</v>
      </c>
      <c r="T145" s="201"/>
      <c r="U145" s="14"/>
      <c r="V145" s="210"/>
      <c r="W145" s="210"/>
      <c r="X145" s="4"/>
      <c r="Y145" s="237">
        <f t="shared" si="5"/>
        <v>0</v>
      </c>
      <c r="AA145" s="284">
        <f>S145+'WQT Analysis '!U143</f>
        <v>0</v>
      </c>
      <c r="AB145" s="281">
        <f>Y145+'WQT Analysis '!V143</f>
        <v>0</v>
      </c>
    </row>
    <row r="146" spans="1:28">
      <c r="A146" s="194" t="s">
        <v>339</v>
      </c>
      <c r="B146" s="155">
        <f>'Total PTDs'!K144</f>
        <v>44562</v>
      </c>
      <c r="C146" s="155">
        <v>44967</v>
      </c>
      <c r="D146" s="201" t="s">
        <v>841</v>
      </c>
      <c r="E146" s="14" t="s">
        <v>842</v>
      </c>
      <c r="F146" s="210">
        <v>44735</v>
      </c>
      <c r="G146" s="210">
        <v>44750</v>
      </c>
      <c r="H146" s="4">
        <f>G146-F146+1</f>
        <v>16</v>
      </c>
      <c r="I146" s="201"/>
      <c r="J146" s="14"/>
      <c r="K146" s="210"/>
      <c r="L146" s="210"/>
      <c r="M146" s="216"/>
      <c r="N146" s="5"/>
      <c r="O146" s="5"/>
      <c r="P146" s="5"/>
      <c r="Q146" s="5"/>
      <c r="R146" s="218"/>
      <c r="S146" s="212">
        <f t="shared" si="4"/>
        <v>16</v>
      </c>
      <c r="T146" s="201"/>
      <c r="U146" s="14"/>
      <c r="V146" s="210"/>
      <c r="W146" s="210"/>
      <c r="X146" s="4"/>
      <c r="Y146" s="237">
        <f t="shared" si="5"/>
        <v>0</v>
      </c>
      <c r="AA146" s="284">
        <f>S146+'WQT Analysis '!U144</f>
        <v>16</v>
      </c>
      <c r="AB146" s="281">
        <f>Y146+'WQT Analysis '!V144</f>
        <v>0</v>
      </c>
    </row>
    <row r="147" spans="1:28">
      <c r="A147" s="194" t="s">
        <v>341</v>
      </c>
      <c r="B147" s="155">
        <f>'Total PTDs'!K145</f>
        <v>44562</v>
      </c>
      <c r="C147" s="155">
        <v>44967</v>
      </c>
      <c r="D147" s="201" t="s">
        <v>762</v>
      </c>
      <c r="E147" s="14" t="s">
        <v>762</v>
      </c>
      <c r="F147" s="210" t="s">
        <v>762</v>
      </c>
      <c r="G147" s="210" t="s">
        <v>762</v>
      </c>
      <c r="H147" s="4"/>
      <c r="I147" s="201"/>
      <c r="J147" s="14"/>
      <c r="K147" s="210"/>
      <c r="L147" s="210"/>
      <c r="M147" s="216"/>
      <c r="N147" s="5"/>
      <c r="O147" s="5"/>
      <c r="P147" s="5"/>
      <c r="Q147" s="5"/>
      <c r="R147" s="218"/>
      <c r="S147" s="212">
        <f t="shared" si="4"/>
        <v>0</v>
      </c>
      <c r="T147" s="201"/>
      <c r="U147" s="14"/>
      <c r="V147" s="210"/>
      <c r="W147" s="210"/>
      <c r="X147" s="4"/>
      <c r="Y147" s="237">
        <f t="shared" si="5"/>
        <v>0</v>
      </c>
      <c r="AA147" s="284">
        <f>S147+'WQT Analysis '!U145</f>
        <v>0</v>
      </c>
      <c r="AB147" s="281">
        <f>Y147+'WQT Analysis '!V145</f>
        <v>0</v>
      </c>
    </row>
    <row r="148" spans="1:28">
      <c r="A148" s="194" t="s">
        <v>343</v>
      </c>
      <c r="B148" s="155">
        <f>'Total PTDs'!K146</f>
        <v>44562</v>
      </c>
      <c r="C148" s="155">
        <v>44967</v>
      </c>
      <c r="D148" s="201" t="s">
        <v>843</v>
      </c>
      <c r="E148" s="14"/>
      <c r="F148" s="210">
        <v>44880</v>
      </c>
      <c r="G148" s="210">
        <v>44916</v>
      </c>
      <c r="H148" s="4">
        <f>G148-F148+1</f>
        <v>37</v>
      </c>
      <c r="I148" s="201"/>
      <c r="J148" s="14"/>
      <c r="K148" s="210"/>
      <c r="L148" s="210"/>
      <c r="M148" s="216"/>
      <c r="N148" s="5"/>
      <c r="O148" s="5"/>
      <c r="P148" s="5"/>
      <c r="Q148" s="5"/>
      <c r="R148" s="218"/>
      <c r="S148" s="212">
        <f t="shared" si="4"/>
        <v>37</v>
      </c>
      <c r="T148" s="201"/>
      <c r="U148" s="14"/>
      <c r="V148" s="210"/>
      <c r="W148" s="210"/>
      <c r="X148" s="4"/>
      <c r="Y148" s="237">
        <f t="shared" si="5"/>
        <v>0</v>
      </c>
      <c r="AA148" s="284">
        <f>S148+'WQT Analysis '!U146</f>
        <v>37</v>
      </c>
      <c r="AB148" s="281">
        <f>Y148+'WQT Analysis '!V146</f>
        <v>0</v>
      </c>
    </row>
    <row r="149" spans="1:28">
      <c r="A149" s="194" t="s">
        <v>345</v>
      </c>
      <c r="B149" s="155">
        <f>'Total PTDs'!K147</f>
        <v>44562</v>
      </c>
      <c r="C149" s="155">
        <v>44967</v>
      </c>
      <c r="D149" s="201" t="s">
        <v>762</v>
      </c>
      <c r="E149" s="14" t="s">
        <v>762</v>
      </c>
      <c r="F149" s="210" t="s">
        <v>762</v>
      </c>
      <c r="G149" s="210" t="s">
        <v>762</v>
      </c>
      <c r="H149" s="4"/>
      <c r="I149" s="201"/>
      <c r="J149" s="14"/>
      <c r="K149" s="210"/>
      <c r="L149" s="210"/>
      <c r="M149" s="216"/>
      <c r="N149" s="5"/>
      <c r="O149" s="5"/>
      <c r="P149" s="5"/>
      <c r="Q149" s="5"/>
      <c r="R149" s="218"/>
      <c r="S149" s="212">
        <f t="shared" si="4"/>
        <v>0</v>
      </c>
      <c r="T149" s="201"/>
      <c r="U149" s="14"/>
      <c r="V149" s="210"/>
      <c r="W149" s="210"/>
      <c r="X149" s="4"/>
      <c r="Y149" s="237">
        <f t="shared" si="5"/>
        <v>0</v>
      </c>
      <c r="AA149" s="284">
        <f>S149+'WQT Analysis '!U147</f>
        <v>0</v>
      </c>
      <c r="AB149" s="281">
        <f>Y149+'WQT Analysis '!V147</f>
        <v>0</v>
      </c>
    </row>
    <row r="150" spans="1:28">
      <c r="A150" s="194" t="s">
        <v>347</v>
      </c>
      <c r="B150" s="155">
        <f>'Total PTDs'!K148</f>
        <v>44562</v>
      </c>
      <c r="C150" s="155">
        <v>44967</v>
      </c>
      <c r="D150" s="201" t="s">
        <v>762</v>
      </c>
      <c r="E150" s="14" t="s">
        <v>762</v>
      </c>
      <c r="F150" s="210" t="s">
        <v>762</v>
      </c>
      <c r="G150" s="210" t="s">
        <v>762</v>
      </c>
      <c r="H150" s="4"/>
      <c r="I150" s="201"/>
      <c r="J150" s="14"/>
      <c r="K150" s="210"/>
      <c r="L150" s="210"/>
      <c r="M150" s="216"/>
      <c r="N150" s="5"/>
      <c r="O150" s="5"/>
      <c r="P150" s="5"/>
      <c r="Q150" s="5"/>
      <c r="R150" s="218"/>
      <c r="S150" s="212">
        <f t="shared" si="4"/>
        <v>0</v>
      </c>
      <c r="T150" s="201"/>
      <c r="U150" s="14"/>
      <c r="V150" s="210"/>
      <c r="W150" s="210"/>
      <c r="X150" s="4"/>
      <c r="Y150" s="237">
        <f t="shared" si="5"/>
        <v>0</v>
      </c>
      <c r="AA150" s="284">
        <f>S150+'WQT Analysis '!U148</f>
        <v>0</v>
      </c>
      <c r="AB150" s="281">
        <f>Y150+'WQT Analysis '!V148</f>
        <v>0</v>
      </c>
    </row>
    <row r="151" spans="1:28">
      <c r="A151" s="194" t="s">
        <v>349</v>
      </c>
      <c r="B151" s="155">
        <f>'Total PTDs'!K149</f>
        <v>44562</v>
      </c>
      <c r="C151" s="155">
        <v>44967</v>
      </c>
      <c r="D151" s="201" t="s">
        <v>762</v>
      </c>
      <c r="E151" s="14" t="s">
        <v>762</v>
      </c>
      <c r="F151" s="210" t="s">
        <v>762</v>
      </c>
      <c r="G151" s="210" t="s">
        <v>762</v>
      </c>
      <c r="H151" s="4"/>
      <c r="I151" s="201"/>
      <c r="J151" s="14"/>
      <c r="K151" s="210"/>
      <c r="L151" s="210"/>
      <c r="M151" s="216"/>
      <c r="N151" s="5"/>
      <c r="O151" s="5"/>
      <c r="P151" s="5"/>
      <c r="Q151" s="5"/>
      <c r="R151" s="218"/>
      <c r="S151" s="212">
        <f t="shared" si="4"/>
        <v>0</v>
      </c>
      <c r="T151" s="201"/>
      <c r="U151" s="14"/>
      <c r="V151" s="210"/>
      <c r="W151" s="210"/>
      <c r="X151" s="4"/>
      <c r="Y151" s="237">
        <f t="shared" si="5"/>
        <v>0</v>
      </c>
      <c r="AA151" s="284">
        <f>S151+'WQT Analysis '!U149</f>
        <v>0</v>
      </c>
      <c r="AB151" s="281">
        <f>Y151+'WQT Analysis '!V149</f>
        <v>0</v>
      </c>
    </row>
    <row r="152" spans="1:28">
      <c r="A152" s="194" t="s">
        <v>351</v>
      </c>
      <c r="B152" s="155">
        <f>'Total PTDs'!K150</f>
        <v>44562</v>
      </c>
      <c r="C152" s="155">
        <v>44967</v>
      </c>
      <c r="D152" s="201" t="s">
        <v>844</v>
      </c>
      <c r="E152" s="14" t="s">
        <v>845</v>
      </c>
      <c r="F152" s="210">
        <v>44714</v>
      </c>
      <c r="G152" s="210">
        <v>44716</v>
      </c>
      <c r="H152" s="4">
        <f>G152-F152+1</f>
        <v>3</v>
      </c>
      <c r="I152" s="201"/>
      <c r="J152" s="14"/>
      <c r="K152" s="210"/>
      <c r="L152" s="210"/>
      <c r="M152" s="216"/>
      <c r="N152" s="5"/>
      <c r="O152" s="5"/>
      <c r="P152" s="5"/>
      <c r="Q152" s="5"/>
      <c r="R152" s="218"/>
      <c r="S152" s="212">
        <f t="shared" si="4"/>
        <v>3</v>
      </c>
      <c r="T152" s="201"/>
      <c r="U152" s="14"/>
      <c r="V152" s="201"/>
      <c r="W152" s="14"/>
      <c r="X152" s="236"/>
      <c r="Y152" s="237">
        <f t="shared" si="5"/>
        <v>0</v>
      </c>
      <c r="AA152" s="284">
        <f>S152+'WQT Analysis '!U150</f>
        <v>3</v>
      </c>
      <c r="AB152" s="281">
        <f>Y152+'WQT Analysis '!V150</f>
        <v>0</v>
      </c>
    </row>
    <row r="153" spans="1:28">
      <c r="A153" s="188" t="s">
        <v>353</v>
      </c>
      <c r="B153" s="155">
        <f>'Total PTDs'!K151</f>
        <v>44834</v>
      </c>
      <c r="C153" s="229">
        <v>44967</v>
      </c>
      <c r="D153" s="201"/>
      <c r="E153" s="14"/>
      <c r="F153" s="210"/>
      <c r="G153" s="210"/>
      <c r="H153" s="4"/>
      <c r="I153" s="201"/>
      <c r="J153" s="14"/>
      <c r="K153" s="210"/>
      <c r="L153" s="210"/>
      <c r="M153" s="216"/>
      <c r="N153" s="5"/>
      <c r="O153" s="5"/>
      <c r="P153" s="5"/>
      <c r="Q153" s="5"/>
      <c r="R153" s="218"/>
      <c r="S153" s="212">
        <f t="shared" si="4"/>
        <v>0</v>
      </c>
      <c r="T153" s="201"/>
      <c r="U153" s="14"/>
      <c r="V153" s="210"/>
      <c r="W153" s="210"/>
      <c r="X153" s="4"/>
      <c r="Y153" s="237">
        <f t="shared" si="5"/>
        <v>0</v>
      </c>
      <c r="AA153" s="284">
        <f>S153+'WQT Analysis '!U151</f>
        <v>0</v>
      </c>
      <c r="AB153" s="281">
        <f>Y153+'WQT Analysis '!V151</f>
        <v>0</v>
      </c>
    </row>
    <row r="154" spans="1:28">
      <c r="A154" s="188" t="s">
        <v>355</v>
      </c>
      <c r="B154" s="155">
        <f>'Total PTDs'!K152</f>
        <v>44728</v>
      </c>
      <c r="C154" s="229">
        <v>44967</v>
      </c>
      <c r="D154" s="201"/>
      <c r="E154" s="14"/>
      <c r="F154" s="210"/>
      <c r="G154" s="210"/>
      <c r="H154" s="4"/>
      <c r="I154" s="201"/>
      <c r="J154" s="14"/>
      <c r="K154" s="210"/>
      <c r="L154" s="210"/>
      <c r="M154" s="216"/>
      <c r="N154" s="5"/>
      <c r="O154" s="5"/>
      <c r="P154" s="5"/>
      <c r="Q154" s="5"/>
      <c r="R154" s="218"/>
      <c r="S154" s="212">
        <f t="shared" si="4"/>
        <v>0</v>
      </c>
      <c r="T154" s="201"/>
      <c r="U154" s="14"/>
      <c r="V154" s="210"/>
      <c r="W154" s="210"/>
      <c r="X154" s="4"/>
      <c r="Y154" s="237">
        <f t="shared" si="5"/>
        <v>0</v>
      </c>
      <c r="AA154" s="284">
        <f>S154+'WQT Analysis '!U152</f>
        <v>0</v>
      </c>
      <c r="AB154" s="281">
        <f>Y154+'WQT Analysis '!V152</f>
        <v>0</v>
      </c>
    </row>
    <row r="155" spans="1:28">
      <c r="A155" s="4" t="s">
        <v>357</v>
      </c>
      <c r="B155" s="155">
        <f>'Total PTDs'!K153</f>
        <v>44716</v>
      </c>
      <c r="C155" s="221">
        <v>44967</v>
      </c>
      <c r="D155" s="201"/>
      <c r="E155" s="14"/>
      <c r="F155" s="210"/>
      <c r="G155" s="210"/>
      <c r="H155" s="4"/>
      <c r="I155" s="201"/>
      <c r="J155" s="14"/>
      <c r="K155" s="210"/>
      <c r="L155" s="210"/>
      <c r="M155" s="216"/>
      <c r="N155" s="5"/>
      <c r="O155" s="5"/>
      <c r="P155" s="5"/>
      <c r="Q155" s="5"/>
      <c r="R155" s="218"/>
      <c r="S155" s="212">
        <f t="shared" si="4"/>
        <v>0</v>
      </c>
      <c r="T155" s="201"/>
      <c r="U155" s="14"/>
      <c r="V155" s="210"/>
      <c r="W155" s="210"/>
      <c r="X155" s="4"/>
      <c r="Y155" s="237">
        <f t="shared" si="5"/>
        <v>0</v>
      </c>
      <c r="AA155" s="284">
        <f>S155+'WQT Analysis '!U153</f>
        <v>0</v>
      </c>
      <c r="AB155" s="281">
        <f>Y155+'WQT Analysis '!V153</f>
        <v>0</v>
      </c>
    </row>
    <row r="156" spans="1:28">
      <c r="A156" s="188" t="s">
        <v>359</v>
      </c>
      <c r="B156" s="155">
        <f>'Total PTDs'!K154</f>
        <v>44801</v>
      </c>
      <c r="C156" s="229">
        <v>44967</v>
      </c>
      <c r="D156" s="201"/>
      <c r="E156" s="14"/>
      <c r="F156" s="210"/>
      <c r="G156" s="210"/>
      <c r="H156" s="4"/>
      <c r="I156" s="201"/>
      <c r="J156" s="14"/>
      <c r="K156" s="210"/>
      <c r="L156" s="210"/>
      <c r="M156" s="216"/>
      <c r="N156" s="5"/>
      <c r="O156" s="5"/>
      <c r="P156" s="5"/>
      <c r="Q156" s="5"/>
      <c r="R156" s="218"/>
      <c r="S156" s="212">
        <f t="shared" si="4"/>
        <v>0</v>
      </c>
      <c r="T156" s="201"/>
      <c r="U156" s="14"/>
      <c r="V156" s="210"/>
      <c r="W156" s="210"/>
      <c r="X156" s="4"/>
      <c r="Y156" s="237">
        <f t="shared" si="5"/>
        <v>0</v>
      </c>
      <c r="AA156" s="284">
        <f>S156+'WQT Analysis '!U154</f>
        <v>0</v>
      </c>
      <c r="AB156" s="281">
        <f>Y156+'WQT Analysis '!V154</f>
        <v>0</v>
      </c>
    </row>
    <row r="157" spans="1:28">
      <c r="A157" s="4" t="s">
        <v>361</v>
      </c>
      <c r="B157" s="155">
        <f>'Total PTDs'!K155</f>
        <v>44725</v>
      </c>
      <c r="C157" s="221">
        <v>44967</v>
      </c>
      <c r="D157" s="201"/>
      <c r="E157" s="14"/>
      <c r="F157" s="210"/>
      <c r="G157" s="210"/>
      <c r="H157" s="4"/>
      <c r="I157" s="201"/>
      <c r="J157" s="14"/>
      <c r="K157" s="210"/>
      <c r="L157" s="210"/>
      <c r="M157" s="216"/>
      <c r="N157" s="5"/>
      <c r="O157" s="5"/>
      <c r="P157" s="5"/>
      <c r="Q157" s="5"/>
      <c r="R157" s="218"/>
      <c r="S157" s="212">
        <f t="shared" si="4"/>
        <v>0</v>
      </c>
      <c r="T157" s="201"/>
      <c r="U157" s="14"/>
      <c r="V157" s="210"/>
      <c r="W157" s="210"/>
      <c r="X157" s="4"/>
      <c r="Y157" s="237">
        <f t="shared" si="5"/>
        <v>0</v>
      </c>
      <c r="AA157" s="284">
        <f>S157+'WQT Analysis '!U155</f>
        <v>0</v>
      </c>
      <c r="AB157" s="281">
        <f>Y157+'WQT Analysis '!V155</f>
        <v>0</v>
      </c>
    </row>
    <row r="158" spans="1:28">
      <c r="A158" s="195">
        <f>COUNTA(A141:A157)</f>
        <v>17</v>
      </c>
      <c r="B158" s="230"/>
      <c r="C158" s="230"/>
      <c r="D158" s="201"/>
      <c r="E158" s="14"/>
      <c r="F158" s="210"/>
      <c r="G158" s="210"/>
      <c r="H158" s="4"/>
      <c r="I158" s="201"/>
      <c r="J158" s="14"/>
      <c r="K158" s="210"/>
      <c r="L158" s="210"/>
      <c r="M158" s="216"/>
      <c r="N158" s="5"/>
      <c r="O158" s="5"/>
      <c r="P158" s="5"/>
      <c r="Q158" s="5"/>
      <c r="R158" s="218"/>
      <c r="S158" s="212">
        <f t="shared" si="4"/>
        <v>0</v>
      </c>
      <c r="T158" s="201"/>
      <c r="U158" s="14"/>
      <c r="V158" s="210"/>
      <c r="W158" s="210"/>
      <c r="X158" s="4"/>
      <c r="Y158" s="237">
        <f t="shared" si="5"/>
        <v>0</v>
      </c>
      <c r="AA158" s="284">
        <f>S158+'WQT Analysis '!U156</f>
        <v>0</v>
      </c>
      <c r="AB158" s="281">
        <f>Y158+'WQT Analysis '!V156</f>
        <v>0</v>
      </c>
    </row>
    <row r="159" spans="1:28">
      <c r="A159" s="193" t="s">
        <v>363</v>
      </c>
      <c r="B159" s="231"/>
      <c r="C159" s="231"/>
      <c r="D159" s="201"/>
      <c r="E159" s="14"/>
      <c r="F159" s="210"/>
      <c r="G159" s="210"/>
      <c r="H159" s="4"/>
      <c r="I159" s="201"/>
      <c r="J159" s="14"/>
      <c r="K159" s="210"/>
      <c r="L159" s="210"/>
      <c r="M159" s="216"/>
      <c r="N159" s="5"/>
      <c r="O159" s="5"/>
      <c r="P159" s="5"/>
      <c r="Q159" s="5"/>
      <c r="R159" s="218"/>
      <c r="S159" s="212">
        <f t="shared" si="4"/>
        <v>0</v>
      </c>
      <c r="T159" s="201"/>
      <c r="U159" s="14"/>
      <c r="V159" s="210"/>
      <c r="W159" s="210"/>
      <c r="X159" s="4"/>
      <c r="Y159" s="237">
        <f t="shared" si="5"/>
        <v>0</v>
      </c>
      <c r="AA159" s="284">
        <f>S159+'WQT Analysis '!U157</f>
        <v>0</v>
      </c>
      <c r="AB159" s="281">
        <f>Y159+'WQT Analysis '!V157</f>
        <v>0</v>
      </c>
    </row>
    <row r="160" spans="1:28">
      <c r="A160" s="194" t="s">
        <v>364</v>
      </c>
      <c r="B160" s="155">
        <f>'Total PTDs'!K158</f>
        <v>44562</v>
      </c>
      <c r="C160" s="155">
        <v>44968</v>
      </c>
      <c r="D160" s="201"/>
      <c r="E160" s="14"/>
      <c r="F160" s="210"/>
      <c r="G160" s="210"/>
      <c r="H160" s="4"/>
      <c r="I160" s="201"/>
      <c r="J160" s="14"/>
      <c r="K160" s="210"/>
      <c r="L160" s="210"/>
      <c r="M160" s="216"/>
      <c r="N160" s="5"/>
      <c r="O160" s="5"/>
      <c r="P160" s="5"/>
      <c r="Q160" s="5"/>
      <c r="R160" s="218"/>
      <c r="S160" s="212">
        <f t="shared" si="4"/>
        <v>0</v>
      </c>
      <c r="T160" s="201"/>
      <c r="U160" s="14"/>
      <c r="V160" s="210"/>
      <c r="W160" s="210"/>
      <c r="X160" s="4"/>
      <c r="Y160" s="237">
        <f t="shared" si="5"/>
        <v>0</v>
      </c>
      <c r="AA160" s="284">
        <f>S160+'WQT Analysis '!U158</f>
        <v>0</v>
      </c>
      <c r="AB160" s="281">
        <f>Y160+'WQT Analysis '!V158</f>
        <v>0</v>
      </c>
    </row>
    <row r="161" spans="1:28">
      <c r="A161" s="194" t="s">
        <v>366</v>
      </c>
      <c r="B161" s="155">
        <f>'Total PTDs'!K159</f>
        <v>44562</v>
      </c>
      <c r="C161" s="155">
        <v>44968</v>
      </c>
      <c r="D161" s="201"/>
      <c r="E161" s="14"/>
      <c r="F161" s="210"/>
      <c r="G161" s="210"/>
      <c r="H161" s="4"/>
      <c r="I161" s="201"/>
      <c r="J161" s="14"/>
      <c r="K161" s="210"/>
      <c r="L161" s="210"/>
      <c r="M161" s="216"/>
      <c r="N161" s="5"/>
      <c r="O161" s="5"/>
      <c r="P161" s="5"/>
      <c r="Q161" s="5"/>
      <c r="R161" s="218"/>
      <c r="S161" s="212">
        <f t="shared" si="4"/>
        <v>0</v>
      </c>
      <c r="T161" s="201"/>
      <c r="U161" s="14"/>
      <c r="V161" s="210"/>
      <c r="W161" s="210"/>
      <c r="X161" s="4"/>
      <c r="Y161" s="237">
        <f t="shared" si="5"/>
        <v>0</v>
      </c>
      <c r="AA161" s="284">
        <f>S161+'WQT Analysis '!U159</f>
        <v>0</v>
      </c>
      <c r="AB161" s="281">
        <f>Y161+'WQT Analysis '!V159</f>
        <v>0</v>
      </c>
    </row>
    <row r="162" spans="1:28">
      <c r="A162" s="194" t="s">
        <v>368</v>
      </c>
      <c r="B162" s="155">
        <f>'Total PTDs'!K160</f>
        <v>44562</v>
      </c>
      <c r="C162" s="155">
        <v>44968</v>
      </c>
      <c r="D162" s="201"/>
      <c r="E162" s="14"/>
      <c r="F162" s="210"/>
      <c r="G162" s="210"/>
      <c r="H162" s="4"/>
      <c r="I162" s="201"/>
      <c r="J162" s="14"/>
      <c r="K162" s="210"/>
      <c r="L162" s="210"/>
      <c r="M162" s="216"/>
      <c r="N162" s="5"/>
      <c r="O162" s="5"/>
      <c r="P162" s="5"/>
      <c r="Q162" s="5"/>
      <c r="R162" s="218"/>
      <c r="S162" s="212">
        <f t="shared" si="4"/>
        <v>0</v>
      </c>
      <c r="T162" s="201"/>
      <c r="U162" s="14"/>
      <c r="V162" s="210"/>
      <c r="W162" s="210"/>
      <c r="X162" s="4"/>
      <c r="Y162" s="237">
        <f t="shared" si="5"/>
        <v>0</v>
      </c>
      <c r="AA162" s="284">
        <f>S162+'WQT Analysis '!U160</f>
        <v>0</v>
      </c>
      <c r="AB162" s="281">
        <f>Y162+'WQT Analysis '!V160</f>
        <v>0</v>
      </c>
    </row>
    <row r="163" spans="1:28">
      <c r="A163" s="194" t="s">
        <v>370</v>
      </c>
      <c r="B163" s="155">
        <f>'Total PTDs'!K161</f>
        <v>44562</v>
      </c>
      <c r="C163" s="155">
        <v>44968</v>
      </c>
      <c r="D163" s="201"/>
      <c r="E163" s="14"/>
      <c r="F163" s="210"/>
      <c r="G163" s="210"/>
      <c r="H163" s="4"/>
      <c r="I163" s="201"/>
      <c r="J163" s="14"/>
      <c r="K163" s="210"/>
      <c r="L163" s="210"/>
      <c r="M163" s="216"/>
      <c r="N163" s="5"/>
      <c r="O163" s="5"/>
      <c r="P163" s="5"/>
      <c r="Q163" s="5"/>
      <c r="R163" s="218"/>
      <c r="S163" s="212">
        <f t="shared" si="4"/>
        <v>0</v>
      </c>
      <c r="T163" s="201"/>
      <c r="U163" s="14"/>
      <c r="V163" s="210"/>
      <c r="W163" s="210"/>
      <c r="X163" s="4"/>
      <c r="Y163" s="237">
        <f t="shared" si="5"/>
        <v>0</v>
      </c>
      <c r="AA163" s="284">
        <f>S163+'WQT Analysis '!U161</f>
        <v>0</v>
      </c>
      <c r="AB163" s="281">
        <f>Y163+'WQT Analysis '!V161</f>
        <v>0</v>
      </c>
    </row>
    <row r="164" spans="1:28">
      <c r="A164" s="194" t="s">
        <v>372</v>
      </c>
      <c r="B164" s="155">
        <f>'Total PTDs'!K162</f>
        <v>44562</v>
      </c>
      <c r="C164" s="155">
        <v>44968</v>
      </c>
      <c r="D164" s="201"/>
      <c r="E164" s="14"/>
      <c r="F164" s="210"/>
      <c r="G164" s="210"/>
      <c r="H164" s="4"/>
      <c r="I164" s="201"/>
      <c r="J164" s="14"/>
      <c r="K164" s="210"/>
      <c r="L164" s="210"/>
      <c r="M164" s="216"/>
      <c r="N164" s="5"/>
      <c r="O164" s="5"/>
      <c r="P164" s="5"/>
      <c r="Q164" s="5"/>
      <c r="R164" s="218"/>
      <c r="S164" s="212">
        <f t="shared" si="4"/>
        <v>0</v>
      </c>
      <c r="T164" s="201"/>
      <c r="U164" s="14"/>
      <c r="V164" s="210"/>
      <c r="W164" s="210"/>
      <c r="X164" s="4"/>
      <c r="Y164" s="237">
        <f t="shared" si="5"/>
        <v>0</v>
      </c>
      <c r="AA164" s="284">
        <f>S164+'WQT Analysis '!U162</f>
        <v>0</v>
      </c>
      <c r="AB164" s="281">
        <f>Y164+'WQT Analysis '!V162</f>
        <v>0</v>
      </c>
    </row>
    <row r="165" spans="1:28">
      <c r="A165" s="194" t="s">
        <v>374</v>
      </c>
      <c r="B165" s="155">
        <f>'Total PTDs'!K163</f>
        <v>44562</v>
      </c>
      <c r="C165" s="155">
        <v>44968</v>
      </c>
      <c r="D165" s="201"/>
      <c r="E165" s="14"/>
      <c r="F165" s="210"/>
      <c r="G165" s="210"/>
      <c r="H165" s="4"/>
      <c r="I165" s="201"/>
      <c r="J165" s="14"/>
      <c r="K165" s="210"/>
      <c r="L165" s="210"/>
      <c r="M165" s="216"/>
      <c r="N165" s="5"/>
      <c r="O165" s="5"/>
      <c r="P165" s="5"/>
      <c r="Q165" s="5"/>
      <c r="R165" s="218"/>
      <c r="S165" s="212">
        <f t="shared" si="4"/>
        <v>0</v>
      </c>
      <c r="T165" s="201"/>
      <c r="U165" s="14"/>
      <c r="V165" s="210"/>
      <c r="W165" s="210"/>
      <c r="X165" s="4"/>
      <c r="Y165" s="237">
        <f t="shared" si="5"/>
        <v>0</v>
      </c>
      <c r="AA165" s="284">
        <f>S165+'WQT Analysis '!U163</f>
        <v>0</v>
      </c>
      <c r="AB165" s="281">
        <f>Y165+'WQT Analysis '!V163</f>
        <v>0</v>
      </c>
    </row>
    <row r="166" spans="1:28">
      <c r="A166" s="194" t="s">
        <v>376</v>
      </c>
      <c r="B166" s="155">
        <f>'Total PTDs'!K164</f>
        <v>44562</v>
      </c>
      <c r="C166" s="155">
        <v>44968</v>
      </c>
      <c r="D166" s="201"/>
      <c r="E166" s="14"/>
      <c r="F166" s="210"/>
      <c r="G166" s="210"/>
      <c r="H166" s="4"/>
      <c r="I166" s="201"/>
      <c r="J166" s="14"/>
      <c r="K166" s="210"/>
      <c r="L166" s="210"/>
      <c r="M166" s="216"/>
      <c r="N166" s="5"/>
      <c r="O166" s="5"/>
      <c r="P166" s="5"/>
      <c r="Q166" s="5"/>
      <c r="R166" s="218"/>
      <c r="S166" s="212">
        <f t="shared" si="4"/>
        <v>0</v>
      </c>
      <c r="T166" s="201"/>
      <c r="U166" s="14"/>
      <c r="V166" s="210"/>
      <c r="W166" s="210"/>
      <c r="X166" s="4"/>
      <c r="Y166" s="237">
        <f t="shared" si="5"/>
        <v>0</v>
      </c>
      <c r="AA166" s="284">
        <f>S166+'WQT Analysis '!U164</f>
        <v>0</v>
      </c>
      <c r="AB166" s="281">
        <f>Y166+'WQT Analysis '!V164</f>
        <v>0</v>
      </c>
    </row>
    <row r="167" spans="1:28">
      <c r="A167" s="194" t="s">
        <v>378</v>
      </c>
      <c r="B167" s="155">
        <f>'Total PTDs'!K165</f>
        <v>44562</v>
      </c>
      <c r="C167" s="155">
        <v>44968</v>
      </c>
      <c r="D167" s="201" t="s">
        <v>846</v>
      </c>
      <c r="E167" s="14"/>
      <c r="F167" s="210">
        <v>44914</v>
      </c>
      <c r="G167" s="210">
        <v>44914</v>
      </c>
      <c r="H167" s="4">
        <f>G167-F167+1</f>
        <v>1</v>
      </c>
      <c r="I167" s="201"/>
      <c r="J167" s="14"/>
      <c r="K167" s="210"/>
      <c r="L167" s="210"/>
      <c r="M167" s="216"/>
      <c r="N167" s="5"/>
      <c r="O167" s="5"/>
      <c r="P167" s="5"/>
      <c r="Q167" s="5"/>
      <c r="R167" s="218"/>
      <c r="S167" s="212">
        <f t="shared" si="4"/>
        <v>1</v>
      </c>
      <c r="T167" s="201"/>
      <c r="U167" s="14"/>
      <c r="V167" s="210"/>
      <c r="W167" s="210"/>
      <c r="X167" s="4"/>
      <c r="Y167" s="237">
        <f t="shared" si="5"/>
        <v>0</v>
      </c>
      <c r="AA167" s="284">
        <f>S167+'WQT Analysis '!U165</f>
        <v>267</v>
      </c>
      <c r="AB167" s="281">
        <f>Y167+'WQT Analysis '!V165</f>
        <v>0</v>
      </c>
    </row>
    <row r="168" spans="1:28">
      <c r="A168" s="194" t="s">
        <v>380</v>
      </c>
      <c r="B168" s="155">
        <f>'Total PTDs'!K166</f>
        <v>44562</v>
      </c>
      <c r="C168" s="155">
        <v>44968</v>
      </c>
      <c r="D168" s="201"/>
      <c r="E168" s="14"/>
      <c r="F168" s="210"/>
      <c r="G168" s="210"/>
      <c r="H168" s="4"/>
      <c r="I168" s="201"/>
      <c r="J168" s="14"/>
      <c r="K168" s="210"/>
      <c r="L168" s="210"/>
      <c r="M168" s="216"/>
      <c r="N168" s="5"/>
      <c r="O168" s="5"/>
      <c r="P168" s="5"/>
      <c r="Q168" s="5"/>
      <c r="R168" s="218"/>
      <c r="S168" s="212">
        <f t="shared" si="4"/>
        <v>0</v>
      </c>
      <c r="T168" s="201"/>
      <c r="U168" s="14"/>
      <c r="V168" s="210"/>
      <c r="W168" s="210"/>
      <c r="X168" s="4"/>
      <c r="Y168" s="237">
        <f t="shared" si="5"/>
        <v>0</v>
      </c>
      <c r="AA168" s="284">
        <f>S168+'WQT Analysis '!U166</f>
        <v>0</v>
      </c>
      <c r="AB168" s="281">
        <f>Y168+'WQT Analysis '!V166</f>
        <v>0</v>
      </c>
    </row>
    <row r="169" spans="1:28">
      <c r="A169" s="194" t="s">
        <v>382</v>
      </c>
      <c r="B169" s="155">
        <f>'Total PTDs'!K167</f>
        <v>44562</v>
      </c>
      <c r="C169" s="155">
        <v>44968</v>
      </c>
      <c r="D169" s="201" t="s">
        <v>762</v>
      </c>
      <c r="E169" s="14"/>
      <c r="F169" s="210" t="s">
        <v>762</v>
      </c>
      <c r="G169" s="210"/>
      <c r="H169" s="4"/>
      <c r="I169" s="201"/>
      <c r="J169" s="14"/>
      <c r="K169" s="210"/>
      <c r="L169" s="210"/>
      <c r="M169" s="216"/>
      <c r="N169" s="5"/>
      <c r="O169" s="5"/>
      <c r="P169" s="5"/>
      <c r="Q169" s="5"/>
      <c r="R169" s="218"/>
      <c r="S169" s="212">
        <f t="shared" si="4"/>
        <v>0</v>
      </c>
      <c r="T169" s="201" t="s">
        <v>847</v>
      </c>
      <c r="U169" s="14" t="s">
        <v>848</v>
      </c>
      <c r="V169" s="210">
        <v>44936</v>
      </c>
      <c r="W169" s="210">
        <v>44938</v>
      </c>
      <c r="X169" s="4">
        <f>W169-V169+1</f>
        <v>3</v>
      </c>
      <c r="Y169" s="237">
        <f t="shared" si="5"/>
        <v>3</v>
      </c>
      <c r="AA169" s="284">
        <f>S169+'WQT Analysis '!U167</f>
        <v>0</v>
      </c>
      <c r="AB169" s="281">
        <f>Y169+'WQT Analysis '!V167</f>
        <v>3</v>
      </c>
    </row>
    <row r="170" spans="1:28">
      <c r="A170" s="194" t="s">
        <v>383</v>
      </c>
      <c r="B170" s="155">
        <f>'Total PTDs'!K168</f>
        <v>44562</v>
      </c>
      <c r="C170" s="155">
        <v>44968</v>
      </c>
      <c r="D170" s="201" t="s">
        <v>762</v>
      </c>
      <c r="E170" s="14"/>
      <c r="F170" s="210" t="s">
        <v>762</v>
      </c>
      <c r="G170" s="210" t="s">
        <v>762</v>
      </c>
      <c r="H170" s="4"/>
      <c r="I170" s="201"/>
      <c r="J170" s="14"/>
      <c r="K170" s="210"/>
      <c r="L170" s="210"/>
      <c r="M170" s="216"/>
      <c r="N170" s="5"/>
      <c r="O170" s="5"/>
      <c r="P170" s="5"/>
      <c r="Q170" s="5"/>
      <c r="R170" s="218"/>
      <c r="S170" s="212">
        <f t="shared" si="4"/>
        <v>0</v>
      </c>
      <c r="T170" s="201"/>
      <c r="U170" s="14"/>
      <c r="V170" s="210"/>
      <c r="W170" s="210"/>
      <c r="X170" s="4"/>
      <c r="Y170" s="237">
        <f t="shared" si="5"/>
        <v>0</v>
      </c>
      <c r="AA170" s="284">
        <f>S170+'WQT Analysis '!U168</f>
        <v>0</v>
      </c>
      <c r="AB170" s="281">
        <f>Y170+'WQT Analysis '!V168</f>
        <v>0</v>
      </c>
    </row>
    <row r="171" spans="1:28">
      <c r="A171" s="194" t="s">
        <v>385</v>
      </c>
      <c r="B171" s="155">
        <f>'Total PTDs'!K169</f>
        <v>44562</v>
      </c>
      <c r="C171" s="155">
        <v>44968</v>
      </c>
      <c r="D171" s="201" t="s">
        <v>849</v>
      </c>
      <c r="E171" s="14" t="s">
        <v>850</v>
      </c>
      <c r="F171" s="210">
        <v>44752</v>
      </c>
      <c r="G171" s="210">
        <v>44757</v>
      </c>
      <c r="H171" s="4">
        <f>G171-F171+1</f>
        <v>6</v>
      </c>
      <c r="I171" s="201"/>
      <c r="J171" s="14"/>
      <c r="K171" s="210"/>
      <c r="L171" s="210"/>
      <c r="M171" s="216"/>
      <c r="N171" s="5"/>
      <c r="O171" s="5"/>
      <c r="P171" s="5"/>
      <c r="Q171" s="5"/>
      <c r="R171" s="218"/>
      <c r="S171" s="212">
        <f t="shared" si="4"/>
        <v>6</v>
      </c>
      <c r="T171" s="201"/>
      <c r="U171" s="14"/>
      <c r="V171" s="210"/>
      <c r="W171" s="210"/>
      <c r="X171" s="4"/>
      <c r="Y171" s="237">
        <f t="shared" si="5"/>
        <v>0</v>
      </c>
      <c r="AA171" s="284">
        <f>S171+'WQT Analysis '!U169</f>
        <v>6</v>
      </c>
      <c r="AB171" s="281">
        <f>Y171+'WQT Analysis '!V169</f>
        <v>0</v>
      </c>
    </row>
    <row r="172" spans="1:28">
      <c r="A172" s="194" t="s">
        <v>387</v>
      </c>
      <c r="B172" s="155">
        <f>'Total PTDs'!K170</f>
        <v>44562</v>
      </c>
      <c r="C172" s="155">
        <v>44968</v>
      </c>
      <c r="D172" s="201"/>
      <c r="E172" s="14"/>
      <c r="F172" s="210"/>
      <c r="G172" s="210"/>
      <c r="H172" s="4"/>
      <c r="I172" s="201"/>
      <c r="J172" s="14"/>
      <c r="K172" s="210"/>
      <c r="L172" s="210"/>
      <c r="M172" s="216"/>
      <c r="N172" s="5"/>
      <c r="O172" s="5"/>
      <c r="P172" s="5"/>
      <c r="Q172" s="5"/>
      <c r="R172" s="218"/>
      <c r="S172" s="212">
        <f t="shared" si="4"/>
        <v>0</v>
      </c>
      <c r="T172" s="201"/>
      <c r="U172" s="14"/>
      <c r="V172" s="210"/>
      <c r="W172" s="210"/>
      <c r="X172" s="4"/>
      <c r="Y172" s="237">
        <f t="shared" si="5"/>
        <v>0</v>
      </c>
      <c r="AA172" s="284">
        <f>S172+'WQT Analysis '!U170</f>
        <v>0</v>
      </c>
      <c r="AB172" s="281">
        <f>Y172+'WQT Analysis '!V170</f>
        <v>0</v>
      </c>
    </row>
    <row r="173" spans="1:28">
      <c r="A173" s="194" t="s">
        <v>389</v>
      </c>
      <c r="B173" s="155">
        <f>'Total PTDs'!K171</f>
        <v>44562</v>
      </c>
      <c r="C173" s="155">
        <v>44968</v>
      </c>
      <c r="D173" s="5" t="s">
        <v>851</v>
      </c>
      <c r="E173" s="5"/>
      <c r="F173" s="221">
        <v>44819</v>
      </c>
      <c r="H173" s="4">
        <f>Q173-F173+1</f>
        <v>98</v>
      </c>
      <c r="I173" s="201" t="s">
        <v>852</v>
      </c>
      <c r="J173" s="14" t="s">
        <v>853</v>
      </c>
      <c r="K173" s="210">
        <v>44827</v>
      </c>
      <c r="L173" s="210">
        <v>44838</v>
      </c>
      <c r="M173" s="222"/>
      <c r="N173" s="201" t="s">
        <v>854</v>
      </c>
      <c r="O173" s="14"/>
      <c r="P173" s="210">
        <v>44839</v>
      </c>
      <c r="Q173" s="210">
        <v>44916</v>
      </c>
      <c r="R173" s="279"/>
      <c r="S173" s="212">
        <f t="shared" si="4"/>
        <v>98</v>
      </c>
      <c r="T173" s="201"/>
      <c r="U173" s="14"/>
      <c r="V173" s="210"/>
      <c r="W173" s="210"/>
      <c r="X173" s="4"/>
      <c r="Y173" s="237">
        <f t="shared" si="5"/>
        <v>0</v>
      </c>
      <c r="AA173" s="284">
        <f>S173+'WQT Analysis '!U171</f>
        <v>98</v>
      </c>
      <c r="AB173" s="281">
        <f>Y173+'WQT Analysis '!V171</f>
        <v>0</v>
      </c>
    </row>
    <row r="174" spans="1:28">
      <c r="A174" s="188" t="s">
        <v>391</v>
      </c>
      <c r="B174" s="155">
        <f>'Total PTDs'!K172</f>
        <v>44888</v>
      </c>
      <c r="C174" s="229">
        <v>44968</v>
      </c>
      <c r="D174" s="201"/>
      <c r="E174" s="14"/>
      <c r="F174" s="210"/>
      <c r="G174" s="210"/>
      <c r="H174" s="4"/>
      <c r="I174" s="201"/>
      <c r="J174" s="14"/>
      <c r="K174" s="210"/>
      <c r="L174" s="210"/>
      <c r="M174" s="216"/>
      <c r="N174" s="5"/>
      <c r="O174" s="5"/>
      <c r="P174" s="5"/>
      <c r="Q174" s="5"/>
      <c r="R174" s="218"/>
      <c r="S174" s="212">
        <f t="shared" si="4"/>
        <v>0</v>
      </c>
      <c r="T174" s="201"/>
      <c r="U174" s="14"/>
      <c r="V174" s="210"/>
      <c r="W174" s="210"/>
      <c r="X174" s="4"/>
      <c r="Y174" s="237">
        <f t="shared" si="5"/>
        <v>0</v>
      </c>
      <c r="AA174" s="284">
        <f>S174+'WQT Analysis '!U172</f>
        <v>0</v>
      </c>
      <c r="AB174" s="281">
        <f>Y174+'WQT Analysis '!V172</f>
        <v>0</v>
      </c>
    </row>
    <row r="175" spans="1:28">
      <c r="A175" s="188" t="s">
        <v>393</v>
      </c>
      <c r="B175" s="155">
        <f>'Total PTDs'!K173</f>
        <v>44917</v>
      </c>
      <c r="C175" s="229">
        <v>44968</v>
      </c>
      <c r="G175" s="210"/>
      <c r="H175" s="4"/>
      <c r="I175" s="201"/>
      <c r="J175" s="14"/>
      <c r="K175" s="210"/>
      <c r="L175" s="210"/>
      <c r="M175" s="216"/>
      <c r="N175" s="5"/>
      <c r="O175" s="5"/>
      <c r="P175" s="5"/>
      <c r="Q175" s="5"/>
      <c r="R175" s="218"/>
      <c r="S175" s="212">
        <f t="shared" si="4"/>
        <v>0</v>
      </c>
      <c r="T175" s="201"/>
      <c r="U175" s="14"/>
      <c r="V175" s="210"/>
      <c r="W175" s="210"/>
      <c r="X175" s="4"/>
      <c r="Y175" s="237">
        <f t="shared" si="5"/>
        <v>0</v>
      </c>
      <c r="AA175" s="284">
        <f>S175+'WQT Analysis '!U173</f>
        <v>0</v>
      </c>
      <c r="AB175" s="281">
        <f>Y175+'WQT Analysis '!V173</f>
        <v>0</v>
      </c>
    </row>
    <row r="176" spans="1:28">
      <c r="A176" s="188" t="s">
        <v>395</v>
      </c>
      <c r="B176" s="155">
        <f>'Total PTDs'!K174</f>
        <v>44876</v>
      </c>
      <c r="C176" s="229">
        <v>44968</v>
      </c>
      <c r="D176" s="201"/>
      <c r="E176" s="14"/>
      <c r="F176" s="210"/>
      <c r="G176" s="210"/>
      <c r="H176" s="4"/>
      <c r="I176" s="201"/>
      <c r="J176" s="14"/>
      <c r="K176" s="210"/>
      <c r="L176" s="210"/>
      <c r="M176" s="216"/>
      <c r="N176" s="5"/>
      <c r="O176" s="5"/>
      <c r="P176" s="5"/>
      <c r="Q176" s="5"/>
      <c r="R176" s="218"/>
      <c r="S176" s="212">
        <f t="shared" si="4"/>
        <v>0</v>
      </c>
      <c r="T176" s="201"/>
      <c r="U176" s="14"/>
      <c r="V176" s="210"/>
      <c r="W176" s="210"/>
      <c r="X176" s="4"/>
      <c r="Y176" s="237">
        <f t="shared" si="5"/>
        <v>0</v>
      </c>
      <c r="AA176" s="284">
        <f>S176+'WQT Analysis '!U174</f>
        <v>0</v>
      </c>
      <c r="AB176" s="281">
        <f>Y176+'WQT Analysis '!V174</f>
        <v>0</v>
      </c>
    </row>
    <row r="177" spans="1:28">
      <c r="A177" s="188" t="s">
        <v>397</v>
      </c>
      <c r="B177" s="155">
        <f>'Total PTDs'!K175</f>
        <v>44889</v>
      </c>
      <c r="C177" s="229">
        <v>44968</v>
      </c>
      <c r="D177" s="201"/>
      <c r="E177" s="14"/>
      <c r="F177" s="210"/>
      <c r="G177" s="210"/>
      <c r="H177" s="4"/>
      <c r="I177" s="201"/>
      <c r="J177" s="14"/>
      <c r="K177" s="210"/>
      <c r="L177" s="210"/>
      <c r="M177" s="216"/>
      <c r="N177" s="5"/>
      <c r="O177" s="5"/>
      <c r="P177" s="5"/>
      <c r="Q177" s="5"/>
      <c r="R177" s="218"/>
      <c r="S177" s="212">
        <f t="shared" si="4"/>
        <v>0</v>
      </c>
      <c r="T177" s="201"/>
      <c r="U177" s="14"/>
      <c r="V177" s="210"/>
      <c r="W177" s="210"/>
      <c r="X177" s="4"/>
      <c r="Y177" s="237">
        <f t="shared" si="5"/>
        <v>0</v>
      </c>
      <c r="AA177" s="284">
        <f>S177+'WQT Analysis '!U175</f>
        <v>0</v>
      </c>
      <c r="AB177" s="281">
        <f>Y177+'WQT Analysis '!V175</f>
        <v>0</v>
      </c>
    </row>
    <row r="178" spans="1:28">
      <c r="A178" s="195">
        <f>COUNTA(A160:A177)</f>
        <v>18</v>
      </c>
      <c r="B178" s="230"/>
      <c r="C178" s="230"/>
      <c r="D178" s="201"/>
      <c r="E178" s="14"/>
      <c r="F178" s="210"/>
      <c r="G178" s="210"/>
      <c r="H178" s="4"/>
      <c r="I178" s="201"/>
      <c r="J178" s="14"/>
      <c r="K178" s="210"/>
      <c r="L178" s="210"/>
      <c r="M178" s="216"/>
      <c r="N178" s="5"/>
      <c r="O178" s="5"/>
      <c r="P178" s="5"/>
      <c r="Q178" s="5"/>
      <c r="R178" s="218"/>
      <c r="S178" s="212">
        <f t="shared" si="4"/>
        <v>0</v>
      </c>
      <c r="T178" s="201"/>
      <c r="U178" s="14"/>
      <c r="V178" s="210"/>
      <c r="W178" s="210"/>
      <c r="X178" s="4"/>
      <c r="Y178" s="237">
        <f t="shared" si="5"/>
        <v>0</v>
      </c>
      <c r="AA178" s="284">
        <f>S178+'WQT Analysis '!U176</f>
        <v>0</v>
      </c>
      <c r="AB178" s="281">
        <f>Y178+'WQT Analysis '!V176</f>
        <v>0</v>
      </c>
    </row>
    <row r="179" spans="1:28">
      <c r="A179" s="197" t="s">
        <v>399</v>
      </c>
      <c r="B179" s="231"/>
      <c r="C179" s="228"/>
      <c r="D179" s="201"/>
      <c r="E179" s="14"/>
      <c r="F179" s="210"/>
      <c r="G179" s="210"/>
      <c r="H179" s="4"/>
      <c r="I179" s="201"/>
      <c r="J179" s="14"/>
      <c r="K179" s="210"/>
      <c r="L179" s="210"/>
      <c r="M179" s="216"/>
      <c r="N179" s="5"/>
      <c r="O179" s="5"/>
      <c r="P179" s="5"/>
      <c r="Q179" s="5"/>
      <c r="R179" s="218"/>
      <c r="S179" s="212">
        <f t="shared" si="4"/>
        <v>0</v>
      </c>
      <c r="T179" s="201"/>
      <c r="U179" s="14"/>
      <c r="V179" s="210"/>
      <c r="W179" s="210"/>
      <c r="X179" s="4"/>
      <c r="Y179" s="237">
        <f t="shared" si="5"/>
        <v>0</v>
      </c>
      <c r="AA179" s="284">
        <f>S179+'WQT Analysis '!U177</f>
        <v>0</v>
      </c>
      <c r="AB179" s="281">
        <f>Y179+'WQT Analysis '!V177</f>
        <v>0</v>
      </c>
    </row>
    <row r="180" spans="1:28">
      <c r="A180" s="194" t="s">
        <v>400</v>
      </c>
      <c r="B180" s="155">
        <f>'Total PTDs'!K178</f>
        <v>44562</v>
      </c>
      <c r="C180" s="155">
        <v>45042</v>
      </c>
      <c r="D180" s="201"/>
      <c r="E180" s="14"/>
      <c r="F180" s="210"/>
      <c r="G180" s="210"/>
      <c r="H180" s="4"/>
      <c r="I180" s="201"/>
      <c r="J180" s="14"/>
      <c r="K180" s="210"/>
      <c r="L180" s="210"/>
      <c r="M180" s="216"/>
      <c r="N180" s="5"/>
      <c r="O180" s="5"/>
      <c r="P180" s="5"/>
      <c r="Q180" s="5"/>
      <c r="R180" s="218"/>
      <c r="S180" s="212">
        <f t="shared" si="4"/>
        <v>0</v>
      </c>
      <c r="T180" s="201"/>
      <c r="U180" s="14"/>
      <c r="V180" s="210"/>
      <c r="W180" s="210"/>
      <c r="X180" s="4"/>
      <c r="Y180" s="237">
        <f t="shared" si="5"/>
        <v>0</v>
      </c>
      <c r="AA180" s="284">
        <f>S180+'WQT Analysis '!U178</f>
        <v>0</v>
      </c>
      <c r="AB180" s="281">
        <f>Y180+'WQT Analysis '!V178</f>
        <v>0</v>
      </c>
    </row>
    <row r="181" spans="1:28">
      <c r="A181" s="194" t="s">
        <v>402</v>
      </c>
      <c r="B181" s="155">
        <f>'Total PTDs'!K179</f>
        <v>44562</v>
      </c>
      <c r="C181" s="155">
        <v>45042</v>
      </c>
      <c r="D181" s="201" t="s">
        <v>855</v>
      </c>
      <c r="E181" s="14" t="s">
        <v>856</v>
      </c>
      <c r="F181" s="210">
        <v>44643</v>
      </c>
      <c r="G181" s="210">
        <v>44785</v>
      </c>
      <c r="H181" s="4">
        <f>G181-F181+1</f>
        <v>143</v>
      </c>
      <c r="I181" s="201"/>
      <c r="J181" s="14"/>
      <c r="K181" s="210"/>
      <c r="L181" s="210"/>
      <c r="M181" s="216"/>
      <c r="N181" s="5"/>
      <c r="O181" s="5"/>
      <c r="P181" s="5"/>
      <c r="Q181" s="5"/>
      <c r="R181" s="218"/>
      <c r="S181" s="212">
        <f t="shared" si="4"/>
        <v>143</v>
      </c>
      <c r="T181" s="201" t="s">
        <v>857</v>
      </c>
      <c r="U181" s="14" t="s">
        <v>858</v>
      </c>
      <c r="V181" s="210">
        <v>45007</v>
      </c>
      <c r="W181" s="210">
        <v>45008</v>
      </c>
      <c r="X181" s="4">
        <f>W181-V181+1</f>
        <v>2</v>
      </c>
      <c r="Y181" s="237">
        <f t="shared" si="5"/>
        <v>2</v>
      </c>
      <c r="AA181" s="284">
        <f>S181+'WQT Analysis '!U179</f>
        <v>143</v>
      </c>
      <c r="AB181" s="281">
        <f>Y181+'WQT Analysis '!V179</f>
        <v>2</v>
      </c>
    </row>
    <row r="182" spans="1:28">
      <c r="A182" s="194" t="s">
        <v>404</v>
      </c>
      <c r="B182" s="155">
        <f>'Total PTDs'!K180</f>
        <v>44562</v>
      </c>
      <c r="C182" s="155">
        <v>45042</v>
      </c>
      <c r="D182" s="201"/>
      <c r="E182" s="14"/>
      <c r="F182" s="210"/>
      <c r="G182" s="210"/>
      <c r="H182" s="4"/>
      <c r="I182" s="201"/>
      <c r="J182" s="14"/>
      <c r="K182" s="210"/>
      <c r="L182" s="210"/>
      <c r="M182" s="216"/>
      <c r="N182" s="5"/>
      <c r="O182" s="5"/>
      <c r="P182" s="5"/>
      <c r="Q182" s="5"/>
      <c r="R182" s="218"/>
      <c r="S182" s="212">
        <f t="shared" si="4"/>
        <v>0</v>
      </c>
      <c r="T182" s="201"/>
      <c r="U182" s="14"/>
      <c r="V182" s="210"/>
      <c r="W182" s="210"/>
      <c r="X182" s="4"/>
      <c r="Y182" s="237">
        <f t="shared" si="5"/>
        <v>0</v>
      </c>
      <c r="AA182" s="284">
        <f>S182+'WQT Analysis '!U180</f>
        <v>0</v>
      </c>
      <c r="AB182" s="281">
        <f>Y182+'WQT Analysis '!V180</f>
        <v>0</v>
      </c>
    </row>
    <row r="183" spans="1:28">
      <c r="A183" s="194" t="s">
        <v>406</v>
      </c>
      <c r="B183" s="155">
        <f>'Total PTDs'!K181</f>
        <v>44562</v>
      </c>
      <c r="C183" s="155">
        <v>45042</v>
      </c>
      <c r="D183" s="201"/>
      <c r="E183" s="14"/>
      <c r="F183" s="210"/>
      <c r="G183" s="210"/>
      <c r="H183" s="4"/>
      <c r="I183" s="201"/>
      <c r="J183" s="14"/>
      <c r="K183" s="210"/>
      <c r="L183" s="210"/>
      <c r="M183" s="216"/>
      <c r="N183" s="5"/>
      <c r="O183" s="5"/>
      <c r="P183" s="5"/>
      <c r="Q183" s="5"/>
      <c r="R183" s="218"/>
      <c r="S183" s="212">
        <f t="shared" si="4"/>
        <v>0</v>
      </c>
      <c r="T183" s="201"/>
      <c r="U183" s="14"/>
      <c r="V183" s="210"/>
      <c r="W183" s="210"/>
      <c r="X183" s="4"/>
      <c r="Y183" s="237">
        <f t="shared" si="5"/>
        <v>0</v>
      </c>
      <c r="AA183" s="284">
        <f>S183+'WQT Analysis '!U181</f>
        <v>0</v>
      </c>
      <c r="AB183" s="281">
        <f>Y183+'WQT Analysis '!V181</f>
        <v>0</v>
      </c>
    </row>
    <row r="184" spans="1:28">
      <c r="A184" s="194" t="s">
        <v>408</v>
      </c>
      <c r="B184" s="155">
        <f>'Total PTDs'!K182</f>
        <v>44562</v>
      </c>
      <c r="C184" s="155">
        <v>45042</v>
      </c>
      <c r="D184" s="201"/>
      <c r="E184" s="14"/>
      <c r="F184" s="210"/>
      <c r="G184" s="210"/>
      <c r="H184" s="4"/>
      <c r="I184" s="201"/>
      <c r="J184" s="14"/>
      <c r="K184" s="210"/>
      <c r="L184" s="210"/>
      <c r="M184" s="216"/>
      <c r="N184" s="5"/>
      <c r="O184" s="5"/>
      <c r="P184" s="5"/>
      <c r="Q184" s="5"/>
      <c r="R184" s="218"/>
      <c r="S184" s="212">
        <f t="shared" si="4"/>
        <v>0</v>
      </c>
      <c r="T184" s="201"/>
      <c r="U184" s="14"/>
      <c r="V184" s="210"/>
      <c r="W184" s="210"/>
      <c r="X184" s="4"/>
      <c r="Y184" s="237">
        <f t="shared" si="5"/>
        <v>0</v>
      </c>
      <c r="AA184" s="284">
        <f>S184+'WQT Analysis '!U182</f>
        <v>0</v>
      </c>
      <c r="AB184" s="281">
        <f>Y184+'WQT Analysis '!V182</f>
        <v>0</v>
      </c>
    </row>
    <row r="185" spans="1:28">
      <c r="A185" s="194" t="s">
        <v>410</v>
      </c>
      <c r="B185" s="155">
        <f>'Total PTDs'!K183</f>
        <v>44562</v>
      </c>
      <c r="C185" s="155">
        <v>45042</v>
      </c>
      <c r="D185" s="201"/>
      <c r="E185" s="14"/>
      <c r="F185" s="210"/>
      <c r="G185" s="210"/>
      <c r="H185" s="4"/>
      <c r="I185" s="201"/>
      <c r="J185" s="14"/>
      <c r="K185" s="210"/>
      <c r="L185" s="210"/>
      <c r="M185" s="216"/>
      <c r="N185" s="5"/>
      <c r="O185" s="5"/>
      <c r="P185" s="5"/>
      <c r="Q185" s="5"/>
      <c r="R185" s="218"/>
      <c r="S185" s="212">
        <f t="shared" si="4"/>
        <v>0</v>
      </c>
      <c r="T185" s="201"/>
      <c r="U185" s="14"/>
      <c r="V185" s="210"/>
      <c r="W185" s="210"/>
      <c r="X185" s="4"/>
      <c r="Y185" s="237">
        <f t="shared" si="5"/>
        <v>0</v>
      </c>
      <c r="AA185" s="284">
        <f>S185+'WQT Analysis '!U183</f>
        <v>0</v>
      </c>
      <c r="AB185" s="281">
        <f>Y185+'WQT Analysis '!V183</f>
        <v>0</v>
      </c>
    </row>
    <row r="186" spans="1:28">
      <c r="A186" s="194" t="s">
        <v>412</v>
      </c>
      <c r="B186" s="155">
        <f>'Total PTDs'!K184</f>
        <v>44562</v>
      </c>
      <c r="C186" s="155">
        <v>45042</v>
      </c>
      <c r="D186" s="201"/>
      <c r="E186" s="14"/>
      <c r="F186" s="210"/>
      <c r="G186" s="210"/>
      <c r="H186" s="4"/>
      <c r="I186" s="201"/>
      <c r="J186" s="14"/>
      <c r="K186" s="210"/>
      <c r="L186" s="210"/>
      <c r="M186" s="216"/>
      <c r="N186" s="5"/>
      <c r="O186" s="5"/>
      <c r="P186" s="5"/>
      <c r="Q186" s="5"/>
      <c r="R186" s="218"/>
      <c r="S186" s="212">
        <f t="shared" si="4"/>
        <v>0</v>
      </c>
      <c r="T186" s="201"/>
      <c r="U186" s="14"/>
      <c r="V186" s="210"/>
      <c r="W186" s="210"/>
      <c r="X186" s="4"/>
      <c r="Y186" s="237">
        <f t="shared" si="5"/>
        <v>0</v>
      </c>
      <c r="AA186" s="284">
        <f>S186+'WQT Analysis '!U184</f>
        <v>0</v>
      </c>
      <c r="AB186" s="281">
        <f>Y186+'WQT Analysis '!V184</f>
        <v>0</v>
      </c>
    </row>
    <row r="187" spans="1:28">
      <c r="A187" s="194" t="s">
        <v>414</v>
      </c>
      <c r="B187" s="155">
        <f>'Total PTDs'!K185</f>
        <v>44562</v>
      </c>
      <c r="C187" s="155">
        <v>45042</v>
      </c>
      <c r="D187" s="201"/>
      <c r="E187" s="14"/>
      <c r="F187" s="210"/>
      <c r="G187" s="210"/>
      <c r="H187" s="4"/>
      <c r="I187" s="201"/>
      <c r="J187" s="14"/>
      <c r="K187" s="210"/>
      <c r="L187" s="210"/>
      <c r="M187" s="216"/>
      <c r="N187" s="5"/>
      <c r="O187" s="5"/>
      <c r="P187" s="5"/>
      <c r="Q187" s="5"/>
      <c r="R187" s="218"/>
      <c r="S187" s="212">
        <f t="shared" si="4"/>
        <v>0</v>
      </c>
      <c r="T187" s="201"/>
      <c r="U187" s="14"/>
      <c r="V187" s="210"/>
      <c r="W187" s="210"/>
      <c r="X187" s="4"/>
      <c r="Y187" s="237">
        <f t="shared" si="5"/>
        <v>0</v>
      </c>
      <c r="AA187" s="284">
        <f>S187+'WQT Analysis '!U185</f>
        <v>0</v>
      </c>
      <c r="AB187" s="281">
        <f>Y187+'WQT Analysis '!V185</f>
        <v>0</v>
      </c>
    </row>
    <row r="188" spans="1:28">
      <c r="A188" s="194" t="s">
        <v>416</v>
      </c>
      <c r="B188" s="155">
        <f>'Total PTDs'!K186</f>
        <v>44562</v>
      </c>
      <c r="C188" s="155">
        <v>45042</v>
      </c>
      <c r="D188" s="201"/>
      <c r="E188" s="14"/>
      <c r="F188" s="210"/>
      <c r="G188" s="210"/>
      <c r="H188" s="4"/>
      <c r="I188" s="201"/>
      <c r="J188" s="14"/>
      <c r="K188" s="210"/>
      <c r="L188" s="210"/>
      <c r="M188" s="216"/>
      <c r="N188" s="5"/>
      <c r="O188" s="5"/>
      <c r="P188" s="5"/>
      <c r="Q188" s="5"/>
      <c r="R188" s="218"/>
      <c r="S188" s="212">
        <f t="shared" si="4"/>
        <v>0</v>
      </c>
      <c r="T188" s="201"/>
      <c r="U188" s="14"/>
      <c r="V188" s="210"/>
      <c r="W188" s="210"/>
      <c r="X188" s="4"/>
      <c r="Y188" s="237">
        <f t="shared" si="5"/>
        <v>0</v>
      </c>
      <c r="AA188" s="284">
        <f>S188+'WQT Analysis '!U186</f>
        <v>0</v>
      </c>
      <c r="AB188" s="281">
        <f>Y188+'WQT Analysis '!V186</f>
        <v>0</v>
      </c>
    </row>
    <row r="189" spans="1:28">
      <c r="A189" s="194" t="s">
        <v>418</v>
      </c>
      <c r="B189" s="155">
        <f>'Total PTDs'!K187</f>
        <v>44562</v>
      </c>
      <c r="C189" s="155">
        <v>45042</v>
      </c>
      <c r="D189" s="201"/>
      <c r="E189" s="14"/>
      <c r="F189" s="210"/>
      <c r="G189" s="210"/>
      <c r="H189" s="4"/>
      <c r="I189" s="201"/>
      <c r="J189" s="14"/>
      <c r="K189" s="210"/>
      <c r="L189" s="210"/>
      <c r="M189" s="216"/>
      <c r="N189" s="5"/>
      <c r="O189" s="5"/>
      <c r="P189" s="5"/>
      <c r="Q189" s="5"/>
      <c r="R189" s="218"/>
      <c r="S189" s="212">
        <f t="shared" si="4"/>
        <v>0</v>
      </c>
      <c r="T189" s="201"/>
      <c r="U189" s="14"/>
      <c r="V189" s="210"/>
      <c r="W189" s="210"/>
      <c r="X189" s="4"/>
      <c r="Y189" s="237">
        <f t="shared" si="5"/>
        <v>0</v>
      </c>
      <c r="AA189" s="284">
        <f>S189+'WQT Analysis '!U187</f>
        <v>0</v>
      </c>
      <c r="AB189" s="281">
        <f>Y189+'WQT Analysis '!V187</f>
        <v>0</v>
      </c>
    </row>
    <row r="190" spans="1:28">
      <c r="A190" s="194" t="s">
        <v>420</v>
      </c>
      <c r="B190" s="155">
        <f>'Total PTDs'!K188</f>
        <v>44562</v>
      </c>
      <c r="C190" s="155">
        <v>45042</v>
      </c>
      <c r="D190" s="201"/>
      <c r="E190" s="14"/>
      <c r="F190" s="210"/>
      <c r="G190" s="210"/>
      <c r="H190" s="4"/>
      <c r="I190" s="201"/>
      <c r="J190" s="14"/>
      <c r="K190" s="210"/>
      <c r="L190" s="210"/>
      <c r="M190" s="216"/>
      <c r="N190" s="5"/>
      <c r="O190" s="5"/>
      <c r="P190" s="5"/>
      <c r="Q190" s="5"/>
      <c r="R190" s="218"/>
      <c r="S190" s="212">
        <f t="shared" si="4"/>
        <v>0</v>
      </c>
      <c r="T190" s="201"/>
      <c r="U190" s="14"/>
      <c r="V190" s="210"/>
      <c r="W190" s="210"/>
      <c r="X190" s="4"/>
      <c r="Y190" s="237">
        <f t="shared" si="5"/>
        <v>0</v>
      </c>
      <c r="AA190" s="284">
        <f>S190+'WQT Analysis '!U188</f>
        <v>0</v>
      </c>
      <c r="AB190" s="281">
        <f>Y190+'WQT Analysis '!V188</f>
        <v>0</v>
      </c>
    </row>
    <row r="191" spans="1:28">
      <c r="A191" s="194" t="s">
        <v>422</v>
      </c>
      <c r="B191" s="155">
        <f>'Total PTDs'!K189</f>
        <v>44562</v>
      </c>
      <c r="C191" s="155">
        <v>45042</v>
      </c>
      <c r="D191" s="201"/>
      <c r="E191" s="14"/>
      <c r="F191" s="210"/>
      <c r="G191" s="210"/>
      <c r="H191" s="4"/>
      <c r="I191" s="201"/>
      <c r="J191" s="14"/>
      <c r="K191" s="210"/>
      <c r="L191" s="210"/>
      <c r="M191" s="216"/>
      <c r="N191" s="5"/>
      <c r="O191" s="5"/>
      <c r="P191" s="5"/>
      <c r="Q191" s="5"/>
      <c r="R191" s="218"/>
      <c r="S191" s="212">
        <f t="shared" si="4"/>
        <v>0</v>
      </c>
      <c r="T191" s="201"/>
      <c r="U191" s="14"/>
      <c r="V191" s="210"/>
      <c r="W191" s="210"/>
      <c r="X191" s="4"/>
      <c r="Y191" s="237">
        <f t="shared" si="5"/>
        <v>0</v>
      </c>
      <c r="AA191" s="284">
        <f>S191+'WQT Analysis '!U189</f>
        <v>0</v>
      </c>
      <c r="AB191" s="281">
        <f>Y191+'WQT Analysis '!V189</f>
        <v>0</v>
      </c>
    </row>
    <row r="192" spans="1:28">
      <c r="A192" s="194" t="s">
        <v>424</v>
      </c>
      <c r="B192" s="155">
        <f>'Total PTDs'!K190</f>
        <v>44562</v>
      </c>
      <c r="C192" s="155">
        <v>45042</v>
      </c>
      <c r="D192" s="201"/>
      <c r="E192" s="14"/>
      <c r="F192" s="210"/>
      <c r="G192" s="210"/>
      <c r="H192" s="4"/>
      <c r="I192" s="201"/>
      <c r="J192" s="14"/>
      <c r="K192" s="210"/>
      <c r="L192" s="210"/>
      <c r="M192" s="216"/>
      <c r="N192" s="5"/>
      <c r="O192" s="5"/>
      <c r="P192" s="5"/>
      <c r="Q192" s="5"/>
      <c r="R192" s="218"/>
      <c r="S192" s="212">
        <f t="shared" si="4"/>
        <v>0</v>
      </c>
      <c r="T192" s="201"/>
      <c r="U192" s="14"/>
      <c r="V192" s="210"/>
      <c r="W192" s="210"/>
      <c r="X192" s="4"/>
      <c r="Y192" s="237">
        <f t="shared" si="5"/>
        <v>0</v>
      </c>
      <c r="AA192" s="284">
        <f>S192+'WQT Analysis '!U190</f>
        <v>0</v>
      </c>
      <c r="AB192" s="281">
        <f>Y192+'WQT Analysis '!V190</f>
        <v>0</v>
      </c>
    </row>
    <row r="193" spans="1:28">
      <c r="A193" s="188" t="s">
        <v>426</v>
      </c>
      <c r="B193" s="155">
        <f>'Total PTDs'!K191</f>
        <v>44936</v>
      </c>
      <c r="C193" s="229">
        <v>45042</v>
      </c>
      <c r="D193" s="201"/>
      <c r="E193" s="14"/>
      <c r="F193" s="210"/>
      <c r="G193" s="210"/>
      <c r="H193" s="4"/>
      <c r="I193" s="201"/>
      <c r="J193" s="14"/>
      <c r="K193" s="210"/>
      <c r="L193" s="210"/>
      <c r="M193" s="216"/>
      <c r="N193" s="5"/>
      <c r="O193" s="5"/>
      <c r="P193" s="5"/>
      <c r="Q193" s="5"/>
      <c r="R193" s="218"/>
      <c r="S193" s="212">
        <f t="shared" si="4"/>
        <v>0</v>
      </c>
      <c r="T193" s="201"/>
      <c r="U193" s="14"/>
      <c r="V193" s="210"/>
      <c r="W193" s="210"/>
      <c r="X193" s="4"/>
      <c r="Y193" s="237">
        <f t="shared" si="5"/>
        <v>0</v>
      </c>
      <c r="AA193" s="284">
        <f>S193+'WQT Analysis '!U191</f>
        <v>0</v>
      </c>
      <c r="AB193" s="281">
        <f>Y193+'WQT Analysis '!V191</f>
        <v>0</v>
      </c>
    </row>
    <row r="194" spans="1:28">
      <c r="A194" s="188" t="s">
        <v>428</v>
      </c>
      <c r="B194" s="155">
        <f>'Total PTDs'!K192</f>
        <v>44882</v>
      </c>
      <c r="C194" s="229">
        <v>45042</v>
      </c>
      <c r="D194" s="201"/>
      <c r="E194" s="14"/>
      <c r="F194" s="210"/>
      <c r="G194" s="210"/>
      <c r="H194" s="4"/>
      <c r="I194" s="201"/>
      <c r="J194" s="14"/>
      <c r="K194" s="210"/>
      <c r="L194" s="210"/>
      <c r="M194" s="216"/>
      <c r="N194" s="5"/>
      <c r="O194" s="5"/>
      <c r="P194" s="5"/>
      <c r="Q194" s="5"/>
      <c r="R194" s="218"/>
      <c r="S194" s="212">
        <f t="shared" si="4"/>
        <v>0</v>
      </c>
      <c r="T194" s="201"/>
      <c r="U194" s="14"/>
      <c r="V194" s="210"/>
      <c r="W194" s="210"/>
      <c r="X194" s="4"/>
      <c r="Y194" s="237">
        <f t="shared" si="5"/>
        <v>0</v>
      </c>
      <c r="AA194" s="284">
        <f>S194+'WQT Analysis '!U192</f>
        <v>0</v>
      </c>
      <c r="AB194" s="281">
        <f>Y194+'WQT Analysis '!V192</f>
        <v>0</v>
      </c>
    </row>
    <row r="195" spans="1:28">
      <c r="A195" s="188" t="s">
        <v>430</v>
      </c>
      <c r="B195" s="155">
        <f>'Total PTDs'!K193</f>
        <v>44882</v>
      </c>
      <c r="C195" s="229">
        <v>45042</v>
      </c>
      <c r="D195" s="201"/>
      <c r="E195" s="14"/>
      <c r="F195" s="210"/>
      <c r="G195" s="210"/>
      <c r="H195" s="4"/>
      <c r="I195" s="201"/>
      <c r="J195" s="14"/>
      <c r="K195" s="210"/>
      <c r="L195" s="210"/>
      <c r="M195" s="216"/>
      <c r="N195" s="5"/>
      <c r="O195" s="5"/>
      <c r="P195" s="5"/>
      <c r="Q195" s="5"/>
      <c r="R195" s="218"/>
      <c r="S195" s="212">
        <f t="shared" si="4"/>
        <v>0</v>
      </c>
      <c r="T195" s="201"/>
      <c r="U195" s="14"/>
      <c r="V195" s="210"/>
      <c r="W195" s="210"/>
      <c r="X195" s="4"/>
      <c r="Y195" s="237">
        <f t="shared" si="5"/>
        <v>0</v>
      </c>
      <c r="AA195" s="284">
        <f>S195+'WQT Analysis '!U193</f>
        <v>0</v>
      </c>
      <c r="AB195" s="281">
        <f>Y195+'WQT Analysis '!V193</f>
        <v>0</v>
      </c>
    </row>
    <row r="196" spans="1:28">
      <c r="A196" s="188" t="s">
        <v>432</v>
      </c>
      <c r="B196" s="155">
        <f>'Total PTDs'!K194</f>
        <v>44936</v>
      </c>
      <c r="C196" s="229">
        <v>45042</v>
      </c>
      <c r="D196" s="201"/>
      <c r="E196" s="14"/>
      <c r="F196" s="210"/>
      <c r="G196" s="210"/>
      <c r="H196" s="4"/>
      <c r="I196" s="201"/>
      <c r="J196" s="14"/>
      <c r="K196" s="210"/>
      <c r="L196" s="210"/>
      <c r="M196" s="216"/>
      <c r="N196" s="5"/>
      <c r="O196" s="5"/>
      <c r="P196" s="5"/>
      <c r="Q196" s="5"/>
      <c r="R196" s="218"/>
      <c r="S196" s="212">
        <f t="shared" si="4"/>
        <v>0</v>
      </c>
      <c r="T196" s="201"/>
      <c r="U196" s="14"/>
      <c r="V196" s="210"/>
      <c r="W196" s="210"/>
      <c r="X196" s="4"/>
      <c r="Y196" s="237">
        <f t="shared" si="5"/>
        <v>0</v>
      </c>
      <c r="AA196" s="284">
        <f>S196+'WQT Analysis '!U194</f>
        <v>0</v>
      </c>
      <c r="AB196" s="281">
        <f>Y196+'WQT Analysis '!V194</f>
        <v>0</v>
      </c>
    </row>
    <row r="197" spans="1:28">
      <c r="A197" s="188" t="s">
        <v>434</v>
      </c>
      <c r="B197" s="155">
        <f>'Total PTDs'!K195</f>
        <v>44888</v>
      </c>
      <c r="C197" s="229">
        <v>45042</v>
      </c>
      <c r="D197" s="201"/>
      <c r="E197" s="14"/>
      <c r="F197" s="210"/>
      <c r="G197" s="210"/>
      <c r="H197" s="4"/>
      <c r="I197" s="201"/>
      <c r="J197" s="14"/>
      <c r="K197" s="210"/>
      <c r="L197" s="210"/>
      <c r="M197" s="216"/>
      <c r="N197" s="5"/>
      <c r="O197" s="5"/>
      <c r="P197" s="5"/>
      <c r="Q197" s="5"/>
      <c r="R197" s="218"/>
      <c r="S197" s="212">
        <f t="shared" ref="S197:S260" si="6">R197+M197+H197</f>
        <v>0</v>
      </c>
      <c r="T197" s="201"/>
      <c r="U197" s="14"/>
      <c r="V197" s="210"/>
      <c r="W197" s="210"/>
      <c r="X197" s="4"/>
      <c r="Y197" s="237">
        <f t="shared" ref="Y197:Y260" si="7">X197</f>
        <v>0</v>
      </c>
      <c r="AA197" s="284">
        <f>S197+'WQT Analysis '!U195</f>
        <v>0</v>
      </c>
      <c r="AB197" s="281">
        <f>Y197+'WQT Analysis '!V195</f>
        <v>0</v>
      </c>
    </row>
    <row r="198" spans="1:28">
      <c r="A198" s="195">
        <f>COUNTA(A180:A197)</f>
        <v>18</v>
      </c>
      <c r="B198" s="230"/>
      <c r="C198" s="230"/>
      <c r="D198" s="201"/>
      <c r="E198" s="14"/>
      <c r="F198" s="210"/>
      <c r="G198" s="210"/>
      <c r="H198" s="4"/>
      <c r="I198" s="201"/>
      <c r="J198" s="14"/>
      <c r="K198" s="210"/>
      <c r="L198" s="210"/>
      <c r="M198" s="216"/>
      <c r="N198" s="5"/>
      <c r="O198" s="5"/>
      <c r="P198" s="5"/>
      <c r="Q198" s="5"/>
      <c r="R198" s="218"/>
      <c r="S198" s="212">
        <f t="shared" si="6"/>
        <v>0</v>
      </c>
      <c r="T198" s="201"/>
      <c r="U198" s="14"/>
      <c r="V198" s="210"/>
      <c r="W198" s="210"/>
      <c r="X198" s="4"/>
      <c r="Y198" s="237">
        <f t="shared" si="7"/>
        <v>0</v>
      </c>
      <c r="AA198" s="284">
        <f>S198+'WQT Analysis '!U196</f>
        <v>0</v>
      </c>
      <c r="AB198" s="281">
        <f>Y198+'WQT Analysis '!V196</f>
        <v>0</v>
      </c>
    </row>
    <row r="199" spans="1:28">
      <c r="A199" s="193" t="s">
        <v>436</v>
      </c>
      <c r="B199" s="231"/>
      <c r="C199" s="231"/>
      <c r="D199" s="201"/>
      <c r="E199" s="14"/>
      <c r="F199" s="210"/>
      <c r="G199" s="210"/>
      <c r="H199" s="4"/>
      <c r="I199" s="201"/>
      <c r="J199" s="14"/>
      <c r="K199" s="210"/>
      <c r="L199" s="210"/>
      <c r="M199" s="216"/>
      <c r="N199" s="5"/>
      <c r="O199" s="5"/>
      <c r="P199" s="5"/>
      <c r="Q199" s="5"/>
      <c r="R199" s="218"/>
      <c r="S199" s="212">
        <f t="shared" si="6"/>
        <v>0</v>
      </c>
      <c r="T199" s="201"/>
      <c r="U199" s="14"/>
      <c r="V199" s="210"/>
      <c r="W199" s="210"/>
      <c r="X199" s="4"/>
      <c r="Y199" s="237">
        <f t="shared" si="7"/>
        <v>0</v>
      </c>
      <c r="AA199" s="284">
        <f>S199+'WQT Analysis '!U197</f>
        <v>0</v>
      </c>
      <c r="AB199" s="281">
        <f>Y199+'WQT Analysis '!V197</f>
        <v>0</v>
      </c>
    </row>
    <row r="200" spans="1:28">
      <c r="A200" s="194" t="s">
        <v>437</v>
      </c>
      <c r="B200" s="155">
        <f>'Total PTDs'!K198</f>
        <v>44562</v>
      </c>
      <c r="C200" s="155">
        <v>45042</v>
      </c>
      <c r="D200" s="201"/>
      <c r="E200" s="14"/>
      <c r="F200" s="210"/>
      <c r="G200" s="210"/>
      <c r="H200" s="4"/>
      <c r="I200" s="201"/>
      <c r="J200" s="14"/>
      <c r="K200" s="210"/>
      <c r="L200" s="210"/>
      <c r="M200" s="216"/>
      <c r="N200" s="5"/>
      <c r="O200" s="5"/>
      <c r="P200" s="5"/>
      <c r="Q200" s="5"/>
      <c r="R200" s="218"/>
      <c r="S200" s="212">
        <f t="shared" si="6"/>
        <v>0</v>
      </c>
      <c r="T200" s="201"/>
      <c r="U200" s="14"/>
      <c r="V200" s="210"/>
      <c r="W200" s="210"/>
      <c r="X200" s="4"/>
      <c r="Y200" s="237">
        <f t="shared" si="7"/>
        <v>0</v>
      </c>
      <c r="AA200" s="284">
        <f>S200+'WQT Analysis '!U198</f>
        <v>0</v>
      </c>
      <c r="AB200" s="281">
        <f>Y200+'WQT Analysis '!V198</f>
        <v>0</v>
      </c>
    </row>
    <row r="201" spans="1:28">
      <c r="A201" s="194" t="s">
        <v>439</v>
      </c>
      <c r="B201" s="155">
        <f>'Total PTDs'!K199</f>
        <v>44562</v>
      </c>
      <c r="C201" s="155">
        <v>45042</v>
      </c>
      <c r="D201" s="201"/>
      <c r="E201" s="14"/>
      <c r="F201" s="210"/>
      <c r="G201" s="210"/>
      <c r="H201" s="4"/>
      <c r="I201" s="201"/>
      <c r="J201" s="14"/>
      <c r="K201" s="210"/>
      <c r="L201" s="210"/>
      <c r="M201" s="216"/>
      <c r="N201" s="5"/>
      <c r="O201" s="5"/>
      <c r="P201" s="5"/>
      <c r="Q201" s="5"/>
      <c r="R201" s="218"/>
      <c r="S201" s="212">
        <f t="shared" si="6"/>
        <v>0</v>
      </c>
      <c r="T201" s="201"/>
      <c r="U201" s="14"/>
      <c r="V201" s="210"/>
      <c r="W201" s="210"/>
      <c r="X201" s="4"/>
      <c r="Y201" s="237">
        <f t="shared" si="7"/>
        <v>0</v>
      </c>
      <c r="AA201" s="284">
        <f>S201+'WQT Analysis '!U199</f>
        <v>0</v>
      </c>
      <c r="AB201" s="281">
        <f>Y201+'WQT Analysis '!V199</f>
        <v>0</v>
      </c>
    </row>
    <row r="202" spans="1:28">
      <c r="A202" s="194" t="s">
        <v>441</v>
      </c>
      <c r="B202" s="155">
        <f>'Total PTDs'!K200</f>
        <v>44562</v>
      </c>
      <c r="C202" s="155">
        <v>45042</v>
      </c>
      <c r="D202" s="201" t="s">
        <v>859</v>
      </c>
      <c r="E202" s="14" t="s">
        <v>860</v>
      </c>
      <c r="F202" s="210">
        <v>44813</v>
      </c>
      <c r="G202" s="210">
        <v>44904</v>
      </c>
      <c r="H202" s="4">
        <f>G202-F202+1</f>
        <v>92</v>
      </c>
      <c r="I202" s="201"/>
      <c r="J202" s="14"/>
      <c r="K202" s="210"/>
      <c r="L202" s="210"/>
      <c r="M202" s="216"/>
      <c r="N202" s="5"/>
      <c r="O202" s="5"/>
      <c r="P202" s="5"/>
      <c r="Q202" s="5"/>
      <c r="R202" s="218"/>
      <c r="S202" s="212">
        <f t="shared" si="6"/>
        <v>92</v>
      </c>
      <c r="T202" s="201"/>
      <c r="U202" s="14"/>
      <c r="V202" s="210"/>
      <c r="W202" s="210"/>
      <c r="X202" s="4"/>
      <c r="Y202" s="237">
        <f t="shared" si="7"/>
        <v>0</v>
      </c>
      <c r="AA202" s="284">
        <f>S202+'WQT Analysis '!U200</f>
        <v>92</v>
      </c>
      <c r="AB202" s="281">
        <f>Y202+'WQT Analysis '!V200</f>
        <v>0</v>
      </c>
    </row>
    <row r="203" spans="1:28">
      <c r="A203" s="194" t="s">
        <v>443</v>
      </c>
      <c r="B203" s="155">
        <f>'Total PTDs'!K201</f>
        <v>44562</v>
      </c>
      <c r="C203" s="155">
        <v>45042</v>
      </c>
      <c r="D203" s="201" t="s">
        <v>861</v>
      </c>
      <c r="E203" s="14"/>
      <c r="F203" s="210">
        <v>44792</v>
      </c>
      <c r="G203" s="210" t="s">
        <v>786</v>
      </c>
      <c r="H203" s="4">
        <f>D2-F203+1</f>
        <v>251</v>
      </c>
      <c r="I203" s="201"/>
      <c r="J203" s="14"/>
      <c r="K203" s="210"/>
      <c r="L203" s="210"/>
      <c r="M203" s="216"/>
      <c r="N203" s="5"/>
      <c r="O203" s="5"/>
      <c r="P203" s="5"/>
      <c r="Q203" s="5"/>
      <c r="R203" s="218"/>
      <c r="S203" s="212">
        <f t="shared" si="6"/>
        <v>251</v>
      </c>
      <c r="T203" s="201" t="s">
        <v>787</v>
      </c>
      <c r="U203" s="14"/>
      <c r="V203" s="210"/>
      <c r="W203" s="210"/>
      <c r="X203" s="4">
        <f>C203-C4</f>
        <v>115</v>
      </c>
      <c r="Y203" s="237">
        <f t="shared" si="7"/>
        <v>115</v>
      </c>
      <c r="AA203" s="284">
        <f>S203+'WQT Analysis '!U201</f>
        <v>251</v>
      </c>
      <c r="AB203" s="281">
        <f>Y203+'WQT Analysis '!V201</f>
        <v>115</v>
      </c>
    </row>
    <row r="204" spans="1:28">
      <c r="A204" s="194" t="s">
        <v>445</v>
      </c>
      <c r="B204" s="155">
        <f>'Total PTDs'!K202</f>
        <v>44562</v>
      </c>
      <c r="C204" s="155">
        <v>45042</v>
      </c>
      <c r="D204" s="201" t="s">
        <v>862</v>
      </c>
      <c r="E204" s="14" t="s">
        <v>863</v>
      </c>
      <c r="F204" s="210">
        <v>44782</v>
      </c>
      <c r="G204" s="210">
        <v>44782</v>
      </c>
      <c r="H204" s="4">
        <f>G204-F204+1</f>
        <v>1</v>
      </c>
      <c r="I204" s="201" t="s">
        <v>864</v>
      </c>
      <c r="J204" s="14" t="s">
        <v>865</v>
      </c>
      <c r="K204" s="210">
        <v>44880</v>
      </c>
      <c r="L204" s="210">
        <v>44909</v>
      </c>
      <c r="M204" s="216">
        <f>L204-K204+1</f>
        <v>30</v>
      </c>
      <c r="N204" s="5"/>
      <c r="O204" s="5"/>
      <c r="P204" s="5"/>
      <c r="Q204" s="5"/>
      <c r="R204" s="218"/>
      <c r="S204" s="212">
        <f t="shared" si="6"/>
        <v>31</v>
      </c>
      <c r="T204" s="201"/>
      <c r="U204" s="14"/>
      <c r="V204" s="210"/>
      <c r="W204" s="210"/>
      <c r="X204" s="4"/>
      <c r="Y204" s="237">
        <f t="shared" si="7"/>
        <v>0</v>
      </c>
      <c r="AA204" s="284">
        <f>S204+'WQT Analysis '!U202</f>
        <v>31</v>
      </c>
      <c r="AB204" s="281">
        <f>Y204+'WQT Analysis '!V202</f>
        <v>0</v>
      </c>
    </row>
    <row r="205" spans="1:28">
      <c r="A205" s="194" t="s">
        <v>447</v>
      </c>
      <c r="B205" s="155">
        <f>'Total PTDs'!K203</f>
        <v>44562</v>
      </c>
      <c r="C205" s="155">
        <v>45042</v>
      </c>
      <c r="D205" s="201" t="s">
        <v>866</v>
      </c>
      <c r="E205" s="14" t="s">
        <v>867</v>
      </c>
      <c r="F205" s="210">
        <v>44791</v>
      </c>
      <c r="G205" s="210">
        <v>44793</v>
      </c>
      <c r="H205" s="4">
        <f>G205-F205+1</f>
        <v>3</v>
      </c>
      <c r="I205" s="201"/>
      <c r="J205" s="14"/>
      <c r="K205" s="210"/>
      <c r="L205" s="210"/>
      <c r="M205" s="216"/>
      <c r="N205" s="5"/>
      <c r="O205" s="5"/>
      <c r="P205" s="5"/>
      <c r="Q205" s="5"/>
      <c r="R205" s="218"/>
      <c r="S205" s="212">
        <f t="shared" si="6"/>
        <v>3</v>
      </c>
      <c r="T205" s="201"/>
      <c r="U205" s="14"/>
      <c r="V205" s="210"/>
      <c r="W205" s="210"/>
      <c r="X205" s="4"/>
      <c r="Y205" s="237">
        <f t="shared" si="7"/>
        <v>0</v>
      </c>
      <c r="AA205" s="284">
        <f>S205+'WQT Analysis '!U203</f>
        <v>3</v>
      </c>
      <c r="AB205" s="281">
        <f>Y205+'WQT Analysis '!V203</f>
        <v>0</v>
      </c>
    </row>
    <row r="206" spans="1:28">
      <c r="A206" s="194" t="s">
        <v>449</v>
      </c>
      <c r="B206" s="155">
        <f>'Total PTDs'!K204</f>
        <v>44562</v>
      </c>
      <c r="C206" s="155">
        <v>45042</v>
      </c>
      <c r="D206" s="201" t="s">
        <v>762</v>
      </c>
      <c r="E206" s="14" t="s">
        <v>762</v>
      </c>
      <c r="F206" s="210" t="s">
        <v>762</v>
      </c>
      <c r="G206" s="210" t="s">
        <v>762</v>
      </c>
      <c r="H206" s="4"/>
      <c r="I206" s="201"/>
      <c r="J206" s="14"/>
      <c r="K206" s="210"/>
      <c r="L206" s="210"/>
      <c r="M206" s="216"/>
      <c r="N206" s="5"/>
      <c r="O206" s="5"/>
      <c r="P206" s="5"/>
      <c r="Q206" s="5"/>
      <c r="R206" s="218"/>
      <c r="S206" s="212">
        <f t="shared" si="6"/>
        <v>0</v>
      </c>
      <c r="T206" s="201"/>
      <c r="U206" s="14"/>
      <c r="V206" s="210"/>
      <c r="W206" s="210"/>
      <c r="X206" s="4"/>
      <c r="Y206" s="237">
        <f t="shared" si="7"/>
        <v>0</v>
      </c>
      <c r="AA206" s="284">
        <f>S206+'WQT Analysis '!U204</f>
        <v>0</v>
      </c>
      <c r="AB206" s="281">
        <f>Y206+'WQT Analysis '!V204</f>
        <v>0</v>
      </c>
    </row>
    <row r="207" spans="1:28">
      <c r="A207" s="194" t="s">
        <v>451</v>
      </c>
      <c r="B207" s="155">
        <f>'Total PTDs'!K205</f>
        <v>44562</v>
      </c>
      <c r="C207" s="155">
        <v>45042</v>
      </c>
      <c r="D207" s="201" t="s">
        <v>762</v>
      </c>
      <c r="E207" s="14" t="s">
        <v>762</v>
      </c>
      <c r="F207" s="210" t="s">
        <v>762</v>
      </c>
      <c r="G207" s="210" t="s">
        <v>762</v>
      </c>
      <c r="H207" s="4"/>
      <c r="I207" s="201"/>
      <c r="J207" s="14"/>
      <c r="K207" s="210"/>
      <c r="L207" s="210"/>
      <c r="M207" s="216"/>
      <c r="N207" s="5"/>
      <c r="O207" s="5"/>
      <c r="P207" s="5"/>
      <c r="Q207" s="5"/>
      <c r="R207" s="218"/>
      <c r="S207" s="212">
        <f t="shared" si="6"/>
        <v>0</v>
      </c>
      <c r="T207" s="201"/>
      <c r="U207" s="14"/>
      <c r="V207" s="210"/>
      <c r="W207" s="210"/>
      <c r="X207" s="4"/>
      <c r="Y207" s="237">
        <f t="shared" si="7"/>
        <v>0</v>
      </c>
      <c r="AA207" s="284">
        <f>S207+'WQT Analysis '!U205</f>
        <v>0</v>
      </c>
      <c r="AB207" s="281">
        <f>Y207+'WQT Analysis '!V205</f>
        <v>0</v>
      </c>
    </row>
    <row r="208" spans="1:28">
      <c r="A208" s="194" t="s">
        <v>453</v>
      </c>
      <c r="B208" s="155">
        <f>'Total PTDs'!K206</f>
        <v>44562</v>
      </c>
      <c r="C208" s="155">
        <v>45042</v>
      </c>
      <c r="D208" s="201" t="s">
        <v>868</v>
      </c>
      <c r="E208" s="14" t="s">
        <v>869</v>
      </c>
      <c r="F208" s="210">
        <v>44780</v>
      </c>
      <c r="G208" s="210">
        <v>44783</v>
      </c>
      <c r="H208" s="4">
        <f>G208-F208+1</f>
        <v>4</v>
      </c>
      <c r="I208" s="201"/>
      <c r="J208" s="14"/>
      <c r="K208" s="210"/>
      <c r="L208" s="210"/>
      <c r="M208" s="216"/>
      <c r="N208" s="5"/>
      <c r="O208" s="5"/>
      <c r="P208" s="5"/>
      <c r="Q208" s="5"/>
      <c r="R208" s="218"/>
      <c r="S208" s="212">
        <f t="shared" si="6"/>
        <v>4</v>
      </c>
      <c r="T208" s="201"/>
      <c r="U208" s="14"/>
      <c r="V208" s="210"/>
      <c r="W208" s="210"/>
      <c r="X208" s="4"/>
      <c r="Y208" s="237">
        <f t="shared" si="7"/>
        <v>0</v>
      </c>
      <c r="AA208" s="284">
        <f>S208+'WQT Analysis '!U206</f>
        <v>4</v>
      </c>
      <c r="AB208" s="281">
        <f>Y208+'WQT Analysis '!V206</f>
        <v>0</v>
      </c>
    </row>
    <row r="209" spans="1:28">
      <c r="A209" s="194" t="s">
        <v>455</v>
      </c>
      <c r="B209" s="155">
        <f>'Total PTDs'!K207</f>
        <v>44562</v>
      </c>
      <c r="C209" s="155">
        <v>45042</v>
      </c>
      <c r="D209" s="201"/>
      <c r="E209" s="14"/>
      <c r="F209" s="210"/>
      <c r="G209" s="210"/>
      <c r="H209" s="4"/>
      <c r="I209" s="201"/>
      <c r="J209" s="14"/>
      <c r="K209" s="210"/>
      <c r="L209" s="210"/>
      <c r="M209" s="216"/>
      <c r="N209" s="5"/>
      <c r="O209" s="5"/>
      <c r="P209" s="5"/>
      <c r="Q209" s="5"/>
      <c r="R209" s="218"/>
      <c r="S209" s="212">
        <f t="shared" si="6"/>
        <v>0</v>
      </c>
      <c r="T209" s="201"/>
      <c r="U209" s="14"/>
      <c r="V209" s="210"/>
      <c r="W209" s="210"/>
      <c r="X209" s="4"/>
      <c r="Y209" s="237">
        <f t="shared" si="7"/>
        <v>0</v>
      </c>
      <c r="AA209" s="284">
        <f>S209+'WQT Analysis '!U207</f>
        <v>0</v>
      </c>
      <c r="AB209" s="281">
        <f>Y209+'WQT Analysis '!V207</f>
        <v>0</v>
      </c>
    </row>
    <row r="210" spans="1:28">
      <c r="A210" s="194" t="s">
        <v>457</v>
      </c>
      <c r="B210" s="155">
        <f>'Total PTDs'!K208</f>
        <v>44562</v>
      </c>
      <c r="C210" s="155">
        <v>45042</v>
      </c>
      <c r="D210" s="201"/>
      <c r="E210" s="14"/>
      <c r="F210" s="210"/>
      <c r="G210" s="210"/>
      <c r="H210" s="4"/>
      <c r="I210" s="201"/>
      <c r="J210" s="14"/>
      <c r="K210" s="210"/>
      <c r="L210" s="210"/>
      <c r="M210" s="216"/>
      <c r="N210" s="5"/>
      <c r="O210" s="5"/>
      <c r="P210" s="5"/>
      <c r="Q210" s="5"/>
      <c r="R210" s="218"/>
      <c r="S210" s="212">
        <f t="shared" si="6"/>
        <v>0</v>
      </c>
      <c r="T210" s="201"/>
      <c r="U210" s="14"/>
      <c r="V210" s="210"/>
      <c r="W210" s="210"/>
      <c r="X210" s="4"/>
      <c r="Y210" s="237">
        <f t="shared" si="7"/>
        <v>0</v>
      </c>
      <c r="AA210" s="284">
        <f>S210+'WQT Analysis '!U208</f>
        <v>0</v>
      </c>
      <c r="AB210" s="281">
        <f>Y210+'WQT Analysis '!V208</f>
        <v>0</v>
      </c>
    </row>
    <row r="211" spans="1:28">
      <c r="A211" s="194" t="s">
        <v>459</v>
      </c>
      <c r="B211" s="155">
        <f>'Total PTDs'!K209</f>
        <v>44562</v>
      </c>
      <c r="C211" s="155">
        <v>45042</v>
      </c>
      <c r="D211" s="201"/>
      <c r="E211" s="14"/>
      <c r="F211" s="210"/>
      <c r="G211" s="210"/>
      <c r="H211" s="4"/>
      <c r="I211" s="201"/>
      <c r="J211" s="14"/>
      <c r="K211" s="210"/>
      <c r="L211" s="210"/>
      <c r="M211" s="216"/>
      <c r="N211" s="5"/>
      <c r="O211" s="5"/>
      <c r="P211" s="5"/>
      <c r="Q211" s="5"/>
      <c r="R211" s="218"/>
      <c r="S211" s="212">
        <f t="shared" si="6"/>
        <v>0</v>
      </c>
      <c r="T211" s="201"/>
      <c r="U211" s="14"/>
      <c r="V211" s="210"/>
      <c r="W211" s="210"/>
      <c r="X211" s="4"/>
      <c r="Y211" s="237">
        <f t="shared" si="7"/>
        <v>0</v>
      </c>
      <c r="AA211" s="284">
        <f>S211+'WQT Analysis '!U209</f>
        <v>0</v>
      </c>
      <c r="AB211" s="281">
        <f>Y211+'WQT Analysis '!V209</f>
        <v>0</v>
      </c>
    </row>
    <row r="212" spans="1:28">
      <c r="A212" s="188" t="s">
        <v>461</v>
      </c>
      <c r="B212" s="155">
        <f>'Total PTDs'!K210</f>
        <v>44888</v>
      </c>
      <c r="C212" s="229">
        <v>45042</v>
      </c>
      <c r="D212" s="201"/>
      <c r="E212" s="14"/>
      <c r="F212" s="210"/>
      <c r="G212" s="210"/>
      <c r="H212" s="4"/>
      <c r="I212" s="201"/>
      <c r="J212" s="14"/>
      <c r="K212" s="210"/>
      <c r="L212" s="210"/>
      <c r="M212" s="216"/>
      <c r="N212" s="5"/>
      <c r="O212" s="5"/>
      <c r="P212" s="5"/>
      <c r="Q212" s="5"/>
      <c r="R212" s="218"/>
      <c r="S212" s="212">
        <f t="shared" si="6"/>
        <v>0</v>
      </c>
      <c r="T212" s="201"/>
      <c r="U212" s="14"/>
      <c r="V212" s="210"/>
      <c r="W212" s="210"/>
      <c r="X212" s="4"/>
      <c r="Y212" s="237">
        <f t="shared" si="7"/>
        <v>0</v>
      </c>
      <c r="AA212" s="284">
        <f>S212+'WQT Analysis '!U210</f>
        <v>0</v>
      </c>
      <c r="AB212" s="281">
        <f>Y212+'WQT Analysis '!V210</f>
        <v>0</v>
      </c>
    </row>
    <row r="213" spans="1:28">
      <c r="A213" s="188" t="s">
        <v>463</v>
      </c>
      <c r="B213" s="155">
        <f>'Total PTDs'!K211</f>
        <v>44897</v>
      </c>
      <c r="C213" s="229">
        <v>45042</v>
      </c>
      <c r="D213" s="201"/>
      <c r="E213" s="14"/>
      <c r="F213" s="210"/>
      <c r="G213" s="210"/>
      <c r="H213" s="4"/>
      <c r="I213" s="201"/>
      <c r="J213" s="14"/>
      <c r="K213" s="210"/>
      <c r="L213" s="210"/>
      <c r="M213" s="216"/>
      <c r="N213" s="5"/>
      <c r="O213" s="5"/>
      <c r="P213" s="5"/>
      <c r="Q213" s="5"/>
      <c r="R213" s="218"/>
      <c r="S213" s="212">
        <f t="shared" si="6"/>
        <v>0</v>
      </c>
      <c r="T213" s="201"/>
      <c r="U213" s="14"/>
      <c r="V213" s="210"/>
      <c r="W213" s="210"/>
      <c r="X213" s="4"/>
      <c r="Y213" s="237">
        <f t="shared" si="7"/>
        <v>0</v>
      </c>
      <c r="AA213" s="284">
        <f>S213+'WQT Analysis '!U211</f>
        <v>0</v>
      </c>
      <c r="AB213" s="281">
        <f>Y213+'WQT Analysis '!V211</f>
        <v>0</v>
      </c>
    </row>
    <row r="214" spans="1:28">
      <c r="A214" s="188" t="s">
        <v>465</v>
      </c>
      <c r="B214" s="155">
        <f>'Total PTDs'!K212</f>
        <v>44609</v>
      </c>
      <c r="C214" s="229">
        <v>45042</v>
      </c>
      <c r="D214" s="201"/>
      <c r="E214" s="14"/>
      <c r="F214" s="210"/>
      <c r="G214" s="210"/>
      <c r="H214" s="4"/>
      <c r="I214" s="201"/>
      <c r="J214" s="14"/>
      <c r="K214" s="210"/>
      <c r="L214" s="210"/>
      <c r="M214" s="216"/>
      <c r="N214" s="5"/>
      <c r="O214" s="5"/>
      <c r="P214" s="5"/>
      <c r="Q214" s="5"/>
      <c r="R214" s="218"/>
      <c r="S214" s="212">
        <f t="shared" si="6"/>
        <v>0</v>
      </c>
      <c r="T214" s="201" t="s">
        <v>870</v>
      </c>
      <c r="U214" s="14" t="s">
        <v>871</v>
      </c>
      <c r="V214" s="210">
        <v>45040</v>
      </c>
      <c r="W214" s="210">
        <v>45040</v>
      </c>
      <c r="X214" s="4">
        <f>W214-V214+1</f>
        <v>1</v>
      </c>
      <c r="Y214" s="237">
        <f t="shared" si="7"/>
        <v>1</v>
      </c>
      <c r="AA214" s="284">
        <f>S214+'WQT Analysis '!U212</f>
        <v>0</v>
      </c>
      <c r="AB214" s="281">
        <f>Y214+'WQT Analysis '!V212</f>
        <v>1</v>
      </c>
    </row>
    <row r="215" spans="1:28">
      <c r="A215" s="188" t="s">
        <v>467</v>
      </c>
      <c r="B215" s="155">
        <f>'Total PTDs'!K213</f>
        <v>44928</v>
      </c>
      <c r="C215" s="229">
        <v>45042</v>
      </c>
      <c r="D215" s="201"/>
      <c r="E215" s="14"/>
      <c r="F215" s="210"/>
      <c r="G215" s="210"/>
      <c r="H215" s="4"/>
      <c r="I215" s="201"/>
      <c r="J215" s="14"/>
      <c r="K215" s="210"/>
      <c r="L215" s="210"/>
      <c r="M215" s="216"/>
      <c r="N215" s="5"/>
      <c r="O215" s="5"/>
      <c r="P215" s="5"/>
      <c r="Q215" s="5"/>
      <c r="R215" s="218"/>
      <c r="S215" s="212">
        <f t="shared" si="6"/>
        <v>0</v>
      </c>
      <c r="T215" s="201"/>
      <c r="U215" s="14"/>
      <c r="V215" s="210"/>
      <c r="W215" s="210"/>
      <c r="X215" s="4"/>
      <c r="Y215" s="237">
        <f t="shared" si="7"/>
        <v>0</v>
      </c>
      <c r="AA215" s="284">
        <f>S215+'WQT Analysis '!U213</f>
        <v>0</v>
      </c>
      <c r="AB215" s="281">
        <f>Y215+'WQT Analysis '!V213</f>
        <v>0</v>
      </c>
    </row>
    <row r="216" spans="1:28">
      <c r="A216" s="188" t="s">
        <v>469</v>
      </c>
      <c r="B216" s="155">
        <f>'Total PTDs'!K214</f>
        <v>44937</v>
      </c>
      <c r="C216" s="229">
        <v>45042</v>
      </c>
      <c r="D216" s="201"/>
      <c r="E216" s="14"/>
      <c r="F216" s="210"/>
      <c r="G216" s="210"/>
      <c r="H216" s="4"/>
      <c r="I216" s="201"/>
      <c r="J216" s="14"/>
      <c r="K216" s="210"/>
      <c r="L216" s="210"/>
      <c r="M216" s="216"/>
      <c r="N216" s="5"/>
      <c r="O216" s="5"/>
      <c r="P216" s="5"/>
      <c r="Q216" s="5"/>
      <c r="R216" s="218"/>
      <c r="S216" s="212">
        <f t="shared" si="6"/>
        <v>0</v>
      </c>
      <c r="T216" s="201" t="s">
        <v>787</v>
      </c>
      <c r="U216" s="14"/>
      <c r="V216" s="210"/>
      <c r="W216" s="210" t="s">
        <v>786</v>
      </c>
      <c r="X216" s="4">
        <f>C216-B216+1</f>
        <v>106</v>
      </c>
      <c r="Y216" s="237">
        <f t="shared" si="7"/>
        <v>106</v>
      </c>
      <c r="AA216" s="284">
        <f>S216+'WQT Analysis '!U214</f>
        <v>0</v>
      </c>
      <c r="AB216" s="281">
        <f>Y216+'WQT Analysis '!V214</f>
        <v>106</v>
      </c>
    </row>
    <row r="217" spans="1:28">
      <c r="A217" s="195">
        <f>COUNTA(A200:A216)</f>
        <v>17</v>
      </c>
      <c r="B217" s="230"/>
      <c r="C217" s="230"/>
      <c r="D217" s="201"/>
      <c r="E217" s="14"/>
      <c r="F217" s="210"/>
      <c r="G217" s="210"/>
      <c r="H217" s="4"/>
      <c r="I217" s="201"/>
      <c r="J217" s="14"/>
      <c r="K217" s="210"/>
      <c r="L217" s="210"/>
      <c r="M217" s="216"/>
      <c r="N217" s="5"/>
      <c r="O217" s="5"/>
      <c r="P217" s="5"/>
      <c r="Q217" s="5"/>
      <c r="R217" s="218"/>
      <c r="S217" s="212">
        <f t="shared" si="6"/>
        <v>0</v>
      </c>
      <c r="T217" s="201"/>
      <c r="U217" s="14"/>
      <c r="V217" s="210"/>
      <c r="W217" s="210"/>
      <c r="X217" s="4"/>
      <c r="Y217" s="237">
        <f t="shared" si="7"/>
        <v>0</v>
      </c>
      <c r="AA217" s="284">
        <f>S217+'WQT Analysis '!U215</f>
        <v>0</v>
      </c>
      <c r="AB217" s="281">
        <f>Y217+'WQT Analysis '!V215</f>
        <v>0</v>
      </c>
    </row>
    <row r="218" spans="1:28">
      <c r="A218" s="197" t="s">
        <v>471</v>
      </c>
      <c r="B218" s="231"/>
      <c r="C218" s="228"/>
      <c r="D218" s="201"/>
      <c r="E218" s="14"/>
      <c r="F218" s="210"/>
      <c r="G218" s="210"/>
      <c r="H218" s="4"/>
      <c r="I218" s="201"/>
      <c r="J218" s="14"/>
      <c r="K218" s="210"/>
      <c r="L218" s="210"/>
      <c r="M218" s="216"/>
      <c r="N218" s="5"/>
      <c r="O218" s="5"/>
      <c r="P218" s="5"/>
      <c r="Q218" s="5"/>
      <c r="R218" s="218"/>
      <c r="S218" s="212">
        <f t="shared" si="6"/>
        <v>0</v>
      </c>
      <c r="T218" s="201"/>
      <c r="U218" s="14"/>
      <c r="V218" s="210"/>
      <c r="W218" s="210"/>
      <c r="X218" s="4"/>
      <c r="Y218" s="237">
        <f t="shared" si="7"/>
        <v>0</v>
      </c>
      <c r="AA218" s="284">
        <f>S218+'WQT Analysis '!U216</f>
        <v>0</v>
      </c>
      <c r="AB218" s="281">
        <f>Y218+'WQT Analysis '!V216</f>
        <v>0</v>
      </c>
    </row>
    <row r="219" spans="1:28">
      <c r="A219" s="194" t="s">
        <v>472</v>
      </c>
      <c r="B219" s="155">
        <f>'Total PTDs'!K217</f>
        <v>44562</v>
      </c>
      <c r="C219" s="155">
        <v>45042</v>
      </c>
      <c r="D219" s="201"/>
      <c r="E219" s="14"/>
      <c r="F219" s="210"/>
      <c r="G219" s="210"/>
      <c r="H219" s="4"/>
      <c r="I219" s="201"/>
      <c r="J219" s="14"/>
      <c r="K219" s="210"/>
      <c r="L219" s="210"/>
      <c r="M219" s="216"/>
      <c r="N219" s="5"/>
      <c r="O219" s="5"/>
      <c r="P219" s="5"/>
      <c r="Q219" s="5"/>
      <c r="R219" s="218"/>
      <c r="S219" s="212">
        <f t="shared" si="6"/>
        <v>0</v>
      </c>
      <c r="T219" s="201"/>
      <c r="U219" s="14"/>
      <c r="V219" s="210"/>
      <c r="W219" s="210"/>
      <c r="X219" s="4"/>
      <c r="Y219" s="237">
        <f t="shared" si="7"/>
        <v>0</v>
      </c>
      <c r="AA219" s="284">
        <f>S219+'WQT Analysis '!U217</f>
        <v>0</v>
      </c>
      <c r="AB219" s="281">
        <f>Y219+'WQT Analysis '!V217</f>
        <v>0</v>
      </c>
    </row>
    <row r="220" spans="1:28">
      <c r="A220" s="194" t="s">
        <v>474</v>
      </c>
      <c r="B220" s="155">
        <f>'Total PTDs'!K218</f>
        <v>44562</v>
      </c>
      <c r="C220" s="155">
        <v>45042</v>
      </c>
      <c r="D220" s="201"/>
      <c r="E220" s="14"/>
      <c r="F220" s="210"/>
      <c r="G220" s="210"/>
      <c r="H220" s="4"/>
      <c r="I220" s="201"/>
      <c r="J220" s="14"/>
      <c r="K220" s="210"/>
      <c r="L220" s="210"/>
      <c r="M220" s="216"/>
      <c r="N220" s="5"/>
      <c r="O220" s="5"/>
      <c r="P220" s="5"/>
      <c r="Q220" s="5"/>
      <c r="R220" s="218"/>
      <c r="S220" s="212">
        <f t="shared" si="6"/>
        <v>0</v>
      </c>
      <c r="T220" s="201"/>
      <c r="U220" s="14"/>
      <c r="V220" s="210"/>
      <c r="W220" s="210"/>
      <c r="X220" s="4"/>
      <c r="Y220" s="237">
        <f t="shared" si="7"/>
        <v>0</v>
      </c>
      <c r="AA220" s="284">
        <f>S220+'WQT Analysis '!U218</f>
        <v>0</v>
      </c>
      <c r="AB220" s="281">
        <f>Y220+'WQT Analysis '!V218</f>
        <v>0</v>
      </c>
    </row>
    <row r="221" spans="1:28">
      <c r="A221" s="194" t="s">
        <v>476</v>
      </c>
      <c r="B221" s="155">
        <f>'Total PTDs'!K219</f>
        <v>44562</v>
      </c>
      <c r="C221" s="155">
        <v>45042</v>
      </c>
      <c r="D221" s="201" t="s">
        <v>872</v>
      </c>
      <c r="E221" s="14" t="s">
        <v>873</v>
      </c>
      <c r="F221" s="210">
        <v>44771</v>
      </c>
      <c r="G221" s="210">
        <v>44771</v>
      </c>
      <c r="H221" s="4">
        <f>G221-F221+1</f>
        <v>1</v>
      </c>
      <c r="I221" s="201"/>
      <c r="J221" s="14"/>
      <c r="K221" s="210"/>
      <c r="L221" s="210"/>
      <c r="M221" s="216"/>
      <c r="N221" s="5"/>
      <c r="O221" s="5"/>
      <c r="P221" s="5"/>
      <c r="Q221" s="5"/>
      <c r="R221" s="218"/>
      <c r="S221" s="212">
        <f t="shared" si="6"/>
        <v>1</v>
      </c>
      <c r="T221" s="201"/>
      <c r="U221" s="14"/>
      <c r="V221" s="210"/>
      <c r="W221" s="210"/>
      <c r="X221" s="4"/>
      <c r="Y221" s="237">
        <f t="shared" si="7"/>
        <v>0</v>
      </c>
      <c r="AA221" s="284">
        <f>S221+'WQT Analysis '!U219</f>
        <v>1</v>
      </c>
      <c r="AB221" s="281">
        <f>Y221+'WQT Analysis '!V219</f>
        <v>0</v>
      </c>
    </row>
    <row r="222" spans="1:28">
      <c r="A222" s="194" t="s">
        <v>478</v>
      </c>
      <c r="B222" s="155">
        <f>'Total PTDs'!K220</f>
        <v>44562</v>
      </c>
      <c r="C222" s="155">
        <v>45042</v>
      </c>
      <c r="D222" s="201"/>
      <c r="E222" s="14"/>
      <c r="F222" s="210"/>
      <c r="G222" s="210"/>
      <c r="H222" s="4"/>
      <c r="I222" s="201"/>
      <c r="J222" s="14"/>
      <c r="K222" s="210"/>
      <c r="L222" s="210"/>
      <c r="M222" s="216"/>
      <c r="N222" s="5"/>
      <c r="O222" s="5"/>
      <c r="P222" s="5"/>
      <c r="Q222" s="5"/>
      <c r="R222" s="218"/>
      <c r="S222" s="212">
        <f t="shared" si="6"/>
        <v>0</v>
      </c>
      <c r="T222" s="201"/>
      <c r="U222" s="14"/>
      <c r="V222" s="210"/>
      <c r="W222" s="210"/>
      <c r="X222" s="4"/>
      <c r="Y222" s="237">
        <f t="shared" si="7"/>
        <v>0</v>
      </c>
      <c r="AA222" s="284">
        <f>S222+'WQT Analysis '!U220</f>
        <v>0</v>
      </c>
      <c r="AB222" s="281">
        <f>Y222+'WQT Analysis '!V220</f>
        <v>0</v>
      </c>
    </row>
    <row r="223" spans="1:28">
      <c r="A223" s="194" t="s">
        <v>480</v>
      </c>
      <c r="B223" s="155">
        <f>'Total PTDs'!K221</f>
        <v>44562</v>
      </c>
      <c r="C223" s="155">
        <v>45042</v>
      </c>
      <c r="D223" s="201" t="s">
        <v>874</v>
      </c>
      <c r="E223" s="14" t="s">
        <v>875</v>
      </c>
      <c r="F223" s="210">
        <v>44841</v>
      </c>
      <c r="G223" s="210">
        <v>44875</v>
      </c>
      <c r="H223" s="4">
        <f>G223-F223+1</f>
        <v>35</v>
      </c>
      <c r="I223" s="201"/>
      <c r="J223" s="14"/>
      <c r="K223" s="210"/>
      <c r="L223" s="210"/>
      <c r="M223" s="216"/>
      <c r="N223" s="5"/>
      <c r="O223" s="5"/>
      <c r="P223" s="5"/>
      <c r="Q223" s="5"/>
      <c r="R223" s="218"/>
      <c r="S223" s="212">
        <f t="shared" si="6"/>
        <v>35</v>
      </c>
      <c r="T223" s="201"/>
      <c r="U223" s="14"/>
      <c r="V223" s="210"/>
      <c r="W223" s="210"/>
      <c r="X223" s="4"/>
      <c r="Y223" s="237">
        <f t="shared" si="7"/>
        <v>0</v>
      </c>
      <c r="AA223" s="284">
        <f>S223+'WQT Analysis '!U221</f>
        <v>35</v>
      </c>
      <c r="AB223" s="281">
        <f>Y223+'WQT Analysis '!V221</f>
        <v>0</v>
      </c>
    </row>
    <row r="224" spans="1:28">
      <c r="A224" s="194" t="s">
        <v>482</v>
      </c>
      <c r="B224" s="155">
        <f>'Total PTDs'!K222</f>
        <v>44562</v>
      </c>
      <c r="C224" s="155">
        <v>45042</v>
      </c>
      <c r="D224" s="201"/>
      <c r="E224" s="14"/>
      <c r="F224" s="210"/>
      <c r="G224" s="210"/>
      <c r="H224" s="4"/>
      <c r="I224" s="201"/>
      <c r="J224" s="14"/>
      <c r="K224" s="210"/>
      <c r="L224" s="210"/>
      <c r="M224" s="216"/>
      <c r="N224" s="5"/>
      <c r="O224" s="5"/>
      <c r="P224" s="5"/>
      <c r="Q224" s="5"/>
      <c r="R224" s="218"/>
      <c r="S224" s="212">
        <f t="shared" si="6"/>
        <v>0</v>
      </c>
      <c r="T224" s="201"/>
      <c r="U224" s="14"/>
      <c r="V224" s="210"/>
      <c r="W224" s="210"/>
      <c r="X224" s="4"/>
      <c r="Y224" s="237">
        <f t="shared" si="7"/>
        <v>0</v>
      </c>
      <c r="AA224" s="284">
        <f>S224+'WQT Analysis '!U222</f>
        <v>0</v>
      </c>
      <c r="AB224" s="281">
        <f>Y224+'WQT Analysis '!V222</f>
        <v>0</v>
      </c>
    </row>
    <row r="225" spans="1:28">
      <c r="A225" s="194" t="s">
        <v>484</v>
      </c>
      <c r="B225" s="155">
        <f>'Total PTDs'!K223</f>
        <v>44562</v>
      </c>
      <c r="C225" s="155">
        <v>45042</v>
      </c>
      <c r="D225" s="201"/>
      <c r="E225" s="14"/>
      <c r="F225" s="210"/>
      <c r="G225" s="210"/>
      <c r="H225" s="4"/>
      <c r="I225" s="201"/>
      <c r="J225" s="14"/>
      <c r="K225" s="210"/>
      <c r="L225" s="210"/>
      <c r="M225" s="216"/>
      <c r="N225" s="5"/>
      <c r="O225" s="5"/>
      <c r="P225" s="5"/>
      <c r="Q225" s="5"/>
      <c r="R225" s="218"/>
      <c r="S225" s="212">
        <f t="shared" si="6"/>
        <v>0</v>
      </c>
      <c r="T225" s="201"/>
      <c r="U225" s="14"/>
      <c r="V225" s="210"/>
      <c r="W225" s="210"/>
      <c r="X225" s="4"/>
      <c r="Y225" s="237">
        <f t="shared" si="7"/>
        <v>0</v>
      </c>
      <c r="AA225" s="284">
        <f>S225+'WQT Analysis '!U223</f>
        <v>0</v>
      </c>
      <c r="AB225" s="281">
        <f>Y225+'WQT Analysis '!V223</f>
        <v>0</v>
      </c>
    </row>
    <row r="226" spans="1:28">
      <c r="A226" s="194" t="s">
        <v>486</v>
      </c>
      <c r="B226" s="155">
        <f>'Total PTDs'!K224</f>
        <v>44562</v>
      </c>
      <c r="C226" s="155">
        <v>45042</v>
      </c>
      <c r="D226" s="201"/>
      <c r="E226" s="14"/>
      <c r="F226" s="210"/>
      <c r="G226" s="210"/>
      <c r="H226" s="4"/>
      <c r="I226" s="201"/>
      <c r="J226" s="14"/>
      <c r="K226" s="210"/>
      <c r="L226" s="210"/>
      <c r="M226" s="216"/>
      <c r="N226" s="5"/>
      <c r="O226" s="5"/>
      <c r="P226" s="5"/>
      <c r="Q226" s="5"/>
      <c r="R226" s="218"/>
      <c r="S226" s="212">
        <f t="shared" si="6"/>
        <v>0</v>
      </c>
      <c r="T226" s="201"/>
      <c r="U226" s="14"/>
      <c r="V226" s="210"/>
      <c r="W226" s="210"/>
      <c r="X226" s="4"/>
      <c r="Y226" s="237">
        <f t="shared" si="7"/>
        <v>0</v>
      </c>
      <c r="AA226" s="284">
        <f>S226+'WQT Analysis '!U224</f>
        <v>0</v>
      </c>
      <c r="AB226" s="281">
        <f>Y226+'WQT Analysis '!V224</f>
        <v>0</v>
      </c>
    </row>
    <row r="227" spans="1:28">
      <c r="A227" s="194" t="s">
        <v>488</v>
      </c>
      <c r="B227" s="155">
        <f>'Total PTDs'!K225</f>
        <v>44562</v>
      </c>
      <c r="C227" s="155">
        <v>45042</v>
      </c>
      <c r="D227" s="201" t="s">
        <v>876</v>
      </c>
      <c r="E227" s="14" t="s">
        <v>877</v>
      </c>
      <c r="F227" s="210">
        <v>44784</v>
      </c>
      <c r="G227" s="210">
        <v>44901</v>
      </c>
      <c r="H227" s="4">
        <f>G227-F227+1</f>
        <v>118</v>
      </c>
      <c r="I227" s="201"/>
      <c r="J227" s="14"/>
      <c r="K227" s="210"/>
      <c r="L227" s="210"/>
      <c r="M227" s="216"/>
      <c r="N227" s="5"/>
      <c r="O227" s="5"/>
      <c r="P227" s="5"/>
      <c r="Q227" s="5"/>
      <c r="R227" s="218"/>
      <c r="S227" s="212">
        <f t="shared" si="6"/>
        <v>118</v>
      </c>
      <c r="T227" s="201"/>
      <c r="U227" s="14"/>
      <c r="V227" s="210"/>
      <c r="W227" s="210"/>
      <c r="X227" s="4"/>
      <c r="Y227" s="237">
        <f t="shared" si="7"/>
        <v>0</v>
      </c>
      <c r="AA227" s="284">
        <f>S227+'WQT Analysis '!U225</f>
        <v>118</v>
      </c>
      <c r="AB227" s="281">
        <f>Y227+'WQT Analysis '!V225</f>
        <v>0</v>
      </c>
    </row>
    <row r="228" spans="1:28">
      <c r="A228" s="194" t="s">
        <v>490</v>
      </c>
      <c r="B228" s="155">
        <f>'Total PTDs'!K226</f>
        <v>44562</v>
      </c>
      <c r="C228" s="155">
        <v>45042</v>
      </c>
      <c r="D228" s="201"/>
      <c r="E228" s="14"/>
      <c r="F228" s="210"/>
      <c r="G228" s="210"/>
      <c r="H228" s="4"/>
      <c r="I228" s="201"/>
      <c r="J228" s="14"/>
      <c r="K228" s="210"/>
      <c r="L228" s="210"/>
      <c r="M228" s="216"/>
      <c r="N228" s="5"/>
      <c r="O228" s="5"/>
      <c r="P228" s="5"/>
      <c r="Q228" s="5"/>
      <c r="R228" s="218"/>
      <c r="S228" s="212">
        <f t="shared" si="6"/>
        <v>0</v>
      </c>
      <c r="T228" s="201"/>
      <c r="U228" s="14"/>
      <c r="V228" s="210"/>
      <c r="W228" s="210"/>
      <c r="X228" s="4"/>
      <c r="Y228" s="237">
        <f t="shared" si="7"/>
        <v>0</v>
      </c>
      <c r="AA228" s="284">
        <f>S228+'WQT Analysis '!U226</f>
        <v>0</v>
      </c>
      <c r="AB228" s="281">
        <f>Y228+'WQT Analysis '!V226</f>
        <v>0</v>
      </c>
    </row>
    <row r="229" spans="1:28">
      <c r="A229" s="194" t="s">
        <v>492</v>
      </c>
      <c r="B229" s="155">
        <f>'Total PTDs'!K227</f>
        <v>44562</v>
      </c>
      <c r="C229" s="155">
        <v>45042</v>
      </c>
      <c r="D229" s="201"/>
      <c r="E229" s="14"/>
      <c r="F229" s="210"/>
      <c r="G229" s="210"/>
      <c r="H229" s="4"/>
      <c r="I229" s="201"/>
      <c r="J229" s="14"/>
      <c r="K229" s="210"/>
      <c r="L229" s="210"/>
      <c r="M229" s="216"/>
      <c r="N229" s="5"/>
      <c r="O229" s="5"/>
      <c r="P229" s="5"/>
      <c r="Q229" s="5"/>
      <c r="R229" s="218"/>
      <c r="S229" s="212">
        <f t="shared" si="6"/>
        <v>0</v>
      </c>
      <c r="T229" s="201"/>
      <c r="U229" s="14"/>
      <c r="V229" s="210"/>
      <c r="W229" s="210"/>
      <c r="X229" s="4"/>
      <c r="Y229" s="237">
        <f t="shared" si="7"/>
        <v>0</v>
      </c>
      <c r="AA229" s="284">
        <f>S229+'WQT Analysis '!U227</f>
        <v>0</v>
      </c>
      <c r="AB229" s="281">
        <f>Y229+'WQT Analysis '!V227</f>
        <v>0</v>
      </c>
    </row>
    <row r="230" spans="1:28">
      <c r="A230" s="194" t="s">
        <v>494</v>
      </c>
      <c r="B230" s="155">
        <f>'Total PTDs'!K228</f>
        <v>44562</v>
      </c>
      <c r="C230" s="155">
        <v>45042</v>
      </c>
      <c r="D230" s="201" t="s">
        <v>878</v>
      </c>
      <c r="E230" s="14"/>
      <c r="F230" s="210">
        <v>44791</v>
      </c>
      <c r="G230" s="210">
        <v>44797</v>
      </c>
      <c r="H230" s="4">
        <f>G230-F230+1</f>
        <v>7</v>
      </c>
      <c r="I230" s="201" t="s">
        <v>879</v>
      </c>
      <c r="J230" s="14" t="s">
        <v>880</v>
      </c>
      <c r="K230" s="210">
        <v>44727</v>
      </c>
      <c r="L230" s="210">
        <v>44806</v>
      </c>
      <c r="M230" s="216">
        <f>L230-K230+1</f>
        <v>80</v>
      </c>
      <c r="N230" s="5"/>
      <c r="O230" s="5"/>
      <c r="P230" s="5"/>
      <c r="Q230" s="5"/>
      <c r="R230" s="218"/>
      <c r="S230" s="212">
        <f t="shared" si="6"/>
        <v>87</v>
      </c>
      <c r="T230" s="201"/>
      <c r="U230" s="14"/>
      <c r="V230" s="210"/>
      <c r="W230" s="210"/>
      <c r="X230" s="4"/>
      <c r="Y230" s="237">
        <f t="shared" si="7"/>
        <v>0</v>
      </c>
      <c r="AA230" s="284">
        <f>S230+'WQT Analysis '!U228</f>
        <v>87</v>
      </c>
      <c r="AB230" s="281">
        <f>Y230+'WQT Analysis '!V228</f>
        <v>0</v>
      </c>
    </row>
    <row r="231" spans="1:28">
      <c r="A231" s="194" t="s">
        <v>496</v>
      </c>
      <c r="B231" s="155">
        <f>'Total PTDs'!K229</f>
        <v>44562</v>
      </c>
      <c r="C231" s="155">
        <v>45042</v>
      </c>
      <c r="D231" s="201"/>
      <c r="E231" s="14"/>
      <c r="F231" s="210"/>
      <c r="G231" s="210"/>
      <c r="H231" s="4"/>
      <c r="I231" s="201"/>
      <c r="J231" s="14"/>
      <c r="K231" s="210"/>
      <c r="L231" s="210"/>
      <c r="M231" s="216"/>
      <c r="N231" s="5"/>
      <c r="O231" s="5"/>
      <c r="P231" s="5"/>
      <c r="Q231" s="5"/>
      <c r="R231" s="218"/>
      <c r="S231" s="212">
        <f t="shared" si="6"/>
        <v>0</v>
      </c>
      <c r="T231" s="201"/>
      <c r="U231" s="14"/>
      <c r="V231" s="210"/>
      <c r="W231" s="210"/>
      <c r="X231" s="4"/>
      <c r="Y231" s="237">
        <f t="shared" si="7"/>
        <v>0</v>
      </c>
      <c r="AA231" s="284">
        <f>S231+'WQT Analysis '!U229</f>
        <v>0</v>
      </c>
      <c r="AB231" s="281">
        <f>Y231+'WQT Analysis '!V229</f>
        <v>0</v>
      </c>
    </row>
    <row r="232" spans="1:28">
      <c r="A232" s="188" t="s">
        <v>498</v>
      </c>
      <c r="B232" s="155">
        <f>'Total PTDs'!K230</f>
        <v>44937</v>
      </c>
      <c r="C232" s="229">
        <v>45042</v>
      </c>
      <c r="D232" s="201"/>
      <c r="E232" s="14"/>
      <c r="F232" s="210"/>
      <c r="G232" s="210"/>
      <c r="H232" s="4"/>
      <c r="I232" s="201"/>
      <c r="J232" s="14"/>
      <c r="K232" s="210"/>
      <c r="L232" s="210"/>
      <c r="M232" s="216"/>
      <c r="N232" s="5"/>
      <c r="O232" s="5"/>
      <c r="P232" s="5"/>
      <c r="Q232" s="5"/>
      <c r="R232" s="218"/>
      <c r="S232" s="212">
        <f t="shared" si="6"/>
        <v>0</v>
      </c>
      <c r="T232" s="201"/>
      <c r="U232" s="14"/>
      <c r="V232" s="210"/>
      <c r="W232" s="210"/>
      <c r="X232" s="4"/>
      <c r="Y232" s="237">
        <f t="shared" si="7"/>
        <v>0</v>
      </c>
      <c r="AA232" s="284">
        <f>S232+'WQT Analysis '!U230</f>
        <v>0</v>
      </c>
      <c r="AB232" s="281">
        <f>Y232+'WQT Analysis '!V230</f>
        <v>0</v>
      </c>
    </row>
    <row r="233" spans="1:28">
      <c r="A233" s="188" t="s">
        <v>500</v>
      </c>
      <c r="B233" s="155">
        <f>'Total PTDs'!K231</f>
        <v>44937</v>
      </c>
      <c r="C233" s="229">
        <v>45042</v>
      </c>
      <c r="D233" s="201"/>
      <c r="E233" s="14"/>
      <c r="F233" s="210"/>
      <c r="G233" s="210"/>
      <c r="H233" s="4"/>
      <c r="I233" s="201"/>
      <c r="J233" s="14"/>
      <c r="K233" s="210"/>
      <c r="L233" s="210"/>
      <c r="M233" s="216"/>
      <c r="N233" s="5"/>
      <c r="O233" s="5"/>
      <c r="P233" s="5"/>
      <c r="Q233" s="5"/>
      <c r="R233" s="218"/>
      <c r="S233" s="212">
        <f t="shared" si="6"/>
        <v>0</v>
      </c>
      <c r="T233" s="201"/>
      <c r="U233" s="14"/>
      <c r="V233" s="210"/>
      <c r="W233" s="210"/>
      <c r="X233" s="4"/>
      <c r="Y233" s="237">
        <f t="shared" si="7"/>
        <v>0</v>
      </c>
      <c r="AA233" s="284">
        <f>S233+'WQT Analysis '!U231</f>
        <v>0</v>
      </c>
      <c r="AB233" s="281">
        <f>Y233+'WQT Analysis '!V231</f>
        <v>0</v>
      </c>
    </row>
    <row r="234" spans="1:28">
      <c r="A234" s="199" t="s">
        <v>502</v>
      </c>
      <c r="B234" s="155">
        <f>'Total PTDs'!K232</f>
        <v>44805</v>
      </c>
      <c r="C234" s="234">
        <v>45042</v>
      </c>
      <c r="D234" s="201"/>
      <c r="E234" s="14"/>
      <c r="F234" s="210"/>
      <c r="G234" s="210"/>
      <c r="H234" s="4"/>
      <c r="I234" s="201"/>
      <c r="J234" s="14"/>
      <c r="K234" s="210"/>
      <c r="L234" s="210"/>
      <c r="M234" s="216"/>
      <c r="N234" s="5"/>
      <c r="O234" s="5"/>
      <c r="P234" s="5"/>
      <c r="Q234" s="5"/>
      <c r="R234" s="218"/>
      <c r="S234" s="212">
        <f t="shared" si="6"/>
        <v>0</v>
      </c>
      <c r="T234" s="201"/>
      <c r="U234" s="14"/>
      <c r="V234" s="210"/>
      <c r="W234" s="210"/>
      <c r="X234" s="4"/>
      <c r="Y234" s="237">
        <f t="shared" si="7"/>
        <v>0</v>
      </c>
      <c r="AA234" s="284">
        <f>S234+'WQT Analysis '!U232</f>
        <v>0</v>
      </c>
      <c r="AB234" s="281">
        <f>Y234+'WQT Analysis '!V232</f>
        <v>0</v>
      </c>
    </row>
    <row r="235" spans="1:28">
      <c r="A235" s="188" t="s">
        <v>504</v>
      </c>
      <c r="B235" s="155">
        <f>'Total PTDs'!K233</f>
        <v>44937</v>
      </c>
      <c r="C235" s="229">
        <v>45042</v>
      </c>
      <c r="D235" s="201"/>
      <c r="E235" s="14"/>
      <c r="F235" s="210"/>
      <c r="G235" s="210"/>
      <c r="H235" s="4"/>
      <c r="I235" s="201"/>
      <c r="J235" s="14"/>
      <c r="K235" s="210"/>
      <c r="L235" s="210"/>
      <c r="M235" s="216"/>
      <c r="N235" s="5"/>
      <c r="O235" s="5"/>
      <c r="P235" s="5"/>
      <c r="Q235" s="5"/>
      <c r="R235" s="218"/>
      <c r="S235" s="212">
        <f t="shared" si="6"/>
        <v>0</v>
      </c>
      <c r="T235" s="201"/>
      <c r="U235" s="14"/>
      <c r="V235" s="210"/>
      <c r="W235" s="210"/>
      <c r="X235" s="4"/>
      <c r="Y235" s="237">
        <f t="shared" si="7"/>
        <v>0</v>
      </c>
      <c r="AA235" s="284">
        <f>S235+'WQT Analysis '!U233</f>
        <v>0</v>
      </c>
      <c r="AB235" s="281">
        <f>Y235+'WQT Analysis '!V233</f>
        <v>0</v>
      </c>
    </row>
    <row r="236" spans="1:28">
      <c r="A236" s="188" t="s">
        <v>506</v>
      </c>
      <c r="B236" s="155">
        <f>'Total PTDs'!K234</f>
        <v>44909</v>
      </c>
      <c r="C236" s="229">
        <v>45042</v>
      </c>
      <c r="D236" s="201"/>
      <c r="E236" s="14"/>
      <c r="F236" s="210"/>
      <c r="G236" s="210"/>
      <c r="H236" s="4"/>
      <c r="I236" s="201"/>
      <c r="J236" s="14"/>
      <c r="K236" s="210"/>
      <c r="L236" s="210"/>
      <c r="M236" s="216"/>
      <c r="N236" s="5"/>
      <c r="O236" s="5"/>
      <c r="P236" s="5"/>
      <c r="Q236" s="5"/>
      <c r="R236" s="218"/>
      <c r="S236" s="212">
        <f t="shared" si="6"/>
        <v>0</v>
      </c>
      <c r="T236" s="201"/>
      <c r="U236" s="14"/>
      <c r="V236" s="210"/>
      <c r="W236" s="210"/>
      <c r="X236" s="4"/>
      <c r="Y236" s="237">
        <f t="shared" si="7"/>
        <v>0</v>
      </c>
      <c r="AA236" s="284">
        <f>S236+'WQT Analysis '!U234</f>
        <v>0</v>
      </c>
      <c r="AB236" s="281">
        <f>Y236+'WQT Analysis '!V234</f>
        <v>0</v>
      </c>
    </row>
    <row r="237" spans="1:28">
      <c r="A237" s="195">
        <f>COUNTA(A219:A236)</f>
        <v>18</v>
      </c>
      <c r="B237" s="230"/>
      <c r="C237" s="230"/>
      <c r="D237" s="201"/>
      <c r="E237" s="14"/>
      <c r="F237" s="210"/>
      <c r="G237" s="210"/>
      <c r="H237" s="4"/>
      <c r="I237" s="201"/>
      <c r="J237" s="14"/>
      <c r="K237" s="210"/>
      <c r="L237" s="210"/>
      <c r="M237" s="216"/>
      <c r="N237" s="5"/>
      <c r="O237" s="5"/>
      <c r="P237" s="5"/>
      <c r="Q237" s="5"/>
      <c r="R237" s="218"/>
      <c r="S237" s="212">
        <f t="shared" si="6"/>
        <v>0</v>
      </c>
      <c r="T237" s="201"/>
      <c r="U237" s="14"/>
      <c r="V237" s="210"/>
      <c r="W237" s="210"/>
      <c r="X237" s="4"/>
      <c r="Y237" s="237">
        <f t="shared" si="7"/>
        <v>0</v>
      </c>
      <c r="AA237" s="284">
        <f>S237+'WQT Analysis '!U235</f>
        <v>0</v>
      </c>
      <c r="AB237" s="281">
        <f>Y237+'WQT Analysis '!V235</f>
        <v>0</v>
      </c>
    </row>
    <row r="238" spans="1:28">
      <c r="A238" s="193" t="s">
        <v>508</v>
      </c>
      <c r="B238" s="231"/>
      <c r="C238" s="231"/>
      <c r="D238" s="201"/>
      <c r="E238" s="14"/>
      <c r="F238" s="210"/>
      <c r="G238" s="210"/>
      <c r="H238" s="4"/>
      <c r="I238" s="201"/>
      <c r="J238" s="14"/>
      <c r="K238" s="210"/>
      <c r="L238" s="210"/>
      <c r="M238" s="216"/>
      <c r="N238" s="5"/>
      <c r="O238" s="5"/>
      <c r="P238" s="5"/>
      <c r="Q238" s="5"/>
      <c r="R238" s="218"/>
      <c r="S238" s="212">
        <f t="shared" si="6"/>
        <v>0</v>
      </c>
      <c r="T238" s="201"/>
      <c r="U238" s="14"/>
      <c r="V238" s="210"/>
      <c r="W238" s="210"/>
      <c r="X238" s="4"/>
      <c r="Y238" s="237">
        <f t="shared" si="7"/>
        <v>0</v>
      </c>
      <c r="AA238" s="284">
        <f>S238+'WQT Analysis '!U236</f>
        <v>0</v>
      </c>
      <c r="AB238" s="281">
        <f>Y238+'WQT Analysis '!V236</f>
        <v>0</v>
      </c>
    </row>
    <row r="239" spans="1:28">
      <c r="A239" s="194" t="s">
        <v>509</v>
      </c>
      <c r="B239" s="155">
        <f>'Total PTDs'!K237</f>
        <v>44562</v>
      </c>
      <c r="C239" s="155">
        <v>45042</v>
      </c>
      <c r="D239" s="201"/>
      <c r="E239" s="14"/>
      <c r="F239" s="210"/>
      <c r="G239" s="210"/>
      <c r="H239" s="4"/>
      <c r="I239" s="201"/>
      <c r="J239" s="14"/>
      <c r="K239" s="210"/>
      <c r="L239" s="210"/>
      <c r="M239" s="216"/>
      <c r="N239" s="5"/>
      <c r="O239" s="5"/>
      <c r="P239" s="5"/>
      <c r="Q239" s="5"/>
      <c r="R239" s="218"/>
      <c r="S239" s="212">
        <f t="shared" si="6"/>
        <v>0</v>
      </c>
      <c r="T239" s="201"/>
      <c r="U239" s="14"/>
      <c r="V239" s="210"/>
      <c r="W239" s="210"/>
      <c r="X239" s="4"/>
      <c r="Y239" s="237">
        <f t="shared" si="7"/>
        <v>0</v>
      </c>
      <c r="AA239" s="284">
        <f>S239+'WQT Analysis '!U237</f>
        <v>0</v>
      </c>
      <c r="AB239" s="281">
        <f>Y239+'WQT Analysis '!V237</f>
        <v>0</v>
      </c>
    </row>
    <row r="240" spans="1:28">
      <c r="A240" s="194" t="s">
        <v>511</v>
      </c>
      <c r="B240" s="155">
        <f>'Total PTDs'!K238</f>
        <v>44562</v>
      </c>
      <c r="C240" s="155">
        <v>45042</v>
      </c>
      <c r="D240" s="201"/>
      <c r="E240" s="14"/>
      <c r="F240" s="210"/>
      <c r="G240" s="210"/>
      <c r="H240" s="4"/>
      <c r="I240" s="201"/>
      <c r="J240" s="14"/>
      <c r="K240" s="210"/>
      <c r="L240" s="210"/>
      <c r="M240" s="216"/>
      <c r="N240" s="5"/>
      <c r="O240" s="5"/>
      <c r="P240" s="5"/>
      <c r="Q240" s="5"/>
      <c r="R240" s="218"/>
      <c r="S240" s="212">
        <f t="shared" si="6"/>
        <v>0</v>
      </c>
      <c r="T240" s="201"/>
      <c r="U240" s="14"/>
      <c r="V240" s="210"/>
      <c r="W240" s="210"/>
      <c r="X240" s="4"/>
      <c r="Y240" s="237">
        <f t="shared" si="7"/>
        <v>0</v>
      </c>
      <c r="AA240" s="284">
        <f>S240+'WQT Analysis '!U238</f>
        <v>0</v>
      </c>
      <c r="AB240" s="281">
        <f>Y240+'WQT Analysis '!V238</f>
        <v>0</v>
      </c>
    </row>
    <row r="241" spans="1:28">
      <c r="A241" s="194" t="s">
        <v>513</v>
      </c>
      <c r="B241" s="155">
        <f>'Total PTDs'!K239</f>
        <v>44562</v>
      </c>
      <c r="C241" s="155">
        <v>45042</v>
      </c>
      <c r="D241" s="201"/>
      <c r="E241" s="14"/>
      <c r="F241" s="210"/>
      <c r="G241" s="210"/>
      <c r="H241" s="4"/>
      <c r="I241" s="201"/>
      <c r="J241" s="14"/>
      <c r="K241" s="210"/>
      <c r="L241" s="210"/>
      <c r="M241" s="216"/>
      <c r="N241" s="5"/>
      <c r="O241" s="5"/>
      <c r="P241" s="5"/>
      <c r="Q241" s="5"/>
      <c r="R241" s="218"/>
      <c r="S241" s="212">
        <f t="shared" si="6"/>
        <v>0</v>
      </c>
      <c r="T241" s="201"/>
      <c r="U241" s="14"/>
      <c r="V241" s="210"/>
      <c r="W241" s="210"/>
      <c r="X241" s="4"/>
      <c r="Y241" s="237">
        <f t="shared" si="7"/>
        <v>0</v>
      </c>
      <c r="AA241" s="284">
        <f>S241+'WQT Analysis '!U239</f>
        <v>0</v>
      </c>
      <c r="AB241" s="281">
        <f>Y241+'WQT Analysis '!V239</f>
        <v>0</v>
      </c>
    </row>
    <row r="242" spans="1:28">
      <c r="A242" s="194" t="s">
        <v>515</v>
      </c>
      <c r="B242" s="155">
        <f>'Total PTDs'!K240</f>
        <v>44562</v>
      </c>
      <c r="C242" s="155">
        <v>45042</v>
      </c>
      <c r="D242" s="201"/>
      <c r="E242" s="14"/>
      <c r="F242" s="210"/>
      <c r="G242" s="210"/>
      <c r="H242" s="4"/>
      <c r="I242" s="201"/>
      <c r="J242" s="14"/>
      <c r="K242" s="210"/>
      <c r="L242" s="210"/>
      <c r="M242" s="216"/>
      <c r="N242" s="5"/>
      <c r="O242" s="5"/>
      <c r="P242" s="5"/>
      <c r="Q242" s="5"/>
      <c r="R242" s="218"/>
      <c r="S242" s="212">
        <f t="shared" si="6"/>
        <v>0</v>
      </c>
      <c r="T242" s="201"/>
      <c r="U242" s="14"/>
      <c r="V242" s="210"/>
      <c r="W242" s="210"/>
      <c r="X242" s="4"/>
      <c r="Y242" s="237">
        <f t="shared" si="7"/>
        <v>0</v>
      </c>
      <c r="AA242" s="284">
        <f>S242+'WQT Analysis '!U240</f>
        <v>0</v>
      </c>
      <c r="AB242" s="281">
        <f>Y242+'WQT Analysis '!V240</f>
        <v>0</v>
      </c>
    </row>
    <row r="243" spans="1:28">
      <c r="A243" s="194" t="s">
        <v>517</v>
      </c>
      <c r="B243" s="155">
        <f>'Total PTDs'!K241</f>
        <v>44562</v>
      </c>
      <c r="C243" s="155">
        <v>45042</v>
      </c>
      <c r="D243" s="201"/>
      <c r="E243" s="14"/>
      <c r="F243" s="210"/>
      <c r="G243" s="210"/>
      <c r="H243" s="4"/>
      <c r="I243" s="201"/>
      <c r="J243" s="14"/>
      <c r="K243" s="210"/>
      <c r="L243" s="210"/>
      <c r="M243" s="216"/>
      <c r="N243" s="5"/>
      <c r="O243" s="5"/>
      <c r="P243" s="5"/>
      <c r="Q243" s="5"/>
      <c r="R243" s="218"/>
      <c r="S243" s="212">
        <f t="shared" si="6"/>
        <v>0</v>
      </c>
      <c r="T243" s="201"/>
      <c r="U243" s="14"/>
      <c r="V243" s="210"/>
      <c r="W243" s="210"/>
      <c r="X243" s="4"/>
      <c r="Y243" s="237">
        <f t="shared" si="7"/>
        <v>0</v>
      </c>
      <c r="AA243" s="284">
        <f>S243+'WQT Analysis '!U241</f>
        <v>0</v>
      </c>
      <c r="AB243" s="281">
        <f>Y243+'WQT Analysis '!V241</f>
        <v>0</v>
      </c>
    </row>
    <row r="244" spans="1:28">
      <c r="A244" s="194" t="s">
        <v>519</v>
      </c>
      <c r="B244" s="155">
        <f>'Total PTDs'!K242</f>
        <v>44562</v>
      </c>
      <c r="C244" s="155">
        <v>45042</v>
      </c>
      <c r="D244" s="201"/>
      <c r="E244" s="14"/>
      <c r="F244" s="210"/>
      <c r="G244" s="210"/>
      <c r="H244" s="4"/>
      <c r="I244" s="201"/>
      <c r="J244" s="14"/>
      <c r="K244" s="210"/>
      <c r="L244" s="210"/>
      <c r="M244" s="216"/>
      <c r="N244" s="5"/>
      <c r="O244" s="5"/>
      <c r="P244" s="5"/>
      <c r="Q244" s="5"/>
      <c r="R244" s="218"/>
      <c r="S244" s="212">
        <f t="shared" si="6"/>
        <v>0</v>
      </c>
      <c r="T244" s="201"/>
      <c r="U244" s="14"/>
      <c r="V244" s="210"/>
      <c r="W244" s="210"/>
      <c r="X244" s="4"/>
      <c r="Y244" s="237">
        <f t="shared" si="7"/>
        <v>0</v>
      </c>
      <c r="AA244" s="284">
        <f>S244+'WQT Analysis '!U242</f>
        <v>0</v>
      </c>
      <c r="AB244" s="281">
        <f>Y244+'WQT Analysis '!V242</f>
        <v>0</v>
      </c>
    </row>
    <row r="245" spans="1:28">
      <c r="A245" s="194" t="s">
        <v>521</v>
      </c>
      <c r="B245" s="155">
        <f>'Total PTDs'!K243</f>
        <v>44562</v>
      </c>
      <c r="C245" s="155">
        <v>45042</v>
      </c>
      <c r="D245" s="201" t="s">
        <v>881</v>
      </c>
      <c r="E245" s="14" t="s">
        <v>882</v>
      </c>
      <c r="F245" s="210">
        <v>44736</v>
      </c>
      <c r="G245" s="210">
        <v>44740</v>
      </c>
      <c r="H245" s="4">
        <f>G245-F245+1</f>
        <v>5</v>
      </c>
      <c r="I245" s="201"/>
      <c r="J245" s="14"/>
      <c r="K245" s="210"/>
      <c r="L245" s="210"/>
      <c r="M245" s="216"/>
      <c r="N245" s="5"/>
      <c r="O245" s="5"/>
      <c r="P245" s="5"/>
      <c r="Q245" s="5"/>
      <c r="R245" s="218"/>
      <c r="S245" s="212">
        <f t="shared" si="6"/>
        <v>5</v>
      </c>
      <c r="T245" s="201"/>
      <c r="U245" s="14"/>
      <c r="V245" s="210"/>
      <c r="W245" s="210"/>
      <c r="X245" s="4"/>
      <c r="Y245" s="237">
        <f t="shared" si="7"/>
        <v>0</v>
      </c>
      <c r="AA245" s="284">
        <f>S245+'WQT Analysis '!U243</f>
        <v>5</v>
      </c>
      <c r="AB245" s="281">
        <f>Y245+'WQT Analysis '!V243</f>
        <v>0</v>
      </c>
    </row>
    <row r="246" spans="1:28">
      <c r="A246" s="194" t="s">
        <v>523</v>
      </c>
      <c r="B246" s="155">
        <f>'Total PTDs'!K244</f>
        <v>44562</v>
      </c>
      <c r="C246" s="155">
        <v>45042</v>
      </c>
      <c r="D246" s="201"/>
      <c r="E246" s="14"/>
      <c r="F246" s="210"/>
      <c r="G246" s="210"/>
      <c r="H246" s="4"/>
      <c r="I246" s="201"/>
      <c r="J246" s="14"/>
      <c r="K246" s="210"/>
      <c r="L246" s="210"/>
      <c r="M246" s="216"/>
      <c r="N246" s="5"/>
      <c r="O246" s="5"/>
      <c r="P246" s="5"/>
      <c r="Q246" s="5"/>
      <c r="R246" s="218"/>
      <c r="S246" s="212">
        <f t="shared" si="6"/>
        <v>0</v>
      </c>
      <c r="T246" s="201"/>
      <c r="U246" s="14"/>
      <c r="V246" s="210"/>
      <c r="W246" s="210"/>
      <c r="X246" s="4"/>
      <c r="Y246" s="237">
        <f t="shared" si="7"/>
        <v>0</v>
      </c>
      <c r="AA246" s="284">
        <f>S246+'WQT Analysis '!U244</f>
        <v>0</v>
      </c>
      <c r="AB246" s="281">
        <f>Y246+'WQT Analysis '!V244</f>
        <v>0</v>
      </c>
    </row>
    <row r="247" spans="1:28">
      <c r="A247" s="194" t="s">
        <v>525</v>
      </c>
      <c r="B247" s="155">
        <f>'Total PTDs'!K245</f>
        <v>44562</v>
      </c>
      <c r="C247" s="155">
        <v>45042</v>
      </c>
      <c r="D247" s="201"/>
      <c r="E247" s="14"/>
      <c r="F247" s="210"/>
      <c r="G247" s="210"/>
      <c r="H247" s="4"/>
      <c r="I247" s="201"/>
      <c r="J247" s="14"/>
      <c r="K247" s="210"/>
      <c r="L247" s="210"/>
      <c r="M247" s="216"/>
      <c r="N247" s="5"/>
      <c r="O247" s="5"/>
      <c r="P247" s="5"/>
      <c r="Q247" s="5"/>
      <c r="R247" s="218"/>
      <c r="S247" s="212">
        <f t="shared" si="6"/>
        <v>0</v>
      </c>
      <c r="T247" s="201"/>
      <c r="U247" s="14"/>
      <c r="V247" s="210"/>
      <c r="W247" s="210"/>
      <c r="X247" s="4"/>
      <c r="Y247" s="237">
        <f t="shared" si="7"/>
        <v>0</v>
      </c>
      <c r="AA247" s="284">
        <f>S247+'WQT Analysis '!U245</f>
        <v>0</v>
      </c>
      <c r="AB247" s="281">
        <f>Y247+'WQT Analysis '!V245</f>
        <v>0</v>
      </c>
    </row>
    <row r="248" spans="1:28">
      <c r="A248" s="194" t="s">
        <v>527</v>
      </c>
      <c r="B248" s="155">
        <f>'Total PTDs'!K246</f>
        <v>44562</v>
      </c>
      <c r="C248" s="155">
        <v>45042</v>
      </c>
      <c r="D248" s="201"/>
      <c r="E248" s="14"/>
      <c r="F248" s="210"/>
      <c r="G248" s="210"/>
      <c r="H248" s="4"/>
      <c r="I248" s="201"/>
      <c r="J248" s="14"/>
      <c r="K248" s="210"/>
      <c r="L248" s="210"/>
      <c r="M248" s="216"/>
      <c r="N248" s="5"/>
      <c r="O248" s="5"/>
      <c r="P248" s="5"/>
      <c r="Q248" s="5"/>
      <c r="R248" s="218"/>
      <c r="S248" s="212">
        <f t="shared" si="6"/>
        <v>0</v>
      </c>
      <c r="T248" s="201"/>
      <c r="U248" s="14"/>
      <c r="V248" s="210"/>
      <c r="W248" s="210"/>
      <c r="X248" s="4"/>
      <c r="Y248" s="237">
        <f t="shared" si="7"/>
        <v>0</v>
      </c>
      <c r="AA248" s="284">
        <f>S248+'WQT Analysis '!U246</f>
        <v>0</v>
      </c>
      <c r="AB248" s="281">
        <f>Y248+'WQT Analysis '!V246</f>
        <v>0</v>
      </c>
    </row>
    <row r="249" spans="1:28">
      <c r="A249" s="194" t="s">
        <v>529</v>
      </c>
      <c r="B249" s="155">
        <f>'Total PTDs'!K247</f>
        <v>44562</v>
      </c>
      <c r="C249" s="155">
        <v>45042</v>
      </c>
      <c r="D249" s="201"/>
      <c r="E249" s="14"/>
      <c r="F249" s="210"/>
      <c r="G249" s="210"/>
      <c r="H249" s="4"/>
      <c r="I249" s="201"/>
      <c r="J249" s="14"/>
      <c r="K249" s="210"/>
      <c r="L249" s="210"/>
      <c r="M249" s="216"/>
      <c r="N249" s="5"/>
      <c r="O249" s="5"/>
      <c r="P249" s="5"/>
      <c r="Q249" s="5"/>
      <c r="R249" s="218"/>
      <c r="S249" s="212">
        <f t="shared" si="6"/>
        <v>0</v>
      </c>
      <c r="T249" s="201"/>
      <c r="U249" s="14"/>
      <c r="V249" s="210"/>
      <c r="W249" s="210"/>
      <c r="X249" s="4"/>
      <c r="Y249" s="237">
        <f t="shared" si="7"/>
        <v>0</v>
      </c>
      <c r="AA249" s="284">
        <f>S249+'WQT Analysis '!U247</f>
        <v>0</v>
      </c>
      <c r="AB249" s="281">
        <f>Y249+'WQT Analysis '!V247</f>
        <v>0</v>
      </c>
    </row>
    <row r="250" spans="1:28">
      <c r="A250" s="188" t="s">
        <v>531</v>
      </c>
      <c r="B250" s="155">
        <f>'Total PTDs'!K248</f>
        <v>44908</v>
      </c>
      <c r="C250" s="229">
        <v>45042</v>
      </c>
      <c r="D250" s="201"/>
      <c r="E250" s="14"/>
      <c r="F250" s="210"/>
      <c r="G250" s="210"/>
      <c r="H250" s="4"/>
      <c r="I250" s="201"/>
      <c r="J250" s="14"/>
      <c r="K250" s="210"/>
      <c r="L250" s="210"/>
      <c r="M250" s="216"/>
      <c r="N250" s="5"/>
      <c r="O250" s="5"/>
      <c r="P250" s="5"/>
      <c r="Q250" s="5"/>
      <c r="R250" s="218"/>
      <c r="S250" s="212">
        <f t="shared" si="6"/>
        <v>0</v>
      </c>
      <c r="T250" s="201"/>
      <c r="U250" s="14"/>
      <c r="V250" s="210"/>
      <c r="W250" s="210"/>
      <c r="X250" s="4"/>
      <c r="Y250" s="237">
        <f t="shared" si="7"/>
        <v>0</v>
      </c>
      <c r="AA250" s="284">
        <f>S250+'WQT Analysis '!U248</f>
        <v>0</v>
      </c>
      <c r="AB250" s="281">
        <f>Y250+'WQT Analysis '!V248</f>
        <v>0</v>
      </c>
    </row>
    <row r="251" spans="1:28">
      <c r="A251" s="188" t="s">
        <v>533</v>
      </c>
      <c r="B251" s="155">
        <f>'Total PTDs'!K249</f>
        <v>44889</v>
      </c>
      <c r="C251" s="229">
        <v>45042</v>
      </c>
      <c r="D251" s="201"/>
      <c r="E251" s="14"/>
      <c r="F251" s="210"/>
      <c r="G251" s="210"/>
      <c r="H251" s="4"/>
      <c r="I251" s="201"/>
      <c r="J251" s="14"/>
      <c r="K251" s="210"/>
      <c r="L251" s="210"/>
      <c r="M251" s="216"/>
      <c r="N251" s="5"/>
      <c r="O251" s="5"/>
      <c r="P251" s="5"/>
      <c r="Q251" s="5"/>
      <c r="R251" s="218"/>
      <c r="S251" s="212">
        <f t="shared" si="6"/>
        <v>0</v>
      </c>
      <c r="T251" s="201"/>
      <c r="U251" s="14"/>
      <c r="V251" s="210"/>
      <c r="W251" s="210"/>
      <c r="X251" s="4"/>
      <c r="Y251" s="237">
        <f t="shared" si="7"/>
        <v>0</v>
      </c>
      <c r="AA251" s="284">
        <f>S251+'WQT Analysis '!U249</f>
        <v>0</v>
      </c>
      <c r="AB251" s="281">
        <f>Y251+'WQT Analysis '!V249</f>
        <v>0</v>
      </c>
    </row>
    <row r="252" spans="1:28">
      <c r="A252" s="188" t="s">
        <v>535</v>
      </c>
      <c r="B252" s="155">
        <f>'Total PTDs'!K250</f>
        <v>44889</v>
      </c>
      <c r="C252" s="229">
        <v>45042</v>
      </c>
      <c r="D252" s="201"/>
      <c r="E252" s="14"/>
      <c r="F252" s="210"/>
      <c r="G252" s="210"/>
      <c r="H252" s="4"/>
      <c r="I252" s="201"/>
      <c r="J252" s="14"/>
      <c r="K252" s="210"/>
      <c r="L252" s="210"/>
      <c r="M252" s="216"/>
      <c r="N252" s="5"/>
      <c r="O252" s="5"/>
      <c r="P252" s="5"/>
      <c r="Q252" s="5"/>
      <c r="R252" s="218"/>
      <c r="S252" s="212">
        <f t="shared" si="6"/>
        <v>0</v>
      </c>
      <c r="T252" s="201"/>
      <c r="U252" s="14"/>
      <c r="V252" s="210"/>
      <c r="W252" s="210"/>
      <c r="X252" s="4"/>
      <c r="Y252" s="237">
        <f t="shared" si="7"/>
        <v>0</v>
      </c>
      <c r="AA252" s="284">
        <f>S252+'WQT Analysis '!U250</f>
        <v>0</v>
      </c>
      <c r="AB252" s="281">
        <f>Y252+'WQT Analysis '!V250</f>
        <v>0</v>
      </c>
    </row>
    <row r="253" spans="1:28">
      <c r="A253" s="188" t="s">
        <v>537</v>
      </c>
      <c r="B253" s="155">
        <f>'Total PTDs'!K251</f>
        <v>44651</v>
      </c>
      <c r="C253" s="229">
        <v>45042</v>
      </c>
      <c r="D253" s="201"/>
      <c r="E253" s="14"/>
      <c r="F253" s="210"/>
      <c r="G253" s="210"/>
      <c r="H253" s="4"/>
      <c r="I253" s="201"/>
      <c r="J253" s="14"/>
      <c r="K253" s="210"/>
      <c r="L253" s="210"/>
      <c r="M253" s="216"/>
      <c r="N253" s="5"/>
      <c r="O253" s="5"/>
      <c r="P253" s="5"/>
      <c r="Q253" s="5"/>
      <c r="R253" s="218"/>
      <c r="S253" s="212">
        <f t="shared" si="6"/>
        <v>0</v>
      </c>
      <c r="T253" s="201"/>
      <c r="U253" s="14"/>
      <c r="V253" s="210"/>
      <c r="W253" s="210"/>
      <c r="X253" s="4"/>
      <c r="Y253" s="237">
        <f t="shared" si="7"/>
        <v>0</v>
      </c>
      <c r="AA253" s="284">
        <f>S253+'WQT Analysis '!U251</f>
        <v>0</v>
      </c>
      <c r="AB253" s="281">
        <f>Y253+'WQT Analysis '!V251</f>
        <v>0</v>
      </c>
    </row>
    <row r="254" spans="1:28">
      <c r="A254" s="188" t="s">
        <v>539</v>
      </c>
      <c r="B254" s="155">
        <f>'Total PTDs'!K252</f>
        <v>44917</v>
      </c>
      <c r="C254" s="229">
        <v>45042</v>
      </c>
      <c r="D254" s="201"/>
      <c r="E254" s="14"/>
      <c r="F254" s="210"/>
      <c r="G254" s="210"/>
      <c r="H254" s="4"/>
      <c r="I254" s="201"/>
      <c r="J254" s="14"/>
      <c r="K254" s="210"/>
      <c r="L254" s="210"/>
      <c r="M254" s="216"/>
      <c r="N254" s="5"/>
      <c r="O254" s="5"/>
      <c r="P254" s="5"/>
      <c r="Q254" s="5"/>
      <c r="R254" s="218"/>
      <c r="S254" s="212">
        <f t="shared" si="6"/>
        <v>0</v>
      </c>
      <c r="T254" s="201"/>
      <c r="U254" s="14"/>
      <c r="V254" s="210"/>
      <c r="W254" s="210"/>
      <c r="X254" s="4"/>
      <c r="Y254" s="237">
        <f t="shared" si="7"/>
        <v>0</v>
      </c>
      <c r="AA254" s="284">
        <f>S254+'WQT Analysis '!U252</f>
        <v>0</v>
      </c>
      <c r="AB254" s="281">
        <f>Y254+'WQT Analysis '!V252</f>
        <v>0</v>
      </c>
    </row>
    <row r="255" spans="1:28">
      <c r="A255" s="195">
        <f>COUNTA(A239:A254)</f>
        <v>16</v>
      </c>
      <c r="B255" s="230"/>
      <c r="C255" s="230"/>
      <c r="D255" s="201"/>
      <c r="E255" s="14"/>
      <c r="F255" s="210"/>
      <c r="G255" s="210"/>
      <c r="H255" s="4"/>
      <c r="I255" s="201"/>
      <c r="J255" s="14"/>
      <c r="K255" s="210"/>
      <c r="L255" s="210"/>
      <c r="M255" s="216"/>
      <c r="N255" s="5"/>
      <c r="O255" s="5"/>
      <c r="P255" s="5"/>
      <c r="Q255" s="5"/>
      <c r="R255" s="218"/>
      <c r="S255" s="212">
        <f t="shared" si="6"/>
        <v>0</v>
      </c>
      <c r="T255" s="201"/>
      <c r="U255" s="14"/>
      <c r="V255" s="210"/>
      <c r="W255" s="210"/>
      <c r="X255" s="4"/>
      <c r="Y255" s="237">
        <f t="shared" si="7"/>
        <v>0</v>
      </c>
      <c r="AA255" s="284">
        <f>S255+'WQT Analysis '!U253</f>
        <v>0</v>
      </c>
      <c r="AB255" s="281">
        <f>Y255+'WQT Analysis '!V253</f>
        <v>0</v>
      </c>
    </row>
    <row r="256" spans="1:28">
      <c r="A256" s="197" t="s">
        <v>541</v>
      </c>
      <c r="B256" s="231"/>
      <c r="C256" s="228"/>
      <c r="D256" s="201"/>
      <c r="E256" s="14"/>
      <c r="F256" s="210"/>
      <c r="G256" s="210"/>
      <c r="H256" s="4"/>
      <c r="I256" s="201"/>
      <c r="J256" s="14"/>
      <c r="K256" s="210"/>
      <c r="L256" s="210"/>
      <c r="M256" s="216"/>
      <c r="N256" s="5"/>
      <c r="O256" s="5"/>
      <c r="P256" s="5"/>
      <c r="Q256" s="5"/>
      <c r="R256" s="218"/>
      <c r="S256" s="212">
        <f t="shared" si="6"/>
        <v>0</v>
      </c>
      <c r="T256" s="201"/>
      <c r="U256" s="14"/>
      <c r="V256" s="210"/>
      <c r="W256" s="210"/>
      <c r="X256" s="4"/>
      <c r="Y256" s="237">
        <f t="shared" si="7"/>
        <v>0</v>
      </c>
      <c r="AA256" s="284">
        <f>S256+'WQT Analysis '!U254</f>
        <v>0</v>
      </c>
      <c r="AB256" s="281">
        <f>Y256+'WQT Analysis '!V254</f>
        <v>0</v>
      </c>
    </row>
    <row r="257" spans="1:28">
      <c r="A257" s="194" t="s">
        <v>542</v>
      </c>
      <c r="B257" s="155">
        <f>'Total PTDs'!K255</f>
        <v>44562</v>
      </c>
      <c r="C257" s="155">
        <v>44957</v>
      </c>
      <c r="D257" s="201"/>
      <c r="E257" s="14"/>
      <c r="F257" s="210"/>
      <c r="G257" s="210"/>
      <c r="H257" s="4"/>
      <c r="I257" s="201"/>
      <c r="J257" s="14"/>
      <c r="K257" s="210"/>
      <c r="L257" s="210"/>
      <c r="M257" s="216"/>
      <c r="N257" s="5"/>
      <c r="O257" s="5"/>
      <c r="P257" s="5"/>
      <c r="Q257" s="5"/>
      <c r="R257" s="218"/>
      <c r="S257" s="212">
        <f t="shared" si="6"/>
        <v>0</v>
      </c>
      <c r="T257" s="201"/>
      <c r="U257" s="14"/>
      <c r="V257" s="210"/>
      <c r="W257" s="210"/>
      <c r="X257" s="4"/>
      <c r="Y257" s="237">
        <f t="shared" si="7"/>
        <v>0</v>
      </c>
      <c r="AA257" s="284">
        <f>S257+'WQT Analysis '!U255</f>
        <v>0</v>
      </c>
      <c r="AB257" s="281">
        <f>Y257+'WQT Analysis '!V255</f>
        <v>0</v>
      </c>
    </row>
    <row r="258" spans="1:28">
      <c r="A258" s="194" t="s">
        <v>544</v>
      </c>
      <c r="B258" s="155">
        <f>'Total PTDs'!K256</f>
        <v>44562</v>
      </c>
      <c r="C258" s="155">
        <v>45042</v>
      </c>
      <c r="D258" s="201"/>
      <c r="E258" s="14"/>
      <c r="F258" s="210"/>
      <c r="G258" s="210"/>
      <c r="H258" s="4"/>
      <c r="I258" s="201"/>
      <c r="J258" s="14"/>
      <c r="K258" s="210"/>
      <c r="L258" s="210"/>
      <c r="M258" s="216"/>
      <c r="N258" s="5"/>
      <c r="O258" s="5"/>
      <c r="P258" s="5"/>
      <c r="Q258" s="5"/>
      <c r="R258" s="218"/>
      <c r="S258" s="212">
        <f t="shared" si="6"/>
        <v>0</v>
      </c>
      <c r="T258" s="201"/>
      <c r="U258" s="14"/>
      <c r="V258" s="210"/>
      <c r="W258" s="210"/>
      <c r="X258" s="4"/>
      <c r="Y258" s="237">
        <f t="shared" si="7"/>
        <v>0</v>
      </c>
      <c r="AA258" s="284">
        <f>S258+'WQT Analysis '!U256</f>
        <v>0</v>
      </c>
      <c r="AB258" s="281">
        <f>Y258+'WQT Analysis '!V256</f>
        <v>0</v>
      </c>
    </row>
    <row r="259" spans="1:28">
      <c r="A259" s="194" t="s">
        <v>546</v>
      </c>
      <c r="B259" s="155">
        <f>'Total PTDs'!K257</f>
        <v>44562</v>
      </c>
      <c r="C259" s="155">
        <v>45042</v>
      </c>
      <c r="D259" s="201"/>
      <c r="E259" s="14"/>
      <c r="F259" s="210"/>
      <c r="G259" s="210"/>
      <c r="H259" s="4"/>
      <c r="I259" s="201"/>
      <c r="J259" s="14"/>
      <c r="K259" s="210"/>
      <c r="L259" s="210"/>
      <c r="M259" s="216"/>
      <c r="N259" s="5"/>
      <c r="O259" s="5"/>
      <c r="P259" s="5"/>
      <c r="Q259" s="5"/>
      <c r="R259" s="218"/>
      <c r="S259" s="212">
        <f t="shared" si="6"/>
        <v>0</v>
      </c>
      <c r="T259" s="201"/>
      <c r="U259" s="14"/>
      <c r="V259" s="210"/>
      <c r="W259" s="210"/>
      <c r="X259" s="4"/>
      <c r="Y259" s="237">
        <f t="shared" si="7"/>
        <v>0</v>
      </c>
      <c r="AA259" s="284">
        <f>S259+'WQT Analysis '!U257</f>
        <v>0</v>
      </c>
      <c r="AB259" s="281">
        <f>Y259+'WQT Analysis '!V257</f>
        <v>0</v>
      </c>
    </row>
    <row r="260" spans="1:28">
      <c r="A260" s="194" t="s">
        <v>548</v>
      </c>
      <c r="B260" s="155">
        <f>'Total PTDs'!K258</f>
        <v>44562</v>
      </c>
      <c r="C260" s="155">
        <v>45042</v>
      </c>
      <c r="D260" s="201" t="s">
        <v>883</v>
      </c>
      <c r="E260" s="14" t="s">
        <v>884</v>
      </c>
      <c r="F260" s="210">
        <v>44698</v>
      </c>
      <c r="G260" s="210">
        <v>44698</v>
      </c>
      <c r="H260" s="4">
        <f>G260-F260+1</f>
        <v>1</v>
      </c>
      <c r="I260" s="201"/>
      <c r="J260" s="14"/>
      <c r="K260" s="210"/>
      <c r="L260" s="210"/>
      <c r="M260" s="216"/>
      <c r="N260" s="5"/>
      <c r="O260" s="5"/>
      <c r="P260" s="5"/>
      <c r="Q260" s="5"/>
      <c r="R260" s="218"/>
      <c r="S260" s="212">
        <f t="shared" si="6"/>
        <v>1</v>
      </c>
      <c r="T260" s="201"/>
      <c r="U260" s="14"/>
      <c r="V260" s="210"/>
      <c r="W260" s="210"/>
      <c r="X260" s="4"/>
      <c r="Y260" s="237">
        <f t="shared" si="7"/>
        <v>0</v>
      </c>
      <c r="AA260" s="284">
        <f>S260+'WQT Analysis '!U258</f>
        <v>1</v>
      </c>
      <c r="AB260" s="281">
        <f>Y260+'WQT Analysis '!V258</f>
        <v>0</v>
      </c>
    </row>
    <row r="261" spans="1:28">
      <c r="A261" s="194" t="s">
        <v>550</v>
      </c>
      <c r="B261" s="155">
        <f>'Total PTDs'!K259</f>
        <v>44562</v>
      </c>
      <c r="C261" s="155">
        <v>45042</v>
      </c>
      <c r="D261" s="201"/>
      <c r="E261" s="14"/>
      <c r="F261" s="210"/>
      <c r="G261" s="210"/>
      <c r="H261" s="4"/>
      <c r="I261" s="201"/>
      <c r="J261" s="14"/>
      <c r="K261" s="210"/>
      <c r="L261" s="210"/>
      <c r="M261" s="216"/>
      <c r="N261" s="5"/>
      <c r="O261" s="5"/>
      <c r="P261" s="5"/>
      <c r="Q261" s="5"/>
      <c r="R261" s="218"/>
      <c r="S261" s="212">
        <f t="shared" ref="S261:S324" si="8">R261+M261+H261</f>
        <v>0</v>
      </c>
      <c r="T261" s="201"/>
      <c r="U261" s="14"/>
      <c r="V261" s="210"/>
      <c r="W261" s="210"/>
      <c r="X261" s="4"/>
      <c r="Y261" s="237">
        <f t="shared" ref="Y261:Y324" si="9">X261</f>
        <v>0</v>
      </c>
      <c r="AA261" s="284">
        <f>S261+'WQT Analysis '!U259</f>
        <v>0</v>
      </c>
      <c r="AB261" s="281">
        <f>Y261+'WQT Analysis '!V259</f>
        <v>0</v>
      </c>
    </row>
    <row r="262" spans="1:28">
      <c r="A262" s="194" t="s">
        <v>552</v>
      </c>
      <c r="B262" s="155">
        <f>'Total PTDs'!K260</f>
        <v>44562</v>
      </c>
      <c r="C262" s="155">
        <v>45042</v>
      </c>
      <c r="D262" s="201"/>
      <c r="E262" s="14"/>
      <c r="F262" s="210"/>
      <c r="G262" s="210"/>
      <c r="H262" s="4"/>
      <c r="I262" s="201"/>
      <c r="J262" s="14"/>
      <c r="K262" s="210"/>
      <c r="L262" s="210"/>
      <c r="M262" s="216"/>
      <c r="N262" s="5"/>
      <c r="O262" s="5"/>
      <c r="P262" s="5"/>
      <c r="Q262" s="5"/>
      <c r="R262" s="218"/>
      <c r="S262" s="212">
        <f t="shared" si="8"/>
        <v>0</v>
      </c>
      <c r="T262" s="201"/>
      <c r="U262" s="14"/>
      <c r="V262" s="210"/>
      <c r="W262" s="210"/>
      <c r="X262" s="4"/>
      <c r="Y262" s="237">
        <f t="shared" si="9"/>
        <v>0</v>
      </c>
      <c r="AA262" s="284">
        <f>S262+'WQT Analysis '!U260</f>
        <v>0</v>
      </c>
      <c r="AB262" s="281">
        <f>Y262+'WQT Analysis '!V260</f>
        <v>0</v>
      </c>
    </row>
    <row r="263" spans="1:28">
      <c r="A263" s="194" t="s">
        <v>554</v>
      </c>
      <c r="B263" s="155">
        <f>'Total PTDs'!K261</f>
        <v>44562</v>
      </c>
      <c r="C263" s="155">
        <v>45042</v>
      </c>
      <c r="D263" s="201"/>
      <c r="E263" s="14"/>
      <c r="F263" s="210"/>
      <c r="G263" s="210"/>
      <c r="H263" s="4"/>
      <c r="I263" s="201"/>
      <c r="J263" s="14"/>
      <c r="K263" s="210"/>
      <c r="L263" s="210"/>
      <c r="M263" s="216"/>
      <c r="N263" s="5"/>
      <c r="O263" s="5"/>
      <c r="P263" s="5"/>
      <c r="Q263" s="5"/>
      <c r="R263" s="218"/>
      <c r="S263" s="212">
        <f t="shared" si="8"/>
        <v>0</v>
      </c>
      <c r="T263" s="201"/>
      <c r="U263" s="14"/>
      <c r="V263" s="210"/>
      <c r="W263" s="210"/>
      <c r="X263" s="4"/>
      <c r="Y263" s="237">
        <f t="shared" si="9"/>
        <v>0</v>
      </c>
      <c r="AA263" s="284">
        <f>S263+'WQT Analysis '!U261</f>
        <v>0</v>
      </c>
      <c r="AB263" s="281">
        <f>Y263+'WQT Analysis '!V261</f>
        <v>0</v>
      </c>
    </row>
    <row r="264" spans="1:28">
      <c r="A264" s="199" t="s">
        <v>556</v>
      </c>
      <c r="B264" s="155">
        <f>'Total PTDs'!K262</f>
        <v>44805</v>
      </c>
      <c r="C264" s="234">
        <v>45042</v>
      </c>
      <c r="D264" s="201"/>
      <c r="E264" s="14"/>
      <c r="F264" s="210"/>
      <c r="G264" s="210"/>
      <c r="H264" s="4"/>
      <c r="I264" s="201"/>
      <c r="J264" s="14"/>
      <c r="K264" s="210"/>
      <c r="L264" s="210"/>
      <c r="M264" s="216"/>
      <c r="N264" s="5"/>
      <c r="O264" s="5"/>
      <c r="P264" s="5"/>
      <c r="Q264" s="5"/>
      <c r="R264" s="218"/>
      <c r="S264" s="212">
        <f t="shared" si="8"/>
        <v>0</v>
      </c>
      <c r="T264" s="201"/>
      <c r="U264" s="14"/>
      <c r="V264" s="210"/>
      <c r="W264" s="210"/>
      <c r="X264" s="4"/>
      <c r="Y264" s="237">
        <f t="shared" si="9"/>
        <v>0</v>
      </c>
      <c r="AA264" s="284">
        <f>S264+'WQT Analysis '!U262</f>
        <v>0</v>
      </c>
      <c r="AB264" s="281">
        <f>Y264+'WQT Analysis '!V262</f>
        <v>0</v>
      </c>
    </row>
    <row r="265" spans="1:28">
      <c r="A265" s="188" t="s">
        <v>558</v>
      </c>
      <c r="B265" s="155">
        <f>'Total PTDs'!K263</f>
        <v>44857</v>
      </c>
      <c r="C265" s="229">
        <v>45042</v>
      </c>
      <c r="D265" s="201"/>
      <c r="E265" s="14"/>
      <c r="F265" s="210"/>
      <c r="G265" s="210"/>
      <c r="H265" s="4"/>
      <c r="I265" s="201"/>
      <c r="J265" s="14"/>
      <c r="K265" s="210"/>
      <c r="L265" s="210"/>
      <c r="M265" s="216"/>
      <c r="N265" s="5"/>
      <c r="O265" s="5"/>
      <c r="P265" s="5"/>
      <c r="Q265" s="5"/>
      <c r="R265" s="218"/>
      <c r="S265" s="212">
        <f t="shared" si="8"/>
        <v>0</v>
      </c>
      <c r="T265" s="201"/>
      <c r="U265" s="14"/>
      <c r="V265" s="210"/>
      <c r="W265" s="210"/>
      <c r="X265" s="4"/>
      <c r="Y265" s="237">
        <f t="shared" si="9"/>
        <v>0</v>
      </c>
      <c r="AA265" s="284">
        <f>S265+'WQT Analysis '!U263</f>
        <v>0</v>
      </c>
      <c r="AB265" s="281">
        <f>Y265+'WQT Analysis '!V263</f>
        <v>0</v>
      </c>
    </row>
    <row r="266" spans="1:28">
      <c r="A266" s="188" t="s">
        <v>560</v>
      </c>
      <c r="B266" s="155">
        <f>'Total PTDs'!K264</f>
        <v>44851</v>
      </c>
      <c r="C266" s="229">
        <v>45042</v>
      </c>
      <c r="D266" s="201"/>
      <c r="E266" s="14"/>
      <c r="F266" s="210"/>
      <c r="G266" s="210"/>
      <c r="H266" s="4"/>
      <c r="I266" s="201"/>
      <c r="J266" s="14"/>
      <c r="K266" s="210"/>
      <c r="L266" s="210"/>
      <c r="M266" s="216"/>
      <c r="N266" s="5"/>
      <c r="O266" s="5"/>
      <c r="P266" s="5"/>
      <c r="Q266" s="5"/>
      <c r="R266" s="218"/>
      <c r="S266" s="212">
        <f t="shared" si="8"/>
        <v>0</v>
      </c>
      <c r="T266" s="201"/>
      <c r="U266" s="14"/>
      <c r="V266" s="210"/>
      <c r="W266" s="210"/>
      <c r="X266" s="4"/>
      <c r="Y266" s="237">
        <f t="shared" si="9"/>
        <v>0</v>
      </c>
      <c r="AA266" s="284">
        <f>S266+'WQT Analysis '!U264</f>
        <v>0</v>
      </c>
      <c r="AB266" s="281">
        <f>Y266+'WQT Analysis '!V264</f>
        <v>0</v>
      </c>
    </row>
    <row r="267" spans="1:28">
      <c r="A267" s="199" t="s">
        <v>562</v>
      </c>
      <c r="B267" s="155">
        <f>'Total PTDs'!K265</f>
        <v>44806</v>
      </c>
      <c r="C267" s="234">
        <v>45042</v>
      </c>
      <c r="D267" s="201"/>
      <c r="E267" s="14"/>
      <c r="F267" s="210"/>
      <c r="G267" s="210"/>
      <c r="H267" s="4"/>
      <c r="I267" s="201"/>
      <c r="J267" s="14"/>
      <c r="K267" s="210"/>
      <c r="L267" s="210"/>
      <c r="M267" s="216"/>
      <c r="N267" s="5"/>
      <c r="O267" s="5"/>
      <c r="P267" s="5"/>
      <c r="Q267" s="5"/>
      <c r="R267" s="218"/>
      <c r="S267" s="212">
        <f t="shared" si="8"/>
        <v>0</v>
      </c>
      <c r="T267" s="201"/>
      <c r="U267" s="14"/>
      <c r="V267" s="210"/>
      <c r="W267" s="210"/>
      <c r="X267" s="4"/>
      <c r="Y267" s="237">
        <f t="shared" si="9"/>
        <v>0</v>
      </c>
      <c r="AA267" s="284">
        <f>S267+'WQT Analysis '!U265</f>
        <v>0</v>
      </c>
      <c r="AB267" s="281">
        <f>Y267+'WQT Analysis '!V265</f>
        <v>0</v>
      </c>
    </row>
    <row r="268" spans="1:28">
      <c r="A268" s="188" t="s">
        <v>564</v>
      </c>
      <c r="B268" s="155">
        <f>'Total PTDs'!K266</f>
        <v>44645</v>
      </c>
      <c r="C268" s="229">
        <v>45042</v>
      </c>
      <c r="D268" s="201"/>
      <c r="E268" s="14"/>
      <c r="F268" s="210"/>
      <c r="G268" s="210"/>
      <c r="H268" s="4"/>
      <c r="I268" s="201"/>
      <c r="J268" s="14"/>
      <c r="K268" s="210"/>
      <c r="L268" s="210"/>
      <c r="M268" s="216"/>
      <c r="N268" s="5"/>
      <c r="O268" s="5"/>
      <c r="P268" s="5"/>
      <c r="Q268" s="5"/>
      <c r="R268" s="218"/>
      <c r="S268" s="212">
        <f t="shared" si="8"/>
        <v>0</v>
      </c>
      <c r="T268" s="201"/>
      <c r="U268" s="14"/>
      <c r="V268" s="210"/>
      <c r="W268" s="210"/>
      <c r="X268" s="4"/>
      <c r="Y268" s="237">
        <f t="shared" si="9"/>
        <v>0</v>
      </c>
      <c r="AA268" s="284">
        <f>S268+'WQT Analysis '!U266</f>
        <v>0</v>
      </c>
      <c r="AB268" s="281">
        <f>Y268+'WQT Analysis '!V266</f>
        <v>0</v>
      </c>
    </row>
    <row r="269" spans="1:28">
      <c r="A269" s="188" t="s">
        <v>566</v>
      </c>
      <c r="B269" s="155">
        <f>'Total PTDs'!K267</f>
        <v>44806</v>
      </c>
      <c r="C269" s="229">
        <v>45042</v>
      </c>
      <c r="D269" s="201"/>
      <c r="E269" s="14"/>
      <c r="F269" s="210"/>
      <c r="G269" s="210"/>
      <c r="H269" s="4"/>
      <c r="I269" s="201"/>
      <c r="J269" s="14"/>
      <c r="K269" s="210"/>
      <c r="L269" s="210"/>
      <c r="M269" s="216"/>
      <c r="N269" s="5"/>
      <c r="O269" s="5"/>
      <c r="P269" s="5"/>
      <c r="Q269" s="5"/>
      <c r="R269" s="218"/>
      <c r="S269" s="212">
        <f t="shared" si="8"/>
        <v>0</v>
      </c>
      <c r="T269" s="201"/>
      <c r="U269" s="14"/>
      <c r="V269" s="210"/>
      <c r="W269" s="210"/>
      <c r="X269" s="4"/>
      <c r="Y269" s="237">
        <f t="shared" si="9"/>
        <v>0</v>
      </c>
      <c r="AA269" s="284">
        <f>S269+'WQT Analysis '!U267</f>
        <v>0</v>
      </c>
      <c r="AB269" s="281">
        <f>Y269+'WQT Analysis '!V267</f>
        <v>0</v>
      </c>
    </row>
    <row r="270" spans="1:28">
      <c r="A270" s="195">
        <f>COUNTA(A257:A269)</f>
        <v>13</v>
      </c>
      <c r="B270" s="230"/>
      <c r="C270" s="230"/>
      <c r="D270" s="201"/>
      <c r="E270" s="14"/>
      <c r="F270" s="210"/>
      <c r="G270" s="210"/>
      <c r="H270" s="4"/>
      <c r="I270" s="201"/>
      <c r="J270" s="14"/>
      <c r="K270" s="210"/>
      <c r="L270" s="210"/>
      <c r="M270" s="216"/>
      <c r="N270" s="5"/>
      <c r="O270" s="5"/>
      <c r="P270" s="5"/>
      <c r="Q270" s="5"/>
      <c r="R270" s="218"/>
      <c r="S270" s="212">
        <f t="shared" si="8"/>
        <v>0</v>
      </c>
      <c r="T270" s="201"/>
      <c r="U270" s="14"/>
      <c r="V270" s="210"/>
      <c r="W270" s="210"/>
      <c r="X270" s="4"/>
      <c r="Y270" s="237">
        <f t="shared" si="9"/>
        <v>0</v>
      </c>
      <c r="AA270" s="284">
        <f>S270+'WQT Analysis '!U268</f>
        <v>0</v>
      </c>
      <c r="AB270" s="281">
        <f>Y270+'WQT Analysis '!V268</f>
        <v>0</v>
      </c>
    </row>
    <row r="271" spans="1:28">
      <c r="A271" s="193" t="s">
        <v>568</v>
      </c>
      <c r="B271" s="231"/>
      <c r="C271" s="231"/>
      <c r="D271" s="201"/>
      <c r="E271" s="14"/>
      <c r="F271" s="210"/>
      <c r="G271" s="210"/>
      <c r="H271" s="4"/>
      <c r="I271" s="201"/>
      <c r="J271" s="14"/>
      <c r="K271" s="210"/>
      <c r="L271" s="210"/>
      <c r="M271" s="216"/>
      <c r="N271" s="5"/>
      <c r="O271" s="5"/>
      <c r="P271" s="5"/>
      <c r="Q271" s="5"/>
      <c r="R271" s="218"/>
      <c r="S271" s="212">
        <f t="shared" si="8"/>
        <v>0</v>
      </c>
      <c r="T271" s="201"/>
      <c r="U271" s="14"/>
      <c r="V271" s="210"/>
      <c r="W271" s="210"/>
      <c r="X271" s="4"/>
      <c r="Y271" s="237">
        <f t="shared" si="9"/>
        <v>0</v>
      </c>
      <c r="AA271" s="284">
        <f>S271+'WQT Analysis '!U269</f>
        <v>0</v>
      </c>
      <c r="AB271" s="281">
        <f>Y271+'WQT Analysis '!V269</f>
        <v>0</v>
      </c>
    </row>
    <row r="272" spans="1:28">
      <c r="A272" s="194" t="s">
        <v>569</v>
      </c>
      <c r="B272" s="155">
        <f>'Total PTDs'!K270</f>
        <v>44562</v>
      </c>
      <c r="C272" s="155">
        <v>45042</v>
      </c>
      <c r="D272" s="201"/>
      <c r="E272" s="14"/>
      <c r="F272" s="210"/>
      <c r="G272" s="210"/>
      <c r="H272" s="4"/>
      <c r="I272" s="201"/>
      <c r="J272" s="14"/>
      <c r="K272" s="210"/>
      <c r="L272" s="210"/>
      <c r="M272" s="216"/>
      <c r="N272" s="5"/>
      <c r="O272" s="5"/>
      <c r="P272" s="5"/>
      <c r="Q272" s="5"/>
      <c r="R272" s="218"/>
      <c r="S272" s="212">
        <f t="shared" si="8"/>
        <v>0</v>
      </c>
      <c r="T272" s="201"/>
      <c r="U272" s="14"/>
      <c r="V272" s="210"/>
      <c r="W272" s="210"/>
      <c r="X272" s="4"/>
      <c r="Y272" s="237">
        <f t="shared" si="9"/>
        <v>0</v>
      </c>
      <c r="AA272" s="284">
        <f>S272+'WQT Analysis '!U270</f>
        <v>0</v>
      </c>
      <c r="AB272" s="281">
        <f>Y272+'WQT Analysis '!V270</f>
        <v>0</v>
      </c>
    </row>
    <row r="273" spans="1:28">
      <c r="A273" s="194" t="s">
        <v>571</v>
      </c>
      <c r="B273" s="155">
        <f>'Total PTDs'!K271</f>
        <v>44562</v>
      </c>
      <c r="C273" s="155">
        <v>45042</v>
      </c>
      <c r="D273" s="201"/>
      <c r="E273" s="14"/>
      <c r="F273" s="210"/>
      <c r="G273" s="210"/>
      <c r="H273" s="4"/>
      <c r="I273" s="201"/>
      <c r="J273" s="14"/>
      <c r="K273" s="210"/>
      <c r="L273" s="210"/>
      <c r="M273" s="216"/>
      <c r="N273" s="5"/>
      <c r="O273" s="5"/>
      <c r="P273" s="5"/>
      <c r="Q273" s="5"/>
      <c r="R273" s="218"/>
      <c r="S273" s="212">
        <f t="shared" si="8"/>
        <v>0</v>
      </c>
      <c r="T273" s="201"/>
      <c r="U273" s="14"/>
      <c r="V273" s="210"/>
      <c r="W273" s="210"/>
      <c r="X273" s="4"/>
      <c r="Y273" s="237">
        <f t="shared" si="9"/>
        <v>0</v>
      </c>
      <c r="AA273" s="284">
        <f>S273+'WQT Analysis '!U271</f>
        <v>0</v>
      </c>
      <c r="AB273" s="281">
        <f>Y273+'WQT Analysis '!V271</f>
        <v>0</v>
      </c>
    </row>
    <row r="274" spans="1:28">
      <c r="A274" s="194" t="s">
        <v>573</v>
      </c>
      <c r="B274" s="155">
        <f>'Total PTDs'!K272</f>
        <v>44562</v>
      </c>
      <c r="C274" s="155">
        <v>45042</v>
      </c>
      <c r="D274" s="201" t="s">
        <v>885</v>
      </c>
      <c r="E274" s="14" t="s">
        <v>886</v>
      </c>
      <c r="F274" s="210">
        <v>44869</v>
      </c>
      <c r="G274" s="210">
        <v>44869</v>
      </c>
      <c r="H274" s="4">
        <f>G274-F274+1</f>
        <v>1</v>
      </c>
      <c r="I274" s="201"/>
      <c r="J274" s="14"/>
      <c r="K274" s="210"/>
      <c r="L274" s="210"/>
      <c r="M274" s="216"/>
      <c r="N274" s="5"/>
      <c r="O274" s="5"/>
      <c r="P274" s="5"/>
      <c r="Q274" s="5"/>
      <c r="R274" s="218"/>
      <c r="S274" s="212">
        <f t="shared" si="8"/>
        <v>1</v>
      </c>
      <c r="T274" s="201"/>
      <c r="U274" s="14"/>
      <c r="V274" s="210"/>
      <c r="W274" s="210"/>
      <c r="X274" s="4"/>
      <c r="Y274" s="237">
        <f t="shared" si="9"/>
        <v>0</v>
      </c>
      <c r="AA274" s="284">
        <f>S274+'WQT Analysis '!U272</f>
        <v>1</v>
      </c>
      <c r="AB274" s="281">
        <f>Y274+'WQT Analysis '!V272</f>
        <v>0</v>
      </c>
    </row>
    <row r="275" spans="1:28">
      <c r="A275" s="194" t="s">
        <v>575</v>
      </c>
      <c r="B275" s="155">
        <f>'Total PTDs'!K273</f>
        <v>44562</v>
      </c>
      <c r="C275" s="155">
        <v>45042</v>
      </c>
      <c r="D275" s="201" t="s">
        <v>887</v>
      </c>
      <c r="E275" s="14" t="s">
        <v>888</v>
      </c>
      <c r="F275" s="210">
        <v>44846</v>
      </c>
      <c r="G275" s="210">
        <v>44846</v>
      </c>
      <c r="H275" s="4">
        <f>G275-F275+1</f>
        <v>1</v>
      </c>
      <c r="I275" s="201"/>
      <c r="J275" s="14"/>
      <c r="K275" s="210"/>
      <c r="L275" s="210"/>
      <c r="M275" s="216"/>
      <c r="N275" s="5"/>
      <c r="O275" s="5"/>
      <c r="P275" s="5"/>
      <c r="Q275" s="5"/>
      <c r="R275" s="218"/>
      <c r="S275" s="212">
        <f t="shared" si="8"/>
        <v>1</v>
      </c>
      <c r="T275" s="201" t="s">
        <v>780</v>
      </c>
      <c r="U275" s="14" t="s">
        <v>781</v>
      </c>
      <c r="V275" s="210">
        <v>44934</v>
      </c>
      <c r="W275" s="210">
        <v>44934</v>
      </c>
      <c r="X275" s="4">
        <f>W275-V275+1</f>
        <v>1</v>
      </c>
      <c r="Y275" s="237">
        <f t="shared" si="9"/>
        <v>1</v>
      </c>
      <c r="AA275" s="284">
        <f>S275+'WQT Analysis '!U273</f>
        <v>1</v>
      </c>
      <c r="AB275" s="281">
        <f>Y275+'WQT Analysis '!V273</f>
        <v>1</v>
      </c>
    </row>
    <row r="276" spans="1:28">
      <c r="A276" s="194" t="s">
        <v>577</v>
      </c>
      <c r="B276" s="155">
        <f>'Total PTDs'!K274</f>
        <v>44562</v>
      </c>
      <c r="C276" s="155">
        <v>45042</v>
      </c>
      <c r="D276" s="201" t="s">
        <v>889</v>
      </c>
      <c r="E276" s="14" t="s">
        <v>890</v>
      </c>
      <c r="F276" s="210">
        <v>44702</v>
      </c>
      <c r="G276" s="210">
        <v>44702</v>
      </c>
      <c r="H276" s="4">
        <f>G276-F276+1</f>
        <v>1</v>
      </c>
      <c r="I276" s="201"/>
      <c r="J276" s="14"/>
      <c r="K276" s="210"/>
      <c r="L276" s="210"/>
      <c r="M276" s="216"/>
      <c r="N276" s="5"/>
      <c r="O276" s="5"/>
      <c r="P276" s="5"/>
      <c r="Q276" s="5"/>
      <c r="R276" s="218"/>
      <c r="S276" s="212">
        <f t="shared" si="8"/>
        <v>1</v>
      </c>
      <c r="T276" s="201"/>
      <c r="U276" s="14"/>
      <c r="V276" s="210"/>
      <c r="W276" s="210"/>
      <c r="X276" s="4"/>
      <c r="Y276" s="237">
        <f t="shared" si="9"/>
        <v>0</v>
      </c>
      <c r="AA276" s="284">
        <f>S276+'WQT Analysis '!U274</f>
        <v>1</v>
      </c>
      <c r="AB276" s="281">
        <f>Y276+'WQT Analysis '!V274</f>
        <v>0</v>
      </c>
    </row>
    <row r="277" spans="1:28">
      <c r="A277" s="194" t="s">
        <v>579</v>
      </c>
      <c r="B277" s="155">
        <f>'Total PTDs'!K275</f>
        <v>44562</v>
      </c>
      <c r="C277" s="155">
        <v>45042</v>
      </c>
      <c r="D277" s="201"/>
      <c r="E277" s="14"/>
      <c r="F277" s="210"/>
      <c r="G277" s="210"/>
      <c r="H277" s="4"/>
      <c r="I277" s="201"/>
      <c r="J277" s="14"/>
      <c r="K277" s="210"/>
      <c r="L277" s="210"/>
      <c r="M277" s="216"/>
      <c r="N277" s="5"/>
      <c r="O277" s="5"/>
      <c r="P277" s="5"/>
      <c r="Q277" s="5"/>
      <c r="R277" s="218"/>
      <c r="S277" s="212">
        <f t="shared" si="8"/>
        <v>0</v>
      </c>
      <c r="T277" s="201"/>
      <c r="U277" s="14"/>
      <c r="V277" s="210"/>
      <c r="W277" s="210"/>
      <c r="X277" s="4"/>
      <c r="Y277" s="237">
        <f t="shared" si="9"/>
        <v>0</v>
      </c>
      <c r="AA277" s="284">
        <f>S277+'WQT Analysis '!U275</f>
        <v>0</v>
      </c>
      <c r="AB277" s="281">
        <f>Y277+'WQT Analysis '!V275</f>
        <v>0</v>
      </c>
    </row>
    <row r="278" spans="1:28">
      <c r="A278" s="194" t="s">
        <v>581</v>
      </c>
      <c r="B278" s="155">
        <f>'Total PTDs'!K276</f>
        <v>44562</v>
      </c>
      <c r="C278" s="155">
        <v>45042</v>
      </c>
      <c r="D278" s="201"/>
      <c r="E278" s="14"/>
      <c r="F278" s="210"/>
      <c r="G278" s="210"/>
      <c r="H278" s="4"/>
      <c r="I278" s="201"/>
      <c r="J278" s="14"/>
      <c r="K278" s="210"/>
      <c r="L278" s="210"/>
      <c r="M278" s="216"/>
      <c r="N278" s="5"/>
      <c r="O278" s="5"/>
      <c r="P278" s="5"/>
      <c r="Q278" s="5"/>
      <c r="R278" s="218"/>
      <c r="S278" s="212">
        <f t="shared" si="8"/>
        <v>0</v>
      </c>
      <c r="T278" s="201"/>
      <c r="U278" s="14"/>
      <c r="V278" s="210"/>
      <c r="W278" s="210"/>
      <c r="X278" s="4"/>
      <c r="Y278" s="237">
        <f t="shared" si="9"/>
        <v>0</v>
      </c>
      <c r="AA278" s="284">
        <f>S278+'WQT Analysis '!U276</f>
        <v>0</v>
      </c>
      <c r="AB278" s="281">
        <f>Y278+'WQT Analysis '!V276</f>
        <v>0</v>
      </c>
    </row>
    <row r="279" spans="1:28">
      <c r="A279" s="194" t="s">
        <v>583</v>
      </c>
      <c r="B279" s="155">
        <f>'Total PTDs'!K277</f>
        <v>44562</v>
      </c>
      <c r="C279" s="155">
        <v>45042</v>
      </c>
      <c r="D279" s="201"/>
      <c r="E279" s="14"/>
      <c r="F279" s="210"/>
      <c r="G279" s="210"/>
      <c r="H279" s="4"/>
      <c r="I279" s="201"/>
      <c r="J279" s="14"/>
      <c r="K279" s="210"/>
      <c r="L279" s="210"/>
      <c r="M279" s="216"/>
      <c r="N279" s="5"/>
      <c r="O279" s="5"/>
      <c r="P279" s="5"/>
      <c r="Q279" s="5"/>
      <c r="R279" s="218"/>
      <c r="S279" s="212">
        <f t="shared" si="8"/>
        <v>0</v>
      </c>
      <c r="T279" s="201"/>
      <c r="U279" s="14"/>
      <c r="V279" s="210"/>
      <c r="W279" s="210"/>
      <c r="X279" s="4"/>
      <c r="Y279" s="237">
        <f t="shared" si="9"/>
        <v>0</v>
      </c>
      <c r="AA279" s="284">
        <f>S279+'WQT Analysis '!U277</f>
        <v>0</v>
      </c>
      <c r="AB279" s="281">
        <f>Y279+'WQT Analysis '!V277</f>
        <v>0</v>
      </c>
    </row>
    <row r="280" spans="1:28">
      <c r="A280" s="194" t="s">
        <v>585</v>
      </c>
      <c r="B280" s="155">
        <f>'Total PTDs'!K278</f>
        <v>44562</v>
      </c>
      <c r="C280" s="155">
        <v>45042</v>
      </c>
      <c r="D280" s="201"/>
      <c r="E280" s="14"/>
      <c r="F280" s="210"/>
      <c r="G280" s="210"/>
      <c r="H280" s="4"/>
      <c r="I280" s="201"/>
      <c r="J280" s="14"/>
      <c r="K280" s="210"/>
      <c r="L280" s="210"/>
      <c r="M280" s="216"/>
      <c r="N280" s="5"/>
      <c r="O280" s="5"/>
      <c r="P280" s="5"/>
      <c r="Q280" s="5"/>
      <c r="R280" s="218"/>
      <c r="S280" s="212">
        <f t="shared" si="8"/>
        <v>0</v>
      </c>
      <c r="T280" s="201"/>
      <c r="U280" s="14"/>
      <c r="V280" s="210"/>
      <c r="W280" s="210"/>
      <c r="X280" s="4"/>
      <c r="Y280" s="237">
        <f t="shared" si="9"/>
        <v>0</v>
      </c>
      <c r="AA280" s="284">
        <f>S280+'WQT Analysis '!U278</f>
        <v>0</v>
      </c>
      <c r="AB280" s="281">
        <f>Y280+'WQT Analysis '!V278</f>
        <v>0</v>
      </c>
    </row>
    <row r="281" spans="1:28">
      <c r="A281" s="188" t="s">
        <v>587</v>
      </c>
      <c r="B281" s="155">
        <f>'Total PTDs'!K279</f>
        <v>44729</v>
      </c>
      <c r="C281" s="229">
        <v>45042</v>
      </c>
      <c r="D281" s="201"/>
      <c r="E281" s="14"/>
      <c r="F281" s="210"/>
      <c r="G281" s="210"/>
      <c r="H281" s="4"/>
      <c r="I281" s="201"/>
      <c r="J281" s="14"/>
      <c r="K281" s="210"/>
      <c r="L281" s="210"/>
      <c r="M281" s="216"/>
      <c r="N281" s="5"/>
      <c r="O281" s="5"/>
      <c r="P281" s="5"/>
      <c r="Q281" s="5"/>
      <c r="R281" s="218"/>
      <c r="S281" s="212">
        <f t="shared" si="8"/>
        <v>0</v>
      </c>
      <c r="T281" s="201"/>
      <c r="U281" s="14"/>
      <c r="V281" s="210"/>
      <c r="W281" s="210"/>
      <c r="X281" s="4"/>
      <c r="Y281" s="237">
        <f t="shared" si="9"/>
        <v>0</v>
      </c>
      <c r="AA281" s="284">
        <f>S281+'WQT Analysis '!U279</f>
        <v>0</v>
      </c>
      <c r="AB281" s="281">
        <f>Y281+'WQT Analysis '!V279</f>
        <v>0</v>
      </c>
    </row>
    <row r="282" spans="1:28">
      <c r="A282" s="188" t="s">
        <v>589</v>
      </c>
      <c r="B282" s="155">
        <f>'Total PTDs'!K280</f>
        <v>44674</v>
      </c>
      <c r="C282" s="229">
        <v>45042</v>
      </c>
      <c r="D282" s="201"/>
      <c r="E282" s="14"/>
      <c r="F282" s="210"/>
      <c r="G282" s="210"/>
      <c r="H282" s="4"/>
      <c r="I282" s="201"/>
      <c r="J282" s="14"/>
      <c r="K282" s="210"/>
      <c r="L282" s="210"/>
      <c r="M282" s="216"/>
      <c r="N282" s="5"/>
      <c r="O282" s="5"/>
      <c r="P282" s="5"/>
      <c r="Q282" s="5"/>
      <c r="R282" s="218"/>
      <c r="S282" s="212">
        <f t="shared" si="8"/>
        <v>0</v>
      </c>
      <c r="T282" s="201"/>
      <c r="U282" s="14"/>
      <c r="V282" s="210"/>
      <c r="W282" s="210"/>
      <c r="X282" s="4"/>
      <c r="Y282" s="237">
        <f t="shared" si="9"/>
        <v>0</v>
      </c>
      <c r="AA282" s="284">
        <f>S282+'WQT Analysis '!U280</f>
        <v>0</v>
      </c>
      <c r="AB282" s="281">
        <f>Y282+'WQT Analysis '!V280</f>
        <v>0</v>
      </c>
    </row>
    <row r="283" spans="1:28">
      <c r="A283" s="188" t="s">
        <v>591</v>
      </c>
      <c r="B283" s="155">
        <f>'Total PTDs'!K281</f>
        <v>44889</v>
      </c>
      <c r="C283" s="229">
        <v>45042</v>
      </c>
      <c r="D283" s="201"/>
      <c r="E283" s="14"/>
      <c r="F283" s="210"/>
      <c r="G283" s="210"/>
      <c r="H283" s="4"/>
      <c r="I283" s="201"/>
      <c r="J283" s="14"/>
      <c r="K283" s="210"/>
      <c r="L283" s="210"/>
      <c r="M283" s="216"/>
      <c r="N283" s="5"/>
      <c r="O283" s="5"/>
      <c r="P283" s="5"/>
      <c r="Q283" s="5"/>
      <c r="R283" s="218"/>
      <c r="S283" s="212">
        <f t="shared" si="8"/>
        <v>0</v>
      </c>
      <c r="T283" s="201"/>
      <c r="U283" s="14"/>
      <c r="V283" s="210"/>
      <c r="W283" s="210"/>
      <c r="X283" s="4"/>
      <c r="Y283" s="237">
        <f t="shared" si="9"/>
        <v>0</v>
      </c>
      <c r="AA283" s="284">
        <f>S283+'WQT Analysis '!U281</f>
        <v>0</v>
      </c>
      <c r="AB283" s="281">
        <f>Y283+'WQT Analysis '!V281</f>
        <v>0</v>
      </c>
    </row>
    <row r="284" spans="1:28">
      <c r="A284" s="188" t="s">
        <v>593</v>
      </c>
      <c r="B284" s="155">
        <f>'Total PTDs'!K282</f>
        <v>44658</v>
      </c>
      <c r="C284" s="229">
        <v>45042</v>
      </c>
      <c r="D284" s="201"/>
      <c r="E284" s="14"/>
      <c r="F284" s="210"/>
      <c r="G284" s="210"/>
      <c r="H284" s="4"/>
      <c r="I284" s="201"/>
      <c r="J284" s="14"/>
      <c r="K284" s="210"/>
      <c r="L284" s="210"/>
      <c r="M284" s="216"/>
      <c r="N284" s="5"/>
      <c r="O284" s="5"/>
      <c r="P284" s="5"/>
      <c r="Q284" s="5"/>
      <c r="R284" s="218"/>
      <c r="S284" s="212">
        <f t="shared" si="8"/>
        <v>0</v>
      </c>
      <c r="T284" s="201"/>
      <c r="U284" s="14"/>
      <c r="V284" s="210"/>
      <c r="W284" s="210"/>
      <c r="X284" s="4"/>
      <c r="Y284" s="237">
        <f t="shared" si="9"/>
        <v>0</v>
      </c>
      <c r="AA284" s="284">
        <f>S284+'WQT Analysis '!U282</f>
        <v>0</v>
      </c>
      <c r="AB284" s="281">
        <f>Y284+'WQT Analysis '!V282</f>
        <v>0</v>
      </c>
    </row>
    <row r="285" spans="1:28">
      <c r="A285" s="188" t="s">
        <v>595</v>
      </c>
      <c r="B285" s="155">
        <f>'Total PTDs'!K283</f>
        <v>44674</v>
      </c>
      <c r="C285" s="229">
        <v>45042</v>
      </c>
      <c r="D285" s="201"/>
      <c r="E285" s="14"/>
      <c r="F285" s="210"/>
      <c r="G285" s="210"/>
      <c r="H285" s="4"/>
      <c r="I285" s="201"/>
      <c r="J285" s="14"/>
      <c r="K285" s="210"/>
      <c r="L285" s="210"/>
      <c r="M285" s="216"/>
      <c r="N285" s="5"/>
      <c r="O285" s="5"/>
      <c r="P285" s="5"/>
      <c r="Q285" s="5"/>
      <c r="R285" s="218"/>
      <c r="S285" s="212">
        <f t="shared" si="8"/>
        <v>0</v>
      </c>
      <c r="T285" s="201"/>
      <c r="U285" s="14"/>
      <c r="V285" s="210"/>
      <c r="W285" s="210"/>
      <c r="X285" s="4"/>
      <c r="Y285" s="237">
        <f t="shared" si="9"/>
        <v>0</v>
      </c>
      <c r="AA285" s="284">
        <f>S285+'WQT Analysis '!U283</f>
        <v>0</v>
      </c>
      <c r="AB285" s="281">
        <f>Y285+'WQT Analysis '!V283</f>
        <v>0</v>
      </c>
    </row>
    <row r="286" spans="1:28">
      <c r="A286" s="195">
        <f>COUNTA(A272:A285)</f>
        <v>14</v>
      </c>
      <c r="B286" s="230"/>
      <c r="C286" s="230"/>
      <c r="D286" s="201"/>
      <c r="E286" s="14"/>
      <c r="F286" s="210"/>
      <c r="G286" s="210"/>
      <c r="H286" s="4"/>
      <c r="I286" s="201"/>
      <c r="J286" s="14"/>
      <c r="K286" s="210"/>
      <c r="L286" s="210"/>
      <c r="M286" s="216"/>
      <c r="N286" s="5"/>
      <c r="O286" s="5"/>
      <c r="P286" s="5"/>
      <c r="Q286" s="5"/>
      <c r="R286" s="218"/>
      <c r="S286" s="212">
        <f t="shared" si="8"/>
        <v>0</v>
      </c>
      <c r="T286" s="201"/>
      <c r="U286" s="14"/>
      <c r="V286" s="210"/>
      <c r="W286" s="210"/>
      <c r="X286" s="4"/>
      <c r="Y286" s="237">
        <f t="shared" si="9"/>
        <v>0</v>
      </c>
      <c r="AA286" s="284">
        <f>S286+'WQT Analysis '!U284</f>
        <v>0</v>
      </c>
      <c r="AB286" s="281">
        <f>Y286+'WQT Analysis '!V284</f>
        <v>0</v>
      </c>
    </row>
    <row r="287" spans="1:28">
      <c r="A287" s="197" t="s">
        <v>597</v>
      </c>
      <c r="B287" s="231"/>
      <c r="C287" s="228"/>
      <c r="D287" s="201"/>
      <c r="E287" s="14"/>
      <c r="F287" s="210"/>
      <c r="G287" s="210"/>
      <c r="H287" s="4"/>
      <c r="I287" s="201"/>
      <c r="J287" s="14"/>
      <c r="K287" s="210"/>
      <c r="L287" s="210"/>
      <c r="M287" s="216"/>
      <c r="N287" s="5"/>
      <c r="O287" s="5"/>
      <c r="P287" s="5"/>
      <c r="Q287" s="5"/>
      <c r="R287" s="218"/>
      <c r="S287" s="212">
        <f t="shared" si="8"/>
        <v>0</v>
      </c>
      <c r="T287" s="201"/>
      <c r="U287" s="14"/>
      <c r="V287" s="210"/>
      <c r="W287" s="210"/>
      <c r="X287" s="4"/>
      <c r="Y287" s="237">
        <f t="shared" si="9"/>
        <v>0</v>
      </c>
      <c r="AA287" s="284">
        <f>S287+'WQT Analysis '!U285</f>
        <v>0</v>
      </c>
      <c r="AB287" s="281">
        <f>Y287+'WQT Analysis '!V285</f>
        <v>0</v>
      </c>
    </row>
    <row r="288" spans="1:28">
      <c r="A288" s="194" t="s">
        <v>598</v>
      </c>
      <c r="B288" s="155">
        <f>'Total PTDs'!K286</f>
        <v>44562</v>
      </c>
      <c r="C288" s="155">
        <v>45042</v>
      </c>
      <c r="D288" s="201" t="s">
        <v>780</v>
      </c>
      <c r="E288" s="14" t="s">
        <v>891</v>
      </c>
      <c r="F288" s="210">
        <v>44867</v>
      </c>
      <c r="G288" s="210">
        <v>44867</v>
      </c>
      <c r="H288" s="4">
        <f>G288-F288+1</f>
        <v>1</v>
      </c>
      <c r="I288" s="201"/>
      <c r="J288" s="14"/>
      <c r="K288" s="210"/>
      <c r="L288" s="210"/>
      <c r="M288" s="216"/>
      <c r="N288" s="5"/>
      <c r="O288" s="5"/>
      <c r="P288" s="5"/>
      <c r="Q288" s="5"/>
      <c r="R288" s="218"/>
      <c r="S288" s="212">
        <f t="shared" si="8"/>
        <v>1</v>
      </c>
      <c r="T288" s="201" t="s">
        <v>780</v>
      </c>
      <c r="U288" s="14" t="s">
        <v>781</v>
      </c>
      <c r="V288" s="210">
        <v>44971</v>
      </c>
      <c r="W288" s="210">
        <v>44971</v>
      </c>
      <c r="X288" s="4">
        <f>W288-V288+1</f>
        <v>1</v>
      </c>
      <c r="Y288" s="237">
        <f t="shared" si="9"/>
        <v>1</v>
      </c>
      <c r="AA288" s="284">
        <f>S288+'WQT Analysis '!U286</f>
        <v>1</v>
      </c>
      <c r="AB288" s="281">
        <f>Y288+'WQT Analysis '!V286</f>
        <v>1</v>
      </c>
    </row>
    <row r="289" spans="1:28">
      <c r="A289" s="194" t="s">
        <v>600</v>
      </c>
      <c r="B289" s="155">
        <f>'Total PTDs'!K287</f>
        <v>44562</v>
      </c>
      <c r="C289" s="155">
        <v>45042</v>
      </c>
      <c r="D289" s="201" t="s">
        <v>892</v>
      </c>
      <c r="E289" s="14" t="s">
        <v>893</v>
      </c>
      <c r="F289" s="210">
        <v>44847</v>
      </c>
      <c r="G289" s="210">
        <v>44847</v>
      </c>
      <c r="H289" s="4">
        <f>G289-F289+1</f>
        <v>1</v>
      </c>
      <c r="I289" s="201"/>
      <c r="J289" s="14"/>
      <c r="K289" s="210"/>
      <c r="L289" s="210"/>
      <c r="M289" s="216"/>
      <c r="N289" s="5"/>
      <c r="O289" s="5"/>
      <c r="P289" s="5"/>
      <c r="Q289" s="5"/>
      <c r="R289" s="218"/>
      <c r="S289" s="212">
        <f t="shared" si="8"/>
        <v>1</v>
      </c>
      <c r="T289" s="201" t="s">
        <v>894</v>
      </c>
      <c r="U289" s="14" t="s">
        <v>895</v>
      </c>
      <c r="V289" s="210">
        <v>44936</v>
      </c>
      <c r="W289" s="210">
        <v>44936</v>
      </c>
      <c r="X289" s="4">
        <f>W289-V289+1</f>
        <v>1</v>
      </c>
      <c r="Y289" s="237">
        <f t="shared" si="9"/>
        <v>1</v>
      </c>
      <c r="AA289" s="284">
        <f>S289+'WQT Analysis '!U287</f>
        <v>1</v>
      </c>
      <c r="AB289" s="281">
        <f>Y289+'WQT Analysis '!V287</f>
        <v>1</v>
      </c>
    </row>
    <row r="290" spans="1:28">
      <c r="A290" s="194" t="s">
        <v>602</v>
      </c>
      <c r="B290" s="155">
        <f>'Total PTDs'!K288</f>
        <v>44562</v>
      </c>
      <c r="C290" s="155">
        <v>45042</v>
      </c>
      <c r="D290" s="201" t="s">
        <v>896</v>
      </c>
      <c r="E290" s="14"/>
      <c r="F290" s="210">
        <v>44737</v>
      </c>
      <c r="G290" s="210">
        <v>44776</v>
      </c>
      <c r="H290" s="4">
        <f>G290-F290+1</f>
        <v>40</v>
      </c>
      <c r="I290" s="201"/>
      <c r="J290" s="14"/>
      <c r="K290" s="210"/>
      <c r="L290" s="210"/>
      <c r="M290" s="216"/>
      <c r="N290" s="5"/>
      <c r="O290" s="5"/>
      <c r="P290" s="5"/>
      <c r="Q290" s="5"/>
      <c r="R290" s="218"/>
      <c r="S290" s="212">
        <f t="shared" si="8"/>
        <v>40</v>
      </c>
      <c r="T290" s="201"/>
      <c r="U290" s="14"/>
      <c r="V290" s="210"/>
      <c r="W290" s="210"/>
      <c r="X290" s="4"/>
      <c r="Y290" s="237">
        <f t="shared" si="9"/>
        <v>0</v>
      </c>
      <c r="AA290" s="284">
        <f>S290+'WQT Analysis '!U288</f>
        <v>40</v>
      </c>
      <c r="AB290" s="281">
        <f>Y290+'WQT Analysis '!V288</f>
        <v>0</v>
      </c>
    </row>
    <row r="291" spans="1:28">
      <c r="A291" s="194" t="s">
        <v>604</v>
      </c>
      <c r="B291" s="155">
        <f>'Total PTDs'!K289</f>
        <v>44562</v>
      </c>
      <c r="C291" s="155">
        <v>45042</v>
      </c>
      <c r="D291" s="201"/>
      <c r="E291" s="14"/>
      <c r="F291" s="210"/>
      <c r="G291" s="210"/>
      <c r="H291" s="4"/>
      <c r="I291" s="201"/>
      <c r="J291" s="14"/>
      <c r="K291" s="210"/>
      <c r="L291" s="210"/>
      <c r="M291" s="216"/>
      <c r="N291" s="5"/>
      <c r="O291" s="5"/>
      <c r="P291" s="5"/>
      <c r="Q291" s="5"/>
      <c r="R291" s="218"/>
      <c r="S291" s="212">
        <f t="shared" si="8"/>
        <v>0</v>
      </c>
      <c r="T291" s="201"/>
      <c r="U291" s="14"/>
      <c r="V291" s="210"/>
      <c r="W291" s="210"/>
      <c r="X291" s="4"/>
      <c r="Y291" s="237">
        <f t="shared" si="9"/>
        <v>0</v>
      </c>
      <c r="AA291" s="284">
        <f>S291+'WQT Analysis '!U289</f>
        <v>0</v>
      </c>
      <c r="AB291" s="281">
        <f>Y291+'WQT Analysis '!V289</f>
        <v>0</v>
      </c>
    </row>
    <row r="292" spans="1:28">
      <c r="A292" s="194" t="s">
        <v>606</v>
      </c>
      <c r="B292" s="155">
        <f>'Total PTDs'!K290</f>
        <v>44562</v>
      </c>
      <c r="C292" s="155">
        <v>45042</v>
      </c>
      <c r="D292" s="201"/>
      <c r="E292" s="14"/>
      <c r="F292" s="210"/>
      <c r="G292" s="210"/>
      <c r="H292" s="4"/>
      <c r="I292" s="201"/>
      <c r="J292" s="14"/>
      <c r="K292" s="210"/>
      <c r="L292" s="210"/>
      <c r="M292" s="216"/>
      <c r="N292" s="5"/>
      <c r="O292" s="5"/>
      <c r="P292" s="5"/>
      <c r="Q292" s="5"/>
      <c r="R292" s="218"/>
      <c r="S292" s="212">
        <f t="shared" si="8"/>
        <v>0</v>
      </c>
      <c r="T292" s="201"/>
      <c r="U292" s="14"/>
      <c r="V292" s="210"/>
      <c r="W292" s="210"/>
      <c r="X292" s="4"/>
      <c r="Y292" s="237">
        <f t="shared" si="9"/>
        <v>0</v>
      </c>
      <c r="AA292" s="284">
        <f>S292+'WQT Analysis '!U290</f>
        <v>0</v>
      </c>
      <c r="AB292" s="281">
        <f>Y292+'WQT Analysis '!V290</f>
        <v>0</v>
      </c>
    </row>
    <row r="293" spans="1:28">
      <c r="A293" s="194" t="s">
        <v>608</v>
      </c>
      <c r="B293" s="155">
        <f>'Total PTDs'!K291</f>
        <v>44562</v>
      </c>
      <c r="C293" s="155">
        <v>45042</v>
      </c>
      <c r="D293" s="201"/>
      <c r="E293" s="14"/>
      <c r="F293" s="210"/>
      <c r="G293" s="210"/>
      <c r="H293" s="4"/>
      <c r="I293" s="201"/>
      <c r="J293" s="14"/>
      <c r="K293" s="210"/>
      <c r="L293" s="210"/>
      <c r="M293" s="216"/>
      <c r="N293" s="5"/>
      <c r="O293" s="5"/>
      <c r="P293" s="5"/>
      <c r="Q293" s="5"/>
      <c r="R293" s="218"/>
      <c r="S293" s="212">
        <f t="shared" si="8"/>
        <v>0</v>
      </c>
      <c r="T293" s="201"/>
      <c r="U293" s="14"/>
      <c r="V293" s="210"/>
      <c r="W293" s="210"/>
      <c r="X293" s="4"/>
      <c r="Y293" s="237">
        <f t="shared" si="9"/>
        <v>0</v>
      </c>
      <c r="AA293" s="284">
        <f>S293+'WQT Analysis '!U291</f>
        <v>0</v>
      </c>
      <c r="AB293" s="281">
        <f>Y293+'WQT Analysis '!V291</f>
        <v>0</v>
      </c>
    </row>
    <row r="294" spans="1:28">
      <c r="A294" s="194" t="s">
        <v>610</v>
      </c>
      <c r="B294" s="155">
        <f>'Total PTDs'!K292</f>
        <v>44562</v>
      </c>
      <c r="C294" s="155">
        <v>45042</v>
      </c>
      <c r="D294" s="201"/>
      <c r="E294" s="14"/>
      <c r="F294" s="210"/>
      <c r="G294" s="210"/>
      <c r="H294" s="4"/>
      <c r="I294" s="201"/>
      <c r="J294" s="14"/>
      <c r="K294" s="210"/>
      <c r="L294" s="210"/>
      <c r="M294" s="216"/>
      <c r="N294" s="5"/>
      <c r="O294" s="5"/>
      <c r="P294" s="5"/>
      <c r="Q294" s="5"/>
      <c r="R294" s="218"/>
      <c r="S294" s="212">
        <f t="shared" si="8"/>
        <v>0</v>
      </c>
      <c r="T294" s="201"/>
      <c r="U294" s="14"/>
      <c r="V294" s="210"/>
      <c r="W294" s="210"/>
      <c r="X294" s="4"/>
      <c r="Y294" s="237">
        <f t="shared" si="9"/>
        <v>0</v>
      </c>
      <c r="AA294" s="284">
        <f>S294+'WQT Analysis '!U292</f>
        <v>0</v>
      </c>
      <c r="AB294" s="281">
        <f>Y294+'WQT Analysis '!V292</f>
        <v>0</v>
      </c>
    </row>
    <row r="295" spans="1:28">
      <c r="A295" s="194" t="s">
        <v>612</v>
      </c>
      <c r="B295" s="155">
        <f>'Total PTDs'!K293</f>
        <v>44562</v>
      </c>
      <c r="C295" s="155">
        <v>45042</v>
      </c>
      <c r="D295" s="201"/>
      <c r="E295" s="14"/>
      <c r="F295" s="210"/>
      <c r="G295" s="210"/>
      <c r="H295" s="4"/>
      <c r="I295" s="201"/>
      <c r="J295" s="14"/>
      <c r="K295" s="210"/>
      <c r="L295" s="210"/>
      <c r="M295" s="216"/>
      <c r="N295" s="5"/>
      <c r="O295" s="5"/>
      <c r="P295" s="5"/>
      <c r="Q295" s="5"/>
      <c r="R295" s="218"/>
      <c r="S295" s="212">
        <f t="shared" si="8"/>
        <v>0</v>
      </c>
      <c r="T295" s="201"/>
      <c r="U295" s="14"/>
      <c r="V295" s="210"/>
      <c r="W295" s="210"/>
      <c r="X295" s="4"/>
      <c r="Y295" s="237">
        <f t="shared" si="9"/>
        <v>0</v>
      </c>
      <c r="AA295" s="284">
        <f>S295+'WQT Analysis '!U293</f>
        <v>0</v>
      </c>
      <c r="AB295" s="281">
        <f>Y295+'WQT Analysis '!V293</f>
        <v>0</v>
      </c>
    </row>
    <row r="296" spans="1:28">
      <c r="A296" s="194" t="s">
        <v>614</v>
      </c>
      <c r="B296" s="155">
        <f>'Total PTDs'!K294</f>
        <v>44562</v>
      </c>
      <c r="C296" s="155">
        <v>45042</v>
      </c>
      <c r="D296" s="201" t="s">
        <v>897</v>
      </c>
      <c r="E296" s="14" t="s">
        <v>890</v>
      </c>
      <c r="F296" s="210">
        <v>44718</v>
      </c>
      <c r="G296" s="210">
        <v>44724</v>
      </c>
      <c r="H296" s="4">
        <f>G296-F296+1</f>
        <v>7</v>
      </c>
      <c r="I296" s="201"/>
      <c r="J296" s="14"/>
      <c r="K296" s="210"/>
      <c r="L296" s="210"/>
      <c r="M296" s="216"/>
      <c r="N296" s="5"/>
      <c r="O296" s="5"/>
      <c r="P296" s="5"/>
      <c r="Q296" s="5"/>
      <c r="R296" s="218"/>
      <c r="S296" s="212">
        <f t="shared" si="8"/>
        <v>7</v>
      </c>
      <c r="T296" s="201"/>
      <c r="U296" s="14"/>
      <c r="V296" s="210"/>
      <c r="W296" s="210"/>
      <c r="X296" s="4"/>
      <c r="Y296" s="237">
        <f t="shared" si="9"/>
        <v>0</v>
      </c>
      <c r="AA296" s="284">
        <f>S296+'WQT Analysis '!U294</f>
        <v>7</v>
      </c>
      <c r="AB296" s="281">
        <f>Y296+'WQT Analysis '!V294</f>
        <v>0</v>
      </c>
    </row>
    <row r="297" spans="1:28">
      <c r="A297" s="188" t="s">
        <v>616</v>
      </c>
      <c r="B297" s="155">
        <f>'Total PTDs'!K295</f>
        <v>44904</v>
      </c>
      <c r="C297" s="229">
        <v>45042</v>
      </c>
      <c r="D297" s="201"/>
      <c r="E297" s="14"/>
      <c r="F297" s="210"/>
      <c r="G297" s="210"/>
      <c r="H297" s="4"/>
      <c r="I297" s="201"/>
      <c r="J297" s="14"/>
      <c r="K297" s="210"/>
      <c r="L297" s="210"/>
      <c r="M297" s="216"/>
      <c r="N297" s="5"/>
      <c r="O297" s="5"/>
      <c r="P297" s="5"/>
      <c r="Q297" s="5"/>
      <c r="R297" s="218"/>
      <c r="S297" s="212">
        <f t="shared" si="8"/>
        <v>0</v>
      </c>
      <c r="T297" s="201"/>
      <c r="U297" s="14"/>
      <c r="V297" s="210"/>
      <c r="W297" s="210"/>
      <c r="X297" s="4"/>
      <c r="Y297" s="237">
        <f t="shared" si="9"/>
        <v>0</v>
      </c>
      <c r="AA297" s="284">
        <f>S297+'WQT Analysis '!U295</f>
        <v>0</v>
      </c>
      <c r="AB297" s="281">
        <f>Y297+'WQT Analysis '!V295</f>
        <v>0</v>
      </c>
    </row>
    <row r="298" spans="1:28">
      <c r="A298" s="188" t="s">
        <v>618</v>
      </c>
      <c r="B298" s="155">
        <f>'Total PTDs'!K296</f>
        <v>44910</v>
      </c>
      <c r="C298" s="229">
        <v>45042</v>
      </c>
      <c r="D298" s="201"/>
      <c r="E298" s="14"/>
      <c r="F298" s="210"/>
      <c r="G298" s="210"/>
      <c r="H298" s="4"/>
      <c r="I298" s="201"/>
      <c r="J298" s="14"/>
      <c r="K298" s="210"/>
      <c r="L298" s="210"/>
      <c r="M298" s="216"/>
      <c r="N298" s="5"/>
      <c r="O298" s="5"/>
      <c r="P298" s="5"/>
      <c r="Q298" s="5"/>
      <c r="R298" s="218"/>
      <c r="S298" s="212">
        <f t="shared" si="8"/>
        <v>0</v>
      </c>
      <c r="T298" s="201"/>
      <c r="U298" s="14"/>
      <c r="V298" s="210"/>
      <c r="W298" s="210"/>
      <c r="X298" s="4"/>
      <c r="Y298" s="237">
        <f t="shared" si="9"/>
        <v>0</v>
      </c>
      <c r="AA298" s="284">
        <f>S298+'WQT Analysis '!U296</f>
        <v>0</v>
      </c>
      <c r="AB298" s="281">
        <f>Y298+'WQT Analysis '!V296</f>
        <v>0</v>
      </c>
    </row>
    <row r="299" spans="1:28">
      <c r="A299" s="199" t="s">
        <v>620</v>
      </c>
      <c r="B299" s="155">
        <f>'Total PTDs'!K297</f>
        <v>44722</v>
      </c>
      <c r="C299" s="234">
        <v>45042</v>
      </c>
      <c r="D299" s="201"/>
      <c r="E299" s="14"/>
      <c r="F299" s="210"/>
      <c r="G299" s="210"/>
      <c r="H299" s="4"/>
      <c r="I299" s="201"/>
      <c r="J299" s="14"/>
      <c r="K299" s="210"/>
      <c r="L299" s="210"/>
      <c r="M299" s="216"/>
      <c r="N299" s="5"/>
      <c r="O299" s="5"/>
      <c r="P299" s="5"/>
      <c r="Q299" s="5"/>
      <c r="R299" s="218"/>
      <c r="S299" s="212">
        <f t="shared" si="8"/>
        <v>0</v>
      </c>
      <c r="T299" s="201"/>
      <c r="U299" s="14"/>
      <c r="V299" s="210"/>
      <c r="W299" s="210"/>
      <c r="X299" s="4"/>
      <c r="Y299" s="237">
        <f t="shared" si="9"/>
        <v>0</v>
      </c>
      <c r="AA299" s="284">
        <f>S299+'WQT Analysis '!U297</f>
        <v>0</v>
      </c>
      <c r="AB299" s="281">
        <f>Y299+'WQT Analysis '!V297</f>
        <v>0</v>
      </c>
    </row>
    <row r="300" spans="1:28">
      <c r="A300" s="188" t="s">
        <v>622</v>
      </c>
      <c r="B300" s="155">
        <f>'Total PTDs'!K298</f>
        <v>44639</v>
      </c>
      <c r="C300" s="229">
        <v>45042</v>
      </c>
      <c r="D300" s="201"/>
      <c r="E300" s="14"/>
      <c r="F300" s="210"/>
      <c r="G300" s="210"/>
      <c r="H300" s="4"/>
      <c r="I300" s="201"/>
      <c r="J300" s="14"/>
      <c r="K300" s="210"/>
      <c r="L300" s="210"/>
      <c r="M300" s="216"/>
      <c r="N300" s="5"/>
      <c r="O300" s="5"/>
      <c r="P300" s="5"/>
      <c r="Q300" s="5"/>
      <c r="R300" s="218"/>
      <c r="S300" s="212">
        <f t="shared" si="8"/>
        <v>0</v>
      </c>
      <c r="T300" s="201"/>
      <c r="U300" s="14"/>
      <c r="V300" s="210"/>
      <c r="W300" s="210"/>
      <c r="X300" s="4"/>
      <c r="Y300" s="237">
        <f t="shared" si="9"/>
        <v>0</v>
      </c>
      <c r="AA300" s="284">
        <f>S300+'WQT Analysis '!U298</f>
        <v>0</v>
      </c>
      <c r="AB300" s="281">
        <f>Y300+'WQT Analysis '!V298</f>
        <v>0</v>
      </c>
    </row>
    <row r="301" spans="1:28">
      <c r="A301" s="199" t="s">
        <v>624</v>
      </c>
      <c r="B301" s="155">
        <f>'Total PTDs'!K299</f>
        <v>44765</v>
      </c>
      <c r="C301" s="234">
        <v>45042</v>
      </c>
      <c r="D301" s="201"/>
      <c r="E301" s="14"/>
      <c r="F301" s="210"/>
      <c r="G301" s="210"/>
      <c r="H301" s="4"/>
      <c r="I301" s="201"/>
      <c r="J301" s="14"/>
      <c r="K301" s="210"/>
      <c r="L301" s="210"/>
      <c r="M301" s="216"/>
      <c r="N301" s="5"/>
      <c r="O301" s="5"/>
      <c r="P301" s="5"/>
      <c r="Q301" s="5"/>
      <c r="R301" s="218"/>
      <c r="S301" s="212">
        <f t="shared" si="8"/>
        <v>0</v>
      </c>
      <c r="T301" s="201"/>
      <c r="U301" s="14"/>
      <c r="V301" s="210"/>
      <c r="W301" s="210"/>
      <c r="X301" s="4"/>
      <c r="Y301" s="237">
        <f t="shared" si="9"/>
        <v>0</v>
      </c>
      <c r="AA301" s="284">
        <f>S301+'WQT Analysis '!U299</f>
        <v>0</v>
      </c>
      <c r="AB301" s="281">
        <f>Y301+'WQT Analysis '!V299</f>
        <v>0</v>
      </c>
    </row>
    <row r="302" spans="1:28">
      <c r="A302" s="195">
        <f>COUNTA(A288:A301)</f>
        <v>14</v>
      </c>
      <c r="B302" s="230"/>
      <c r="C302" s="230"/>
      <c r="D302" s="201"/>
      <c r="E302" s="14"/>
      <c r="F302" s="210"/>
      <c r="G302" s="210"/>
      <c r="H302" s="4"/>
      <c r="I302" s="201"/>
      <c r="J302" s="14"/>
      <c r="K302" s="210"/>
      <c r="L302" s="210"/>
      <c r="M302" s="216"/>
      <c r="N302" s="5"/>
      <c r="O302" s="5"/>
      <c r="P302" s="5"/>
      <c r="Q302" s="5"/>
      <c r="R302" s="218"/>
      <c r="S302" s="212">
        <f t="shared" si="8"/>
        <v>0</v>
      </c>
      <c r="T302" s="201"/>
      <c r="U302" s="14"/>
      <c r="V302" s="210"/>
      <c r="W302" s="210"/>
      <c r="X302" s="4"/>
      <c r="Y302" s="237">
        <f t="shared" si="9"/>
        <v>0</v>
      </c>
      <c r="AA302" s="284">
        <f>S302+'WQT Analysis '!U300</f>
        <v>0</v>
      </c>
      <c r="AB302" s="281">
        <f>Y302+'WQT Analysis '!V300</f>
        <v>0</v>
      </c>
    </row>
    <row r="303" spans="1:28">
      <c r="A303" s="193" t="s">
        <v>626</v>
      </c>
      <c r="B303" s="231"/>
      <c r="C303" s="231"/>
      <c r="D303" s="201"/>
      <c r="E303" s="14"/>
      <c r="F303" s="210"/>
      <c r="G303" s="210"/>
      <c r="H303" s="4"/>
      <c r="I303" s="201"/>
      <c r="J303" s="14"/>
      <c r="K303" s="210"/>
      <c r="L303" s="210"/>
      <c r="M303" s="216"/>
      <c r="N303" s="5"/>
      <c r="O303" s="5"/>
      <c r="P303" s="5"/>
      <c r="Q303" s="5"/>
      <c r="R303" s="218"/>
      <c r="S303" s="212">
        <f t="shared" si="8"/>
        <v>0</v>
      </c>
      <c r="T303" s="201"/>
      <c r="U303" s="14"/>
      <c r="V303" s="210"/>
      <c r="W303" s="210"/>
      <c r="X303" s="4"/>
      <c r="Y303" s="237">
        <f t="shared" si="9"/>
        <v>0</v>
      </c>
      <c r="AA303" s="284">
        <f>S303+'WQT Analysis '!U301</f>
        <v>0</v>
      </c>
      <c r="AB303" s="281">
        <f>Y303+'WQT Analysis '!V301</f>
        <v>0</v>
      </c>
    </row>
    <row r="304" spans="1:28">
      <c r="A304" s="194" t="s">
        <v>627</v>
      </c>
      <c r="B304" s="155">
        <f>'Total PTDs'!K302</f>
        <v>44562</v>
      </c>
      <c r="C304" s="155">
        <v>45042</v>
      </c>
      <c r="D304" s="201"/>
      <c r="E304" s="14"/>
      <c r="F304" s="210"/>
      <c r="G304" s="210"/>
      <c r="H304" s="4"/>
      <c r="I304" s="201"/>
      <c r="J304" s="14"/>
      <c r="K304" s="210"/>
      <c r="L304" s="210"/>
      <c r="M304" s="216"/>
      <c r="N304" s="5"/>
      <c r="O304" s="5"/>
      <c r="P304" s="5"/>
      <c r="Q304" s="5"/>
      <c r="R304" s="218"/>
      <c r="S304" s="212">
        <f t="shared" si="8"/>
        <v>0</v>
      </c>
      <c r="T304" s="201"/>
      <c r="U304" s="14"/>
      <c r="V304" s="210"/>
      <c r="W304" s="210"/>
      <c r="X304" s="4"/>
      <c r="Y304" s="237">
        <f t="shared" si="9"/>
        <v>0</v>
      </c>
      <c r="AA304" s="284">
        <f>S304+'WQT Analysis '!U302</f>
        <v>0</v>
      </c>
      <c r="AB304" s="281">
        <f>Y304+'WQT Analysis '!V302</f>
        <v>0</v>
      </c>
    </row>
    <row r="305" spans="1:28">
      <c r="A305" s="194" t="s">
        <v>629</v>
      </c>
      <c r="B305" s="155">
        <f>'Total PTDs'!K303</f>
        <v>44562</v>
      </c>
      <c r="C305" s="155">
        <v>45042</v>
      </c>
      <c r="D305" s="201"/>
      <c r="E305" s="14"/>
      <c r="F305" s="210"/>
      <c r="G305" s="210"/>
      <c r="H305" s="4"/>
      <c r="I305" s="201"/>
      <c r="J305" s="14"/>
      <c r="K305" s="210"/>
      <c r="L305" s="210"/>
      <c r="M305" s="216"/>
      <c r="N305" s="5"/>
      <c r="O305" s="5"/>
      <c r="P305" s="5"/>
      <c r="Q305" s="5"/>
      <c r="R305" s="218"/>
      <c r="S305" s="212">
        <f t="shared" si="8"/>
        <v>0</v>
      </c>
      <c r="T305" s="201"/>
      <c r="U305" s="14"/>
      <c r="V305" s="210"/>
      <c r="W305" s="210"/>
      <c r="X305" s="4"/>
      <c r="Y305" s="237">
        <f t="shared" si="9"/>
        <v>0</v>
      </c>
      <c r="AA305" s="284">
        <f>S305+'WQT Analysis '!U303</f>
        <v>0</v>
      </c>
      <c r="AB305" s="281">
        <f>Y305+'WQT Analysis '!V303</f>
        <v>0</v>
      </c>
    </row>
    <row r="306" spans="1:28">
      <c r="A306" s="194" t="s">
        <v>631</v>
      </c>
      <c r="B306" s="155">
        <f>'Total PTDs'!K304</f>
        <v>44562</v>
      </c>
      <c r="C306" s="155">
        <v>45042</v>
      </c>
      <c r="D306" s="201"/>
      <c r="E306" s="14"/>
      <c r="F306" s="210"/>
      <c r="G306" s="210"/>
      <c r="H306" s="4"/>
      <c r="I306" s="201"/>
      <c r="J306" s="14"/>
      <c r="K306" s="210"/>
      <c r="L306" s="210"/>
      <c r="M306" s="216"/>
      <c r="N306" s="5"/>
      <c r="O306" s="5"/>
      <c r="P306" s="5"/>
      <c r="Q306" s="5"/>
      <c r="R306" s="218"/>
      <c r="S306" s="212">
        <f t="shared" si="8"/>
        <v>0</v>
      </c>
      <c r="T306" s="201"/>
      <c r="U306" s="14"/>
      <c r="V306" s="210"/>
      <c r="W306" s="210"/>
      <c r="X306" s="4"/>
      <c r="Y306" s="237">
        <f t="shared" si="9"/>
        <v>0</v>
      </c>
      <c r="AA306" s="284">
        <f>S306+'WQT Analysis '!U304</f>
        <v>0</v>
      </c>
      <c r="AB306" s="281">
        <f>Y306+'WQT Analysis '!V304</f>
        <v>0</v>
      </c>
    </row>
    <row r="307" spans="1:28">
      <c r="A307" s="194" t="s">
        <v>633</v>
      </c>
      <c r="B307" s="155">
        <f>'Total PTDs'!K305</f>
        <v>44562</v>
      </c>
      <c r="C307" s="155">
        <v>45042</v>
      </c>
      <c r="D307" s="201"/>
      <c r="E307" s="14"/>
      <c r="F307" s="210"/>
      <c r="G307" s="210"/>
      <c r="H307" s="4"/>
      <c r="I307" s="201"/>
      <c r="J307" s="14"/>
      <c r="K307" s="210"/>
      <c r="L307" s="210"/>
      <c r="M307" s="216"/>
      <c r="N307" s="5"/>
      <c r="O307" s="5"/>
      <c r="P307" s="5"/>
      <c r="Q307" s="5"/>
      <c r="R307" s="218"/>
      <c r="S307" s="212">
        <f t="shared" si="8"/>
        <v>0</v>
      </c>
      <c r="T307" s="201"/>
      <c r="U307" s="14"/>
      <c r="V307" s="210"/>
      <c r="W307" s="210"/>
      <c r="X307" s="4"/>
      <c r="Y307" s="237">
        <f t="shared" si="9"/>
        <v>0</v>
      </c>
      <c r="AA307" s="284">
        <f>S307+'WQT Analysis '!U305</f>
        <v>365</v>
      </c>
      <c r="AB307" s="281">
        <f>Y307+'WQT Analysis '!V305</f>
        <v>115</v>
      </c>
    </row>
    <row r="308" spans="1:28">
      <c r="A308" s="194" t="s">
        <v>635</v>
      </c>
      <c r="B308" s="155">
        <f>'Total PTDs'!K306</f>
        <v>44562</v>
      </c>
      <c r="C308" s="155">
        <v>45042</v>
      </c>
      <c r="D308" s="201"/>
      <c r="E308" s="14"/>
      <c r="F308" s="210"/>
      <c r="G308" s="210"/>
      <c r="H308" s="4"/>
      <c r="I308" s="201"/>
      <c r="J308" s="14"/>
      <c r="K308" s="210"/>
      <c r="L308" s="210"/>
      <c r="M308" s="216"/>
      <c r="N308" s="5"/>
      <c r="O308" s="5"/>
      <c r="P308" s="5"/>
      <c r="Q308" s="5"/>
      <c r="R308" s="218"/>
      <c r="S308" s="212">
        <f t="shared" si="8"/>
        <v>0</v>
      </c>
      <c r="T308" s="201"/>
      <c r="U308" s="14"/>
      <c r="V308" s="210"/>
      <c r="W308" s="210"/>
      <c r="X308" s="4"/>
      <c r="Y308" s="237">
        <f t="shared" si="9"/>
        <v>0</v>
      </c>
      <c r="AA308" s="284">
        <f>S308+'WQT Analysis '!U306</f>
        <v>0</v>
      </c>
      <c r="AB308" s="281">
        <f>Y308+'WQT Analysis '!V306</f>
        <v>0</v>
      </c>
    </row>
    <row r="309" spans="1:28">
      <c r="A309" s="194" t="s">
        <v>637</v>
      </c>
      <c r="B309" s="155">
        <f>'Total PTDs'!K307</f>
        <v>44562</v>
      </c>
      <c r="C309" s="155">
        <v>45042</v>
      </c>
      <c r="D309" s="201" t="s">
        <v>898</v>
      </c>
      <c r="E309" s="14"/>
      <c r="F309" s="210">
        <v>44812</v>
      </c>
      <c r="G309" s="210">
        <v>44812</v>
      </c>
      <c r="H309" s="4">
        <f>G309-F309+1</f>
        <v>1</v>
      </c>
      <c r="I309" s="201"/>
      <c r="J309" s="14"/>
      <c r="K309" s="210"/>
      <c r="L309" s="210"/>
      <c r="M309" s="216"/>
      <c r="N309" s="5"/>
      <c r="O309" s="5"/>
      <c r="P309" s="5"/>
      <c r="Q309" s="5"/>
      <c r="R309" s="218"/>
      <c r="S309" s="212">
        <f t="shared" si="8"/>
        <v>1</v>
      </c>
      <c r="T309" s="201"/>
      <c r="U309" s="14"/>
      <c r="V309" s="210"/>
      <c r="W309" s="210"/>
      <c r="X309" s="4"/>
      <c r="Y309" s="237">
        <f t="shared" si="9"/>
        <v>0</v>
      </c>
      <c r="AA309" s="284">
        <f>S309+'WQT Analysis '!U307</f>
        <v>1</v>
      </c>
      <c r="AB309" s="281">
        <f>Y309+'WQT Analysis '!V307</f>
        <v>0</v>
      </c>
    </row>
    <row r="310" spans="1:28">
      <c r="A310" s="194" t="s">
        <v>639</v>
      </c>
      <c r="B310" s="155">
        <f>'Total PTDs'!K308</f>
        <v>44562</v>
      </c>
      <c r="C310" s="155">
        <v>45042</v>
      </c>
      <c r="D310" s="201"/>
      <c r="E310" s="14"/>
      <c r="F310" s="210"/>
      <c r="G310" s="210"/>
      <c r="H310" s="4"/>
      <c r="I310" s="201"/>
      <c r="J310" s="14"/>
      <c r="K310" s="210"/>
      <c r="L310" s="210"/>
      <c r="M310" s="216"/>
      <c r="N310" s="5"/>
      <c r="O310" s="5"/>
      <c r="P310" s="5"/>
      <c r="Q310" s="5"/>
      <c r="R310" s="218"/>
      <c r="S310" s="212">
        <f t="shared" si="8"/>
        <v>0</v>
      </c>
      <c r="T310" s="201"/>
      <c r="U310" s="14"/>
      <c r="V310" s="210"/>
      <c r="W310" s="210"/>
      <c r="X310" s="4"/>
      <c r="Y310" s="237">
        <f t="shared" si="9"/>
        <v>0</v>
      </c>
      <c r="AA310" s="284">
        <f>S310+'WQT Analysis '!U308</f>
        <v>0</v>
      </c>
      <c r="AB310" s="281">
        <f>Y310+'WQT Analysis '!V308</f>
        <v>0</v>
      </c>
    </row>
    <row r="311" spans="1:28">
      <c r="A311" s="194" t="s">
        <v>641</v>
      </c>
      <c r="B311" s="155">
        <f>'Total PTDs'!K309</f>
        <v>44562</v>
      </c>
      <c r="C311" s="155">
        <v>45042</v>
      </c>
      <c r="D311" s="201"/>
      <c r="E311" s="14"/>
      <c r="F311" s="210"/>
      <c r="G311" s="210"/>
      <c r="H311" s="4"/>
      <c r="I311" s="201"/>
      <c r="J311" s="14"/>
      <c r="K311" s="210"/>
      <c r="L311" s="210"/>
      <c r="M311" s="216"/>
      <c r="N311" s="5"/>
      <c r="O311" s="5"/>
      <c r="P311" s="5"/>
      <c r="Q311" s="5"/>
      <c r="R311" s="218"/>
      <c r="S311" s="212">
        <f t="shared" si="8"/>
        <v>0</v>
      </c>
      <c r="T311" s="201"/>
      <c r="U311" s="14"/>
      <c r="V311" s="210"/>
      <c r="W311" s="210"/>
      <c r="X311" s="4"/>
      <c r="Y311" s="237">
        <f t="shared" si="9"/>
        <v>0</v>
      </c>
      <c r="AA311" s="284">
        <f>S311+'WQT Analysis '!U309</f>
        <v>0</v>
      </c>
      <c r="AB311" s="281">
        <f>Y311+'WQT Analysis '!V309</f>
        <v>0</v>
      </c>
    </row>
    <row r="312" spans="1:28">
      <c r="A312" s="188" t="s">
        <v>643</v>
      </c>
      <c r="B312" s="155">
        <f>'Total PTDs'!K310</f>
        <v>44649</v>
      </c>
      <c r="C312" s="229">
        <v>45042</v>
      </c>
      <c r="D312" s="201"/>
      <c r="E312" s="14"/>
      <c r="F312" s="210"/>
      <c r="G312" s="210"/>
      <c r="H312" s="4"/>
      <c r="I312" s="201"/>
      <c r="J312" s="14"/>
      <c r="K312" s="210"/>
      <c r="L312" s="210"/>
      <c r="M312" s="216"/>
      <c r="N312" s="5"/>
      <c r="O312" s="5"/>
      <c r="P312" s="5"/>
      <c r="Q312" s="5"/>
      <c r="R312" s="218"/>
      <c r="S312" s="212">
        <f t="shared" si="8"/>
        <v>0</v>
      </c>
      <c r="T312" s="201"/>
      <c r="U312" s="14"/>
      <c r="V312" s="210"/>
      <c r="W312" s="210"/>
      <c r="X312" s="4"/>
      <c r="Y312" s="237">
        <f t="shared" si="9"/>
        <v>0</v>
      </c>
      <c r="AA312" s="284">
        <f>S312+'WQT Analysis '!U310</f>
        <v>0</v>
      </c>
      <c r="AB312" s="281">
        <f>Y312+'WQT Analysis '!V310</f>
        <v>0</v>
      </c>
    </row>
    <row r="313" spans="1:28">
      <c r="A313" s="188" t="s">
        <v>645</v>
      </c>
      <c r="B313" s="155">
        <f>'Total PTDs'!K311</f>
        <v>44678</v>
      </c>
      <c r="C313" s="229">
        <v>45042</v>
      </c>
      <c r="D313" s="201"/>
      <c r="E313" s="14"/>
      <c r="F313" s="210"/>
      <c r="G313" s="210"/>
      <c r="H313" s="4"/>
      <c r="I313" s="201"/>
      <c r="J313" s="14"/>
      <c r="K313" s="210"/>
      <c r="L313" s="210"/>
      <c r="M313" s="216"/>
      <c r="N313" s="5"/>
      <c r="O313" s="5"/>
      <c r="P313" s="5"/>
      <c r="Q313" s="5"/>
      <c r="R313" s="218"/>
      <c r="S313" s="212">
        <f t="shared" si="8"/>
        <v>0</v>
      </c>
      <c r="T313" s="201"/>
      <c r="U313" s="14"/>
      <c r="V313" s="210"/>
      <c r="W313" s="210"/>
      <c r="X313" s="4"/>
      <c r="Y313" s="237">
        <f t="shared" si="9"/>
        <v>0</v>
      </c>
      <c r="AA313" s="284">
        <f>S313+'WQT Analysis '!U311</f>
        <v>0</v>
      </c>
      <c r="AB313" s="281">
        <f>Y313+'WQT Analysis '!V311</f>
        <v>0</v>
      </c>
    </row>
    <row r="314" spans="1:28">
      <c r="A314" s="188" t="s">
        <v>647</v>
      </c>
      <c r="B314" s="155">
        <f>'Total PTDs'!K312</f>
        <v>44651</v>
      </c>
      <c r="C314" s="229">
        <v>45042</v>
      </c>
      <c r="D314" s="201"/>
      <c r="E314" s="14"/>
      <c r="F314" s="210"/>
      <c r="G314" s="210"/>
      <c r="H314" s="4"/>
      <c r="I314" s="201"/>
      <c r="J314" s="14"/>
      <c r="K314" s="210"/>
      <c r="L314" s="210"/>
      <c r="M314" s="216"/>
      <c r="N314" s="5"/>
      <c r="O314" s="5"/>
      <c r="P314" s="5"/>
      <c r="Q314" s="5"/>
      <c r="R314" s="218"/>
      <c r="S314" s="212">
        <f t="shared" si="8"/>
        <v>0</v>
      </c>
      <c r="T314" s="201"/>
      <c r="U314" s="14"/>
      <c r="V314" s="210"/>
      <c r="W314" s="210"/>
      <c r="X314" s="4"/>
      <c r="Y314" s="237">
        <f t="shared" si="9"/>
        <v>0</v>
      </c>
      <c r="AA314" s="284">
        <f>S314+'WQT Analysis '!U312</f>
        <v>0</v>
      </c>
      <c r="AB314" s="281">
        <f>Y314+'WQT Analysis '!V312</f>
        <v>0</v>
      </c>
    </row>
    <row r="315" spans="1:28">
      <c r="A315" s="188" t="s">
        <v>649</v>
      </c>
      <c r="B315" s="155">
        <f>'Total PTDs'!K313</f>
        <v>44873</v>
      </c>
      <c r="C315" s="229">
        <v>45042</v>
      </c>
      <c r="D315" s="201"/>
      <c r="E315" s="14"/>
      <c r="F315" s="210"/>
      <c r="G315" s="210"/>
      <c r="H315" s="4"/>
      <c r="I315" s="201"/>
      <c r="J315" s="14"/>
      <c r="K315" s="210"/>
      <c r="L315" s="210"/>
      <c r="M315" s="216"/>
      <c r="N315" s="5"/>
      <c r="O315" s="5"/>
      <c r="P315" s="5"/>
      <c r="Q315" s="5"/>
      <c r="R315" s="218"/>
      <c r="S315" s="212">
        <f t="shared" si="8"/>
        <v>0</v>
      </c>
      <c r="T315" s="201"/>
      <c r="U315" s="14"/>
      <c r="V315" s="210"/>
      <c r="W315" s="210"/>
      <c r="X315" s="4"/>
      <c r="Y315" s="237">
        <f t="shared" si="9"/>
        <v>0</v>
      </c>
      <c r="AA315" s="284">
        <f>S315+'WQT Analysis '!U313</f>
        <v>0</v>
      </c>
      <c r="AB315" s="281">
        <f>Y315+'WQT Analysis '!V313</f>
        <v>0</v>
      </c>
    </row>
    <row r="316" spans="1:28">
      <c r="A316" s="188" t="s">
        <v>651</v>
      </c>
      <c r="B316" s="155">
        <f>'Total PTDs'!K314</f>
        <v>44881</v>
      </c>
      <c r="C316" s="229">
        <v>45042</v>
      </c>
      <c r="D316" s="201"/>
      <c r="E316" s="14"/>
      <c r="F316" s="210"/>
      <c r="G316" s="210"/>
      <c r="H316" s="4"/>
      <c r="I316" s="201"/>
      <c r="J316" s="14"/>
      <c r="K316" s="210"/>
      <c r="L316" s="210"/>
      <c r="M316" s="216"/>
      <c r="N316" s="5"/>
      <c r="O316" s="5"/>
      <c r="P316" s="5"/>
      <c r="Q316" s="5"/>
      <c r="R316" s="218"/>
      <c r="S316" s="212">
        <f t="shared" si="8"/>
        <v>0</v>
      </c>
      <c r="T316" s="201"/>
      <c r="U316" s="14"/>
      <c r="V316" s="210"/>
      <c r="W316" s="210"/>
      <c r="X316" s="4"/>
      <c r="Y316" s="237">
        <f t="shared" si="9"/>
        <v>0</v>
      </c>
      <c r="AA316" s="284">
        <f>S316+'WQT Analysis '!U314</f>
        <v>0</v>
      </c>
      <c r="AB316" s="281">
        <f>Y316+'WQT Analysis '!V314</f>
        <v>0</v>
      </c>
    </row>
    <row r="317" spans="1:28">
      <c r="A317" s="195">
        <f>COUNTA(A304:A316)</f>
        <v>13</v>
      </c>
      <c r="B317" s="230"/>
      <c r="C317" s="230"/>
      <c r="D317" s="201"/>
      <c r="E317" s="14"/>
      <c r="F317" s="210"/>
      <c r="G317" s="210"/>
      <c r="H317" s="4"/>
      <c r="I317" s="201"/>
      <c r="J317" s="14"/>
      <c r="K317" s="210"/>
      <c r="L317" s="210"/>
      <c r="M317" s="216"/>
      <c r="N317" s="5"/>
      <c r="O317" s="5"/>
      <c r="P317" s="5"/>
      <c r="Q317" s="5"/>
      <c r="R317" s="218"/>
      <c r="S317" s="212">
        <f t="shared" si="8"/>
        <v>0</v>
      </c>
      <c r="T317" s="201"/>
      <c r="U317" s="14"/>
      <c r="V317" s="210"/>
      <c r="W317" s="210"/>
      <c r="X317" s="4"/>
      <c r="Y317" s="237">
        <f t="shared" si="9"/>
        <v>0</v>
      </c>
      <c r="AA317" s="284">
        <f>S317+'WQT Analysis '!U315</f>
        <v>0</v>
      </c>
      <c r="AB317" s="281">
        <f>Y317+'WQT Analysis '!V315</f>
        <v>0</v>
      </c>
    </row>
    <row r="318" spans="1:28">
      <c r="A318" s="197" t="s">
        <v>653</v>
      </c>
      <c r="B318" s="231"/>
      <c r="C318" s="228"/>
      <c r="D318" s="201"/>
      <c r="E318" s="14"/>
      <c r="F318" s="210"/>
      <c r="G318" s="210"/>
      <c r="H318" s="4"/>
      <c r="I318" s="201"/>
      <c r="J318" s="14"/>
      <c r="K318" s="210"/>
      <c r="L318" s="210"/>
      <c r="M318" s="216"/>
      <c r="N318" s="5"/>
      <c r="O318" s="5"/>
      <c r="P318" s="5"/>
      <c r="Q318" s="5"/>
      <c r="R318" s="218"/>
      <c r="S318" s="212">
        <f t="shared" si="8"/>
        <v>0</v>
      </c>
      <c r="T318" s="201"/>
      <c r="U318" s="14"/>
      <c r="V318" s="210"/>
      <c r="W318" s="210"/>
      <c r="X318" s="4"/>
      <c r="Y318" s="237">
        <f t="shared" si="9"/>
        <v>0</v>
      </c>
      <c r="AA318" s="284">
        <f>S318+'WQT Analysis '!U316</f>
        <v>0</v>
      </c>
      <c r="AB318" s="281">
        <f>Y318+'WQT Analysis '!V316</f>
        <v>0</v>
      </c>
    </row>
    <row r="319" spans="1:28">
      <c r="A319" s="194" t="s">
        <v>654</v>
      </c>
      <c r="B319" s="155">
        <f>'Total PTDs'!K317</f>
        <v>44562</v>
      </c>
      <c r="C319" s="155">
        <v>45042</v>
      </c>
      <c r="D319" s="201"/>
      <c r="E319" s="14"/>
      <c r="F319" s="210"/>
      <c r="G319" s="210"/>
      <c r="H319" s="4"/>
      <c r="I319" s="201"/>
      <c r="J319" s="14"/>
      <c r="K319" s="210"/>
      <c r="L319" s="210"/>
      <c r="M319" s="216"/>
      <c r="N319" s="5"/>
      <c r="O319" s="5"/>
      <c r="P319" s="5"/>
      <c r="Q319" s="5"/>
      <c r="R319" s="218"/>
      <c r="S319" s="212">
        <f t="shared" si="8"/>
        <v>0</v>
      </c>
      <c r="T319" s="201" t="s">
        <v>780</v>
      </c>
      <c r="U319" s="14" t="s">
        <v>781</v>
      </c>
      <c r="V319" s="210">
        <v>44973</v>
      </c>
      <c r="W319" s="210">
        <v>44973</v>
      </c>
      <c r="X319" s="4">
        <f>W319-V319+1</f>
        <v>1</v>
      </c>
      <c r="Y319" s="237">
        <f t="shared" si="9"/>
        <v>1</v>
      </c>
      <c r="AA319" s="284">
        <f>S319+'WQT Analysis '!U317</f>
        <v>0</v>
      </c>
      <c r="AB319" s="281">
        <f>Y319+'WQT Analysis '!V317</f>
        <v>1</v>
      </c>
    </row>
    <row r="320" spans="1:28">
      <c r="A320" s="194" t="s">
        <v>656</v>
      </c>
      <c r="B320" s="155">
        <f>'Total PTDs'!K318</f>
        <v>44562</v>
      </c>
      <c r="C320" s="155">
        <v>45042</v>
      </c>
      <c r="D320" s="201"/>
      <c r="E320" s="14"/>
      <c r="F320" s="210"/>
      <c r="G320" s="210"/>
      <c r="H320" s="4"/>
      <c r="I320" s="201"/>
      <c r="J320" s="14"/>
      <c r="K320" s="210"/>
      <c r="L320" s="210"/>
      <c r="M320" s="216"/>
      <c r="N320" s="5"/>
      <c r="O320" s="5"/>
      <c r="P320" s="5"/>
      <c r="Q320" s="5"/>
      <c r="R320" s="218"/>
      <c r="S320" s="212">
        <f t="shared" si="8"/>
        <v>0</v>
      </c>
      <c r="T320" s="201"/>
      <c r="U320" s="14"/>
      <c r="V320" s="210"/>
      <c r="W320" s="210"/>
      <c r="X320" s="4"/>
      <c r="Y320" s="237">
        <f t="shared" si="9"/>
        <v>0</v>
      </c>
      <c r="AA320" s="284">
        <f>S320+'WQT Analysis '!U318</f>
        <v>0</v>
      </c>
      <c r="AB320" s="281">
        <f>Y320+'WQT Analysis '!V318</f>
        <v>0</v>
      </c>
    </row>
    <row r="321" spans="1:28">
      <c r="A321" s="194" t="s">
        <v>658</v>
      </c>
      <c r="B321" s="155">
        <f>'Total PTDs'!K319</f>
        <v>44562</v>
      </c>
      <c r="C321" s="155">
        <v>45042</v>
      </c>
      <c r="D321" s="201" t="s">
        <v>899</v>
      </c>
      <c r="E321" s="14" t="s">
        <v>900</v>
      </c>
      <c r="F321" s="210">
        <v>44754</v>
      </c>
      <c r="G321" s="210">
        <v>44754</v>
      </c>
      <c r="H321" s="4">
        <f>G321-F321+1</f>
        <v>1</v>
      </c>
      <c r="I321" s="201" t="s">
        <v>901</v>
      </c>
      <c r="J321" s="14" t="s">
        <v>902</v>
      </c>
      <c r="K321" s="210">
        <v>44775</v>
      </c>
      <c r="L321" s="210">
        <v>44854</v>
      </c>
      <c r="M321" s="216">
        <f>L321-K321+1</f>
        <v>80</v>
      </c>
      <c r="N321" s="5"/>
      <c r="O321" s="5"/>
      <c r="P321" s="5"/>
      <c r="Q321" s="5"/>
      <c r="R321" s="218"/>
      <c r="S321" s="212">
        <f t="shared" si="8"/>
        <v>81</v>
      </c>
      <c r="T321" s="201" t="s">
        <v>903</v>
      </c>
      <c r="U321" s="14" t="s">
        <v>904</v>
      </c>
      <c r="V321" s="210">
        <v>45007</v>
      </c>
      <c r="W321" s="210">
        <v>45007</v>
      </c>
      <c r="X321" s="4">
        <f>W321-V321+1</f>
        <v>1</v>
      </c>
      <c r="Y321" s="237">
        <f t="shared" si="9"/>
        <v>1</v>
      </c>
      <c r="AA321" s="284">
        <f>S321+'WQT Analysis '!U319</f>
        <v>81</v>
      </c>
      <c r="AB321" s="281">
        <f>Y321+'WQT Analysis '!V319</f>
        <v>1</v>
      </c>
    </row>
    <row r="322" spans="1:28">
      <c r="A322" s="194" t="s">
        <v>660</v>
      </c>
      <c r="B322" s="155">
        <f>'Total PTDs'!K320</f>
        <v>44562</v>
      </c>
      <c r="C322" s="155">
        <v>45042</v>
      </c>
      <c r="D322" s="201" t="s">
        <v>905</v>
      </c>
      <c r="E322" s="14" t="s">
        <v>906</v>
      </c>
      <c r="F322" s="210">
        <v>44742</v>
      </c>
      <c r="G322" s="210">
        <v>44742</v>
      </c>
      <c r="H322" s="4">
        <f>G322-F322+1</f>
        <v>1</v>
      </c>
      <c r="I322" s="201" t="s">
        <v>907</v>
      </c>
      <c r="J322" s="14" t="s">
        <v>908</v>
      </c>
      <c r="K322" s="210">
        <v>44781</v>
      </c>
      <c r="L322" s="210">
        <v>44854</v>
      </c>
      <c r="M322" s="216">
        <f t="shared" ref="M322:M325" si="10">L322-K322+1</f>
        <v>74</v>
      </c>
      <c r="N322" s="5"/>
      <c r="O322" s="5"/>
      <c r="P322" s="5"/>
      <c r="Q322" s="5"/>
      <c r="R322" s="218"/>
      <c r="S322" s="212">
        <f t="shared" si="8"/>
        <v>75</v>
      </c>
      <c r="T322" s="201"/>
      <c r="U322" s="14"/>
      <c r="V322" s="210"/>
      <c r="W322" s="210"/>
      <c r="X322" s="4"/>
      <c r="Y322" s="237">
        <f t="shared" si="9"/>
        <v>0</v>
      </c>
      <c r="AA322" s="284">
        <f>S322+'WQT Analysis '!U320</f>
        <v>75</v>
      </c>
      <c r="AB322" s="281">
        <f>Y322+'WQT Analysis '!V320</f>
        <v>0</v>
      </c>
    </row>
    <row r="323" spans="1:28">
      <c r="A323" s="194" t="s">
        <v>662</v>
      </c>
      <c r="B323" s="155">
        <f>'Total PTDs'!K321</f>
        <v>44562</v>
      </c>
      <c r="C323" s="155">
        <v>45042</v>
      </c>
      <c r="D323" s="201" t="s">
        <v>909</v>
      </c>
      <c r="E323" s="14" t="s">
        <v>910</v>
      </c>
      <c r="F323" s="210">
        <v>44768</v>
      </c>
      <c r="G323" s="210">
        <v>44770</v>
      </c>
      <c r="H323" s="4">
        <f>G323-F323+1</f>
        <v>3</v>
      </c>
      <c r="I323" s="201" t="s">
        <v>762</v>
      </c>
      <c r="J323" s="14" t="s">
        <v>762</v>
      </c>
      <c r="K323" s="210" t="s">
        <v>762</v>
      </c>
      <c r="L323" s="210" t="s">
        <v>762</v>
      </c>
      <c r="M323" s="216"/>
      <c r="N323" s="5"/>
      <c r="O323" s="5"/>
      <c r="P323" s="5"/>
      <c r="Q323" s="5"/>
      <c r="R323" s="218"/>
      <c r="S323" s="212">
        <f t="shared" si="8"/>
        <v>3</v>
      </c>
      <c r="T323" s="201"/>
      <c r="U323" s="14"/>
      <c r="V323" s="210"/>
      <c r="W323" s="210"/>
      <c r="X323" s="4"/>
      <c r="Y323" s="237">
        <f t="shared" si="9"/>
        <v>0</v>
      </c>
      <c r="AA323" s="284">
        <f>S323+'WQT Analysis '!U321</f>
        <v>3</v>
      </c>
      <c r="AB323" s="281">
        <f>Y323+'WQT Analysis '!V321</f>
        <v>0</v>
      </c>
    </row>
    <row r="324" spans="1:28">
      <c r="A324" s="194" t="s">
        <v>663</v>
      </c>
      <c r="B324" s="155">
        <f>'Total PTDs'!K322</f>
        <v>44562</v>
      </c>
      <c r="C324" s="155">
        <v>45042</v>
      </c>
      <c r="D324" s="201" t="s">
        <v>829</v>
      </c>
      <c r="E324" s="14" t="s">
        <v>830</v>
      </c>
      <c r="F324" s="210">
        <v>44719</v>
      </c>
      <c r="G324" s="210">
        <v>44719</v>
      </c>
      <c r="H324" s="4">
        <f>G324-F324+1</f>
        <v>1</v>
      </c>
      <c r="I324" s="201" t="s">
        <v>911</v>
      </c>
      <c r="J324" s="14" t="s">
        <v>912</v>
      </c>
      <c r="K324" s="210">
        <v>44879</v>
      </c>
      <c r="L324" s="210">
        <v>44879</v>
      </c>
      <c r="M324" s="216">
        <f t="shared" si="10"/>
        <v>1</v>
      </c>
      <c r="N324" s="5"/>
      <c r="O324" s="5"/>
      <c r="P324" s="5"/>
      <c r="Q324" s="5"/>
      <c r="R324" s="218"/>
      <c r="S324" s="212">
        <f t="shared" si="8"/>
        <v>2</v>
      </c>
      <c r="T324" s="201"/>
      <c r="U324" s="14"/>
      <c r="V324" s="210"/>
      <c r="W324" s="210"/>
      <c r="X324" s="4"/>
      <c r="Y324" s="237">
        <f t="shared" si="9"/>
        <v>0</v>
      </c>
      <c r="AA324" s="284">
        <f>S324+'WQT Analysis '!U322</f>
        <v>2</v>
      </c>
      <c r="AB324" s="281">
        <f>Y324+'WQT Analysis '!V322</f>
        <v>0</v>
      </c>
    </row>
    <row r="325" spans="1:28">
      <c r="A325" s="194" t="s">
        <v>665</v>
      </c>
      <c r="B325" s="155">
        <f>'Total PTDs'!K323</f>
        <v>44562</v>
      </c>
      <c r="C325" s="155">
        <v>45042</v>
      </c>
      <c r="D325" s="201" t="s">
        <v>913</v>
      </c>
      <c r="E325" s="14" t="s">
        <v>914</v>
      </c>
      <c r="F325" s="210">
        <v>44740</v>
      </c>
      <c r="G325" s="210">
        <v>44740</v>
      </c>
      <c r="H325" s="4">
        <f>G325-F325+1</f>
        <v>1</v>
      </c>
      <c r="I325" s="201" t="s">
        <v>915</v>
      </c>
      <c r="J325" s="14" t="s">
        <v>916</v>
      </c>
      <c r="K325" s="210">
        <v>44778</v>
      </c>
      <c r="L325" s="210">
        <v>44778</v>
      </c>
      <c r="M325" s="216">
        <f t="shared" si="10"/>
        <v>1</v>
      </c>
      <c r="N325" s="5"/>
      <c r="O325" s="5"/>
      <c r="P325" s="5"/>
      <c r="Q325" s="5"/>
      <c r="R325" s="218"/>
      <c r="S325" s="212">
        <f t="shared" ref="S325:S333" si="11">R325+M325+H325</f>
        <v>2</v>
      </c>
      <c r="T325" s="201"/>
      <c r="U325" s="14"/>
      <c r="V325" s="210"/>
      <c r="W325" s="210"/>
      <c r="X325" s="4"/>
      <c r="Y325" s="237">
        <f t="shared" ref="Y325:Y333" si="12">X325</f>
        <v>0</v>
      </c>
      <c r="AA325" s="284">
        <f>S325+'WQT Analysis '!U323</f>
        <v>2</v>
      </c>
      <c r="AB325" s="281">
        <f>Y325+'WQT Analysis '!V323</f>
        <v>0</v>
      </c>
    </row>
    <row r="326" spans="1:28">
      <c r="A326" s="200" t="s">
        <v>667</v>
      </c>
      <c r="B326" s="155">
        <f>'Total PTDs'!K324</f>
        <v>44748</v>
      </c>
      <c r="C326" s="235">
        <v>45042</v>
      </c>
      <c r="D326" s="201"/>
      <c r="E326" s="14"/>
      <c r="F326" s="210"/>
      <c r="G326" s="210"/>
      <c r="H326" s="4"/>
      <c r="I326" s="201"/>
      <c r="J326" s="14"/>
      <c r="K326" s="210"/>
      <c r="L326" s="210"/>
      <c r="M326" s="216"/>
      <c r="N326" s="5"/>
      <c r="O326" s="5"/>
      <c r="P326" s="5"/>
      <c r="Q326" s="5"/>
      <c r="R326" s="218"/>
      <c r="S326" s="212">
        <f t="shared" si="11"/>
        <v>0</v>
      </c>
      <c r="T326" s="201"/>
      <c r="U326" s="14"/>
      <c r="V326" s="210"/>
      <c r="W326" s="210"/>
      <c r="X326" s="4"/>
      <c r="Y326" s="237">
        <f t="shared" si="12"/>
        <v>0</v>
      </c>
      <c r="AA326" s="284">
        <f>S326+'WQT Analysis '!U324</f>
        <v>0</v>
      </c>
      <c r="AB326" s="281">
        <f>Y326+'WQT Analysis '!V324</f>
        <v>0</v>
      </c>
    </row>
    <row r="327" spans="1:28">
      <c r="A327" s="199" t="s">
        <v>669</v>
      </c>
      <c r="B327" s="155">
        <f>'Total PTDs'!K325</f>
        <v>44792</v>
      </c>
      <c r="C327" s="234">
        <v>45042</v>
      </c>
      <c r="D327" s="201"/>
      <c r="E327" s="14"/>
      <c r="F327" s="210"/>
      <c r="G327" s="210"/>
      <c r="H327" s="4"/>
      <c r="I327" s="201"/>
      <c r="J327" s="14"/>
      <c r="K327" s="210"/>
      <c r="L327" s="210"/>
      <c r="M327" s="216"/>
      <c r="N327" s="5"/>
      <c r="O327" s="5"/>
      <c r="P327" s="5"/>
      <c r="Q327" s="5"/>
      <c r="R327" s="218"/>
      <c r="S327" s="212">
        <f t="shared" si="11"/>
        <v>0</v>
      </c>
      <c r="T327" s="201"/>
      <c r="U327" s="14"/>
      <c r="V327" s="210"/>
      <c r="W327" s="210"/>
      <c r="X327" s="4"/>
      <c r="Y327" s="237">
        <f t="shared" si="12"/>
        <v>0</v>
      </c>
      <c r="AA327" s="284">
        <f>S327+'WQT Analysis '!U325</f>
        <v>0</v>
      </c>
      <c r="AB327" s="281">
        <f>Y327+'WQT Analysis '!V325</f>
        <v>0</v>
      </c>
    </row>
    <row r="328" spans="1:28">
      <c r="A328" s="200" t="s">
        <v>671</v>
      </c>
      <c r="B328" s="155">
        <f>'Total PTDs'!K326</f>
        <v>44731</v>
      </c>
      <c r="C328" s="235">
        <v>45042</v>
      </c>
      <c r="D328" s="201"/>
      <c r="E328" s="14"/>
      <c r="F328" s="210"/>
      <c r="G328" s="210"/>
      <c r="H328" s="4"/>
      <c r="I328" s="201"/>
      <c r="J328" s="14"/>
      <c r="K328" s="210"/>
      <c r="L328" s="210"/>
      <c r="M328" s="216"/>
      <c r="N328" s="5"/>
      <c r="O328" s="5"/>
      <c r="P328" s="5"/>
      <c r="Q328" s="5"/>
      <c r="R328" s="218"/>
      <c r="S328" s="212">
        <f t="shared" si="11"/>
        <v>0</v>
      </c>
      <c r="T328" s="201"/>
      <c r="U328" s="14"/>
      <c r="V328" s="210"/>
      <c r="W328" s="210"/>
      <c r="X328" s="4"/>
      <c r="Y328" s="237">
        <f t="shared" si="12"/>
        <v>0</v>
      </c>
      <c r="AA328" s="284">
        <f>S328+'WQT Analysis '!U326</f>
        <v>0</v>
      </c>
      <c r="AB328" s="281">
        <f>Y328+'WQT Analysis '!V326</f>
        <v>0</v>
      </c>
    </row>
    <row r="329" spans="1:28">
      <c r="A329" s="200" t="s">
        <v>673</v>
      </c>
      <c r="B329" s="155">
        <f>'Total PTDs'!K327</f>
        <v>44854</v>
      </c>
      <c r="C329" s="235">
        <v>45042</v>
      </c>
      <c r="D329" s="201"/>
      <c r="E329" s="14"/>
      <c r="F329" s="210"/>
      <c r="G329" s="210"/>
      <c r="H329" s="4"/>
      <c r="I329" s="201"/>
      <c r="J329" s="14"/>
      <c r="K329" s="210"/>
      <c r="L329" s="210"/>
      <c r="M329" s="216"/>
      <c r="N329" s="5"/>
      <c r="O329" s="5"/>
      <c r="P329" s="5"/>
      <c r="Q329" s="5"/>
      <c r="R329" s="218"/>
      <c r="S329" s="212">
        <f t="shared" si="11"/>
        <v>0</v>
      </c>
      <c r="T329" s="201"/>
      <c r="U329" s="14"/>
      <c r="V329" s="210"/>
      <c r="W329" s="210"/>
      <c r="X329" s="4"/>
      <c r="Y329" s="237">
        <f t="shared" si="12"/>
        <v>0</v>
      </c>
      <c r="AA329" s="284">
        <f>S329+'WQT Analysis '!U327</f>
        <v>73</v>
      </c>
      <c r="AB329" s="281">
        <f>Y329+'WQT Analysis '!V327</f>
        <v>115</v>
      </c>
    </row>
    <row r="330" spans="1:28">
      <c r="A330" s="200" t="s">
        <v>675</v>
      </c>
      <c r="B330" s="155">
        <f>'Total PTDs'!K328</f>
        <v>44882</v>
      </c>
      <c r="C330" s="235">
        <v>45042</v>
      </c>
      <c r="D330" s="201"/>
      <c r="E330" s="14"/>
      <c r="F330" s="210"/>
      <c r="G330" s="210"/>
      <c r="H330" s="4"/>
      <c r="I330" s="201"/>
      <c r="J330" s="14"/>
      <c r="K330" s="210"/>
      <c r="L330" s="210"/>
      <c r="M330" s="216"/>
      <c r="N330" s="5"/>
      <c r="O330" s="5"/>
      <c r="P330" s="5"/>
      <c r="Q330" s="5"/>
      <c r="R330" s="218"/>
      <c r="S330" s="212">
        <f t="shared" si="11"/>
        <v>0</v>
      </c>
      <c r="T330" s="201"/>
      <c r="U330" s="14"/>
      <c r="V330" s="210"/>
      <c r="W330" s="210"/>
      <c r="X330" s="4"/>
      <c r="Y330" s="237">
        <f t="shared" si="12"/>
        <v>0</v>
      </c>
      <c r="AA330" s="284">
        <f>S330+'WQT Analysis '!U328</f>
        <v>0</v>
      </c>
      <c r="AB330" s="281">
        <f>Y330+'WQT Analysis '!V328</f>
        <v>0</v>
      </c>
    </row>
    <row r="331" spans="1:28">
      <c r="A331" s="199" t="s">
        <v>677</v>
      </c>
      <c r="B331" s="155">
        <f>'Total PTDs'!K329</f>
        <v>44801</v>
      </c>
      <c r="C331" s="234">
        <v>45042</v>
      </c>
      <c r="D331" s="201"/>
      <c r="E331" s="14"/>
      <c r="F331" s="210"/>
      <c r="G331" s="210"/>
      <c r="H331" s="4"/>
      <c r="I331" s="201"/>
      <c r="J331" s="14"/>
      <c r="K331" s="210"/>
      <c r="L331" s="210"/>
      <c r="M331" s="216"/>
      <c r="N331" s="5"/>
      <c r="O331" s="5"/>
      <c r="P331" s="5"/>
      <c r="Q331" s="5"/>
      <c r="R331" s="218"/>
      <c r="S331" s="212">
        <f t="shared" si="11"/>
        <v>0</v>
      </c>
      <c r="T331" s="201"/>
      <c r="U331" s="14"/>
      <c r="V331" s="210"/>
      <c r="W331" s="210"/>
      <c r="X331" s="4"/>
      <c r="Y331" s="237">
        <f t="shared" si="12"/>
        <v>0</v>
      </c>
      <c r="AA331" s="284">
        <f>S331+'WQT Analysis '!U329</f>
        <v>0</v>
      </c>
      <c r="AB331" s="281">
        <f>Y331+'WQT Analysis '!V329</f>
        <v>0</v>
      </c>
    </row>
    <row r="332" spans="1:28">
      <c r="A332" s="200" t="s">
        <v>679</v>
      </c>
      <c r="B332" s="155">
        <f>'Total PTDs'!K330</f>
        <v>44881</v>
      </c>
      <c r="C332" s="235">
        <v>45042</v>
      </c>
      <c r="D332" s="201"/>
      <c r="E332" s="14"/>
      <c r="F332" s="210"/>
      <c r="G332" s="210"/>
      <c r="H332" s="4"/>
      <c r="I332" s="201"/>
      <c r="J332" s="14"/>
      <c r="K332" s="210"/>
      <c r="L332" s="210"/>
      <c r="M332" s="216"/>
      <c r="N332" s="5"/>
      <c r="O332" s="5"/>
      <c r="P332" s="5"/>
      <c r="Q332" s="5"/>
      <c r="R332" s="218"/>
      <c r="S332" s="212">
        <f t="shared" si="11"/>
        <v>0</v>
      </c>
      <c r="T332" s="201"/>
      <c r="U332" s="14"/>
      <c r="V332" s="210"/>
      <c r="W332" s="210"/>
      <c r="X332" s="4"/>
      <c r="Y332" s="237">
        <f t="shared" si="12"/>
        <v>0</v>
      </c>
      <c r="AA332" s="284">
        <f>S332+'WQT Analysis '!U330</f>
        <v>0</v>
      </c>
      <c r="AB332" s="281">
        <f>Y332+'WQT Analysis '!V330</f>
        <v>0</v>
      </c>
    </row>
    <row r="333" spans="1:28">
      <c r="A333" s="200" t="s">
        <v>681</v>
      </c>
      <c r="B333" s="155">
        <f>'Total PTDs'!K331</f>
        <v>44881</v>
      </c>
      <c r="C333" s="235">
        <v>45042</v>
      </c>
      <c r="D333" s="201"/>
      <c r="E333" s="14"/>
      <c r="F333" s="210"/>
      <c r="G333" s="210"/>
      <c r="H333" s="4"/>
      <c r="I333" s="201"/>
      <c r="J333" s="14"/>
      <c r="K333" s="210"/>
      <c r="L333" s="210"/>
      <c r="M333" s="216"/>
      <c r="N333" s="5"/>
      <c r="O333" s="5"/>
      <c r="P333" s="5"/>
      <c r="Q333" s="5"/>
      <c r="R333" s="218"/>
      <c r="S333" s="212">
        <f t="shared" si="11"/>
        <v>0</v>
      </c>
      <c r="T333" s="201"/>
      <c r="U333" s="14"/>
      <c r="V333" s="210"/>
      <c r="W333" s="210"/>
      <c r="X333" s="4"/>
      <c r="Y333" s="237">
        <f t="shared" si="12"/>
        <v>0</v>
      </c>
      <c r="AA333" s="284">
        <f>S333+'WQT Analysis '!U331</f>
        <v>0</v>
      </c>
      <c r="AB333" s="281">
        <f>Y333+'WQT Analysis '!V331</f>
        <v>0</v>
      </c>
    </row>
    <row r="334" spans="1:28" ht="15.75" thickBot="1">
      <c r="A334" s="195">
        <f>COUNTA(A319:A333)</f>
        <v>15</v>
      </c>
      <c r="B334" s="226"/>
      <c r="C334" s="226"/>
      <c r="D334" s="226"/>
      <c r="E334" s="226"/>
      <c r="F334" s="226"/>
      <c r="G334" s="226"/>
      <c r="H334" s="226"/>
      <c r="I334" s="226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26"/>
      <c r="AA334" s="238"/>
      <c r="AB334" s="278"/>
    </row>
  </sheetData>
  <mergeCells count="4">
    <mergeCell ref="D4:H4"/>
    <mergeCell ref="I4:M4"/>
    <mergeCell ref="N4:R4"/>
    <mergeCell ref="T4:X4"/>
  </mergeCells>
  <phoneticPr fontId="29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F475-6814-4E14-9EEC-3F302B10707B}">
  <dimension ref="B1:BR38"/>
  <sheetViews>
    <sheetView tabSelected="1" zoomScale="90" zoomScaleNormal="90" workbookViewId="0">
      <selection activeCell="A3" sqref="A3"/>
    </sheetView>
  </sheetViews>
  <sheetFormatPr defaultRowHeight="15"/>
  <cols>
    <col min="2" max="2" width="60.5703125" customWidth="1"/>
    <col min="3" max="3" width="20.42578125" customWidth="1"/>
    <col min="4" max="4" width="14.85546875" customWidth="1"/>
    <col min="5" max="23" width="14.28515625" customWidth="1"/>
    <col min="25" max="25" width="42.42578125" customWidth="1"/>
    <col min="26" max="26" width="15.7109375" customWidth="1"/>
    <col min="27" max="27" width="13.28515625" customWidth="1"/>
    <col min="28" max="30" width="12.5703125" customWidth="1"/>
    <col min="31" max="31" width="12.85546875" customWidth="1"/>
    <col min="32" max="32" width="12.5703125" customWidth="1"/>
    <col min="33" max="33" width="12.85546875" customWidth="1"/>
    <col min="34" max="46" width="12.5703125" customWidth="1"/>
    <col min="48" max="48" width="56.85546875" customWidth="1"/>
    <col min="49" max="49" width="15.7109375" customWidth="1"/>
    <col min="50" max="50" width="14" customWidth="1"/>
    <col min="51" max="51" width="14.28515625" customWidth="1"/>
    <col min="52" max="52" width="13.85546875" customWidth="1"/>
    <col min="53" max="53" width="12.85546875" customWidth="1"/>
    <col min="54" max="54" width="13.5703125" customWidth="1"/>
    <col min="55" max="55" width="14.28515625" customWidth="1"/>
    <col min="56" max="56" width="13.85546875" customWidth="1"/>
    <col min="57" max="69" width="14.28515625" customWidth="1"/>
    <col min="70" max="70" width="41" bestFit="1" customWidth="1"/>
  </cols>
  <sheetData>
    <row r="1" spans="2:70">
      <c r="B1" s="354" t="s">
        <v>917</v>
      </c>
      <c r="C1" s="354"/>
      <c r="D1" s="354"/>
      <c r="E1" s="354"/>
      <c r="F1" s="354"/>
      <c r="G1" s="354"/>
      <c r="H1" s="354"/>
      <c r="I1" s="354"/>
      <c r="J1" s="354"/>
      <c r="K1" s="354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Y1" s="354" t="s">
        <v>918</v>
      </c>
      <c r="Z1" s="354"/>
      <c r="AA1" s="354"/>
      <c r="AB1" s="354"/>
      <c r="AC1" s="354"/>
      <c r="AD1" s="354"/>
      <c r="AE1" s="354"/>
      <c r="AF1" s="354"/>
      <c r="AG1" s="354"/>
      <c r="AH1" s="354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V1" s="354" t="s">
        <v>919</v>
      </c>
      <c r="AW1" s="354"/>
      <c r="AX1" s="354"/>
      <c r="AY1" s="354"/>
      <c r="AZ1" s="354"/>
      <c r="BA1" s="354"/>
      <c r="BB1" s="354"/>
      <c r="BC1" s="354"/>
      <c r="BD1" s="354"/>
      <c r="BE1" s="354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</row>
    <row r="2" spans="2:70" ht="15" customHeight="1">
      <c r="D2" s="37" t="s">
        <v>920</v>
      </c>
      <c r="E2" s="254">
        <v>44562</v>
      </c>
      <c r="F2" s="254">
        <v>44562</v>
      </c>
      <c r="G2" s="254">
        <v>44562</v>
      </c>
      <c r="H2" s="254">
        <v>44562</v>
      </c>
      <c r="I2" s="254">
        <v>44562</v>
      </c>
      <c r="J2" s="254">
        <v>44562</v>
      </c>
      <c r="K2" s="254">
        <v>44562</v>
      </c>
      <c r="L2" s="254">
        <v>44562</v>
      </c>
      <c r="M2" s="254">
        <v>44562</v>
      </c>
      <c r="N2" s="254">
        <v>44562</v>
      </c>
      <c r="O2" s="254">
        <v>44562</v>
      </c>
      <c r="P2" s="254">
        <v>44562</v>
      </c>
      <c r="Q2" s="254">
        <v>44562</v>
      </c>
      <c r="R2" s="254">
        <v>44562</v>
      </c>
      <c r="S2" s="254">
        <v>44562</v>
      </c>
      <c r="T2" s="254">
        <v>44562</v>
      </c>
      <c r="U2" s="254">
        <v>44562</v>
      </c>
      <c r="V2" s="254">
        <v>44562</v>
      </c>
      <c r="W2" s="254">
        <v>44562</v>
      </c>
      <c r="AA2" s="317" t="s">
        <v>921</v>
      </c>
      <c r="AB2" s="319">
        <v>44562</v>
      </c>
      <c r="AC2" s="319">
        <v>44562</v>
      </c>
      <c r="AD2" s="319">
        <v>44562</v>
      </c>
      <c r="AE2" s="319">
        <v>44562</v>
      </c>
      <c r="AF2" s="319">
        <v>44562</v>
      </c>
      <c r="AG2" s="319">
        <v>44562</v>
      </c>
      <c r="AH2" s="319">
        <v>44562</v>
      </c>
      <c r="AI2" s="319">
        <v>44562</v>
      </c>
      <c r="AJ2" s="319">
        <v>44562</v>
      </c>
      <c r="AK2" s="319">
        <v>44562</v>
      </c>
      <c r="AL2" s="319">
        <v>44562</v>
      </c>
      <c r="AM2" s="319">
        <v>44562</v>
      </c>
      <c r="AN2" s="319">
        <v>44562</v>
      </c>
      <c r="AO2" s="319">
        <v>44562</v>
      </c>
      <c r="AP2" s="319">
        <v>44562</v>
      </c>
      <c r="AQ2" s="319">
        <v>44562</v>
      </c>
      <c r="AR2" s="319">
        <v>44562</v>
      </c>
      <c r="AS2" s="319">
        <v>44562</v>
      </c>
      <c r="AT2" s="319">
        <v>44562</v>
      </c>
      <c r="AX2" s="318" t="s">
        <v>922</v>
      </c>
      <c r="AY2" s="318" t="s">
        <v>76</v>
      </c>
      <c r="AZ2" s="319">
        <v>44927</v>
      </c>
      <c r="BA2" s="319">
        <v>44927</v>
      </c>
      <c r="BB2" s="319">
        <v>44927</v>
      </c>
      <c r="BC2" s="319">
        <v>44927</v>
      </c>
      <c r="BD2" s="319">
        <v>44927</v>
      </c>
      <c r="BE2" s="319">
        <v>44927</v>
      </c>
      <c r="BF2" s="319">
        <v>44927</v>
      </c>
      <c r="BG2" s="319">
        <v>44927</v>
      </c>
      <c r="BH2" s="319">
        <v>44927</v>
      </c>
      <c r="BI2" s="319">
        <v>44927</v>
      </c>
      <c r="BJ2" s="319">
        <v>44927</v>
      </c>
      <c r="BK2" s="319">
        <v>44927</v>
      </c>
      <c r="BL2" s="319">
        <v>44927</v>
      </c>
      <c r="BM2" s="319">
        <v>44927</v>
      </c>
      <c r="BN2" s="319">
        <v>44927</v>
      </c>
      <c r="BO2" s="319">
        <v>44927</v>
      </c>
      <c r="BP2" s="319">
        <v>44927</v>
      </c>
      <c r="BQ2" s="319">
        <v>44927</v>
      </c>
    </row>
    <row r="3" spans="2:70">
      <c r="D3" s="37" t="s">
        <v>923</v>
      </c>
      <c r="E3" s="38" t="s">
        <v>924</v>
      </c>
      <c r="F3" s="254">
        <v>44937</v>
      </c>
      <c r="G3" s="38" t="s">
        <v>925</v>
      </c>
      <c r="H3" s="254">
        <v>45140</v>
      </c>
      <c r="I3" s="38" t="s">
        <v>926</v>
      </c>
      <c r="J3" s="38" t="s">
        <v>927</v>
      </c>
      <c r="K3" s="38" t="s">
        <v>928</v>
      </c>
      <c r="L3" s="38" t="s">
        <v>927</v>
      </c>
      <c r="M3" s="254">
        <v>44967</v>
      </c>
      <c r="N3" s="254">
        <v>44968</v>
      </c>
      <c r="O3" s="38" t="s">
        <v>927</v>
      </c>
      <c r="P3" s="38" t="s">
        <v>927</v>
      </c>
      <c r="Q3" s="38" t="s">
        <v>927</v>
      </c>
      <c r="R3" s="254">
        <v>45042</v>
      </c>
      <c r="S3" s="38" t="s">
        <v>927</v>
      </c>
      <c r="T3" s="38" t="s">
        <v>927</v>
      </c>
      <c r="U3" s="38" t="s">
        <v>927</v>
      </c>
      <c r="V3" s="38" t="s">
        <v>927</v>
      </c>
      <c r="W3" s="38" t="s">
        <v>927</v>
      </c>
      <c r="Y3" s="37"/>
      <c r="Z3" s="37"/>
      <c r="AA3" s="317" t="s">
        <v>929</v>
      </c>
      <c r="AB3" s="320" t="s">
        <v>924</v>
      </c>
      <c r="AC3" s="320" t="s">
        <v>930</v>
      </c>
      <c r="AD3" s="320" t="s">
        <v>930</v>
      </c>
      <c r="AE3" s="320" t="s">
        <v>930</v>
      </c>
      <c r="AF3" s="320" t="s">
        <v>930</v>
      </c>
      <c r="AG3" s="320" t="s">
        <v>930</v>
      </c>
      <c r="AH3" s="320" t="s">
        <v>930</v>
      </c>
      <c r="AI3" s="320" t="s">
        <v>930</v>
      </c>
      <c r="AJ3" s="320" t="s">
        <v>930</v>
      </c>
      <c r="AK3" s="320" t="s">
        <v>930</v>
      </c>
      <c r="AL3" s="320" t="s">
        <v>930</v>
      </c>
      <c r="AM3" s="320" t="s">
        <v>930</v>
      </c>
      <c r="AN3" s="320" t="s">
        <v>930</v>
      </c>
      <c r="AO3" s="320" t="s">
        <v>930</v>
      </c>
      <c r="AP3" s="320" t="s">
        <v>930</v>
      </c>
      <c r="AQ3" s="320" t="s">
        <v>930</v>
      </c>
      <c r="AR3" s="320" t="s">
        <v>930</v>
      </c>
      <c r="AS3" s="320" t="s">
        <v>930</v>
      </c>
      <c r="AT3" s="320" t="s">
        <v>930</v>
      </c>
      <c r="AX3" s="318" t="s">
        <v>931</v>
      </c>
      <c r="AY3" s="318" t="s">
        <v>76</v>
      </c>
      <c r="AZ3" s="319">
        <v>44937</v>
      </c>
      <c r="BA3" s="320" t="s">
        <v>925</v>
      </c>
      <c r="BB3" s="319">
        <v>44965</v>
      </c>
      <c r="BC3" s="320" t="s">
        <v>926</v>
      </c>
      <c r="BD3" s="320" t="s">
        <v>927</v>
      </c>
      <c r="BE3" s="320" t="s">
        <v>928</v>
      </c>
      <c r="BF3" s="320" t="s">
        <v>927</v>
      </c>
      <c r="BG3" s="319">
        <v>44967</v>
      </c>
      <c r="BH3" s="319">
        <v>44968</v>
      </c>
      <c r="BI3" s="320" t="s">
        <v>927</v>
      </c>
      <c r="BJ3" s="320" t="s">
        <v>927</v>
      </c>
      <c r="BK3" s="320" t="s">
        <v>927</v>
      </c>
      <c r="BL3" s="319">
        <v>45042</v>
      </c>
      <c r="BM3" s="320" t="s">
        <v>927</v>
      </c>
      <c r="BN3" s="320" t="s">
        <v>927</v>
      </c>
      <c r="BO3" s="320" t="s">
        <v>927</v>
      </c>
      <c r="BP3" s="320" t="s">
        <v>927</v>
      </c>
      <c r="BQ3" s="320" t="s">
        <v>927</v>
      </c>
    </row>
    <row r="4" spans="2:70">
      <c r="B4" s="352"/>
      <c r="C4" s="353"/>
      <c r="D4" s="353"/>
      <c r="E4" s="137">
        <v>5329</v>
      </c>
      <c r="F4" s="137">
        <v>5330</v>
      </c>
      <c r="G4" s="137">
        <v>5331</v>
      </c>
      <c r="H4" s="137">
        <v>5332</v>
      </c>
      <c r="I4" s="137">
        <v>5335</v>
      </c>
      <c r="J4" s="137">
        <v>5336</v>
      </c>
      <c r="K4" s="138">
        <v>5337</v>
      </c>
      <c r="L4" s="152">
        <v>5338</v>
      </c>
      <c r="M4" s="152">
        <v>5339</v>
      </c>
      <c r="N4" s="152">
        <v>5340</v>
      </c>
      <c r="O4" s="152">
        <v>5341</v>
      </c>
      <c r="P4" s="152">
        <v>5342</v>
      </c>
      <c r="Q4" s="152">
        <v>5343</v>
      </c>
      <c r="R4" s="152">
        <v>5344</v>
      </c>
      <c r="S4" s="152">
        <v>5437</v>
      </c>
      <c r="T4" s="152">
        <v>5438</v>
      </c>
      <c r="U4" s="152">
        <v>5439</v>
      </c>
      <c r="V4" s="152">
        <v>5440</v>
      </c>
      <c r="W4" s="152">
        <v>5441</v>
      </c>
      <c r="Y4" s="352" t="s">
        <v>932</v>
      </c>
      <c r="Z4" s="353"/>
      <c r="AA4" s="353"/>
      <c r="AB4" s="137">
        <v>5329</v>
      </c>
      <c r="AC4" s="137">
        <v>5330</v>
      </c>
      <c r="AD4" s="137">
        <v>5331</v>
      </c>
      <c r="AE4" s="137">
        <v>5332</v>
      </c>
      <c r="AF4" s="137">
        <v>5335</v>
      </c>
      <c r="AG4" s="137">
        <v>5336</v>
      </c>
      <c r="AH4" s="138">
        <v>5337</v>
      </c>
      <c r="AI4" s="152">
        <v>5338</v>
      </c>
      <c r="AJ4" s="152">
        <v>5339</v>
      </c>
      <c r="AK4" s="152">
        <v>5340</v>
      </c>
      <c r="AL4" s="152">
        <v>5341</v>
      </c>
      <c r="AM4" s="152">
        <v>5342</v>
      </c>
      <c r="AN4" s="152">
        <v>5343</v>
      </c>
      <c r="AO4" s="152">
        <v>5344</v>
      </c>
      <c r="AP4" s="152">
        <v>5437</v>
      </c>
      <c r="AQ4" s="152">
        <v>5438</v>
      </c>
      <c r="AR4" s="152">
        <v>5439</v>
      </c>
      <c r="AS4" s="152">
        <v>5440</v>
      </c>
      <c r="AT4" s="152">
        <v>5441</v>
      </c>
      <c r="AV4" s="352" t="s">
        <v>932</v>
      </c>
      <c r="AW4" s="353"/>
      <c r="AX4" s="353"/>
      <c r="AY4" s="137">
        <v>5329</v>
      </c>
      <c r="AZ4" s="137">
        <v>5330</v>
      </c>
      <c r="BA4" s="137">
        <v>5331</v>
      </c>
      <c r="BB4" s="137">
        <v>5332</v>
      </c>
      <c r="BC4" s="137">
        <v>5335</v>
      </c>
      <c r="BD4" s="137">
        <v>5336</v>
      </c>
      <c r="BE4" s="138">
        <v>5337</v>
      </c>
      <c r="BF4" s="152">
        <v>5338</v>
      </c>
      <c r="BG4" s="152">
        <v>5339</v>
      </c>
      <c r="BH4" s="152">
        <v>5340</v>
      </c>
      <c r="BI4" s="152">
        <v>5341</v>
      </c>
      <c r="BJ4" s="152">
        <v>5342</v>
      </c>
      <c r="BK4" s="152">
        <v>5343</v>
      </c>
      <c r="BL4" s="152">
        <v>5344</v>
      </c>
      <c r="BM4" s="152">
        <v>5437</v>
      </c>
      <c r="BN4" s="152">
        <v>5438</v>
      </c>
      <c r="BO4" s="152">
        <v>5439</v>
      </c>
      <c r="BP4" s="152">
        <v>5440</v>
      </c>
      <c r="BQ4" s="152">
        <v>5441</v>
      </c>
      <c r="BR4" s="291" t="s">
        <v>933</v>
      </c>
    </row>
    <row r="5" spans="2:70">
      <c r="B5" s="14" t="s">
        <v>934</v>
      </c>
      <c r="C5" s="14" t="s">
        <v>935</v>
      </c>
      <c r="D5" s="14" t="s">
        <v>936</v>
      </c>
      <c r="E5" s="139">
        <v>9.0999999999999998E-2</v>
      </c>
      <c r="F5" s="139">
        <f t="shared" ref="F5:L5" si="0">E5</f>
        <v>9.0999999999999998E-2</v>
      </c>
      <c r="G5" s="139">
        <f t="shared" si="0"/>
        <v>9.0999999999999998E-2</v>
      </c>
      <c r="H5" s="139">
        <f t="shared" si="0"/>
        <v>9.0999999999999998E-2</v>
      </c>
      <c r="I5" s="139">
        <f t="shared" si="0"/>
        <v>9.0999999999999998E-2</v>
      </c>
      <c r="J5" s="139">
        <f t="shared" si="0"/>
        <v>9.0999999999999998E-2</v>
      </c>
      <c r="K5" s="139">
        <f t="shared" si="0"/>
        <v>9.0999999999999998E-2</v>
      </c>
      <c r="L5" s="139">
        <f t="shared" si="0"/>
        <v>9.0999999999999998E-2</v>
      </c>
      <c r="M5" s="139">
        <f t="shared" ref="M5:N5" si="1">L5</f>
        <v>9.0999999999999998E-2</v>
      </c>
      <c r="N5" s="139">
        <f t="shared" si="1"/>
        <v>9.0999999999999998E-2</v>
      </c>
      <c r="O5" s="139">
        <f t="shared" ref="O5:W5" si="2">N5</f>
        <v>9.0999999999999998E-2</v>
      </c>
      <c r="P5" s="139">
        <f t="shared" si="2"/>
        <v>9.0999999999999998E-2</v>
      </c>
      <c r="Q5" s="139">
        <f t="shared" si="2"/>
        <v>9.0999999999999998E-2</v>
      </c>
      <c r="R5" s="139">
        <f t="shared" si="2"/>
        <v>9.0999999999999998E-2</v>
      </c>
      <c r="S5" s="139">
        <f t="shared" si="2"/>
        <v>9.0999999999999998E-2</v>
      </c>
      <c r="T5" s="139">
        <f t="shared" si="2"/>
        <v>9.0999999999999998E-2</v>
      </c>
      <c r="U5" s="139">
        <f t="shared" si="2"/>
        <v>9.0999999999999998E-2</v>
      </c>
      <c r="V5" s="139">
        <f t="shared" si="2"/>
        <v>9.0999999999999998E-2</v>
      </c>
      <c r="W5" s="139">
        <f t="shared" si="2"/>
        <v>9.0999999999999998E-2</v>
      </c>
      <c r="Y5" s="14" t="s">
        <v>934</v>
      </c>
      <c r="Z5" s="14" t="s">
        <v>935</v>
      </c>
      <c r="AA5" s="14" t="s">
        <v>936</v>
      </c>
      <c r="AB5" s="139">
        <f>E5</f>
        <v>9.0999999999999998E-2</v>
      </c>
      <c r="AC5" s="139">
        <f>AB5</f>
        <v>9.0999999999999998E-2</v>
      </c>
      <c r="AD5" s="139">
        <f>AC5</f>
        <v>9.0999999999999998E-2</v>
      </c>
      <c r="AE5" s="139">
        <f>AD5</f>
        <v>9.0999999999999998E-2</v>
      </c>
      <c r="AF5" s="139">
        <f>AC5</f>
        <v>9.0999999999999998E-2</v>
      </c>
      <c r="AG5" s="139">
        <f>AC5</f>
        <v>9.0999999999999998E-2</v>
      </c>
      <c r="AH5" s="139">
        <f>AC5</f>
        <v>9.0999999999999998E-2</v>
      </c>
      <c r="AI5" s="139">
        <f t="shared" ref="AI5:AT5" si="3">AD5</f>
        <v>9.0999999999999998E-2</v>
      </c>
      <c r="AJ5" s="139">
        <f t="shared" si="3"/>
        <v>9.0999999999999998E-2</v>
      </c>
      <c r="AK5" s="139">
        <f t="shared" si="3"/>
        <v>9.0999999999999998E-2</v>
      </c>
      <c r="AL5" s="139">
        <f t="shared" si="3"/>
        <v>9.0999999999999998E-2</v>
      </c>
      <c r="AM5" s="139">
        <f t="shared" si="3"/>
        <v>9.0999999999999998E-2</v>
      </c>
      <c r="AN5" s="139">
        <f t="shared" si="3"/>
        <v>9.0999999999999998E-2</v>
      </c>
      <c r="AO5" s="139">
        <f t="shared" si="3"/>
        <v>9.0999999999999998E-2</v>
      </c>
      <c r="AP5" s="139">
        <f t="shared" si="3"/>
        <v>9.0999999999999998E-2</v>
      </c>
      <c r="AQ5" s="139">
        <f t="shared" si="3"/>
        <v>9.0999999999999998E-2</v>
      </c>
      <c r="AR5" s="139">
        <f t="shared" si="3"/>
        <v>9.0999999999999998E-2</v>
      </c>
      <c r="AS5" s="139">
        <f t="shared" si="3"/>
        <v>9.0999999999999998E-2</v>
      </c>
      <c r="AT5" s="139">
        <f t="shared" si="3"/>
        <v>9.0999999999999998E-2</v>
      </c>
      <c r="AV5" s="14" t="s">
        <v>934</v>
      </c>
      <c r="AW5" s="14" t="s">
        <v>935</v>
      </c>
      <c r="AX5" s="14" t="s">
        <v>936</v>
      </c>
      <c r="AY5" s="139">
        <f>AS5</f>
        <v>9.0999999999999998E-2</v>
      </c>
      <c r="AZ5" s="139">
        <f>AY5</f>
        <v>9.0999999999999998E-2</v>
      </c>
      <c r="BA5" s="139">
        <f t="shared" ref="BA5:BQ5" si="4">AZ5</f>
        <v>9.0999999999999998E-2</v>
      </c>
      <c r="BB5" s="139">
        <f t="shared" si="4"/>
        <v>9.0999999999999998E-2</v>
      </c>
      <c r="BC5" s="139">
        <f t="shared" si="4"/>
        <v>9.0999999999999998E-2</v>
      </c>
      <c r="BD5" s="139">
        <f t="shared" si="4"/>
        <v>9.0999999999999998E-2</v>
      </c>
      <c r="BE5" s="139">
        <f t="shared" si="4"/>
        <v>9.0999999999999998E-2</v>
      </c>
      <c r="BF5" s="139">
        <f t="shared" si="4"/>
        <v>9.0999999999999998E-2</v>
      </c>
      <c r="BG5" s="139">
        <f t="shared" si="4"/>
        <v>9.0999999999999998E-2</v>
      </c>
      <c r="BH5" s="139">
        <f t="shared" si="4"/>
        <v>9.0999999999999998E-2</v>
      </c>
      <c r="BI5" s="139">
        <f t="shared" si="4"/>
        <v>9.0999999999999998E-2</v>
      </c>
      <c r="BJ5" s="139">
        <f t="shared" si="4"/>
        <v>9.0999999999999998E-2</v>
      </c>
      <c r="BK5" s="139">
        <f t="shared" si="4"/>
        <v>9.0999999999999998E-2</v>
      </c>
      <c r="BL5" s="139">
        <f t="shared" si="4"/>
        <v>9.0999999999999998E-2</v>
      </c>
      <c r="BM5" s="139">
        <f t="shared" si="4"/>
        <v>9.0999999999999998E-2</v>
      </c>
      <c r="BN5" s="139">
        <f t="shared" si="4"/>
        <v>9.0999999999999998E-2</v>
      </c>
      <c r="BO5" s="139">
        <f t="shared" si="4"/>
        <v>9.0999999999999998E-2</v>
      </c>
      <c r="BP5" s="139">
        <f t="shared" si="4"/>
        <v>9.0999999999999998E-2</v>
      </c>
      <c r="BQ5" s="139">
        <f t="shared" si="4"/>
        <v>9.0999999999999998E-2</v>
      </c>
      <c r="BR5" s="292" t="s">
        <v>937</v>
      </c>
    </row>
    <row r="6" spans="2:70">
      <c r="B6" s="14" t="s">
        <v>938</v>
      </c>
      <c r="C6" s="14" t="s">
        <v>939</v>
      </c>
      <c r="D6" s="14"/>
      <c r="E6" s="140">
        <f>'Total PTDs'!Q20</f>
        <v>1055111.7</v>
      </c>
      <c r="F6" s="140">
        <f>'Total PTDs'!Q36</f>
        <v>1086757.5</v>
      </c>
      <c r="G6" s="140">
        <f>'Total PTDs'!Q54</f>
        <v>1256035.6000000001</v>
      </c>
      <c r="H6" s="140">
        <f>'Total PTDs'!Q69</f>
        <v>918372.85000000009</v>
      </c>
      <c r="I6" s="140">
        <f>'Total PTDs'!Q86</f>
        <v>853688.20000000007</v>
      </c>
      <c r="J6" s="140">
        <f>'Total PTDs'!Q101</f>
        <v>997034.4</v>
      </c>
      <c r="K6" s="140">
        <f>'Total PTDs'!Q118</f>
        <v>1347697.5499999998</v>
      </c>
      <c r="L6" s="140">
        <f>'Total PTDs'!Q137</f>
        <v>1386048.5</v>
      </c>
      <c r="M6" s="140">
        <f>'Total PTDs'!Q156</f>
        <v>1352417.05</v>
      </c>
      <c r="N6" s="140">
        <f>'Total PTDs'!Q176</f>
        <v>1227386.25</v>
      </c>
      <c r="O6" s="140">
        <f>'Total PTDs'!Q196</f>
        <v>1589948.95</v>
      </c>
      <c r="P6" s="140">
        <f>'Total PTDs'!Q215</f>
        <v>1292232.6499999999</v>
      </c>
      <c r="Q6" s="140">
        <f>'Total PTDs'!Q235</f>
        <v>1463948.5</v>
      </c>
      <c r="R6" s="140">
        <f>'Total PTDs'!Q253</f>
        <v>1612549</v>
      </c>
      <c r="S6" s="140">
        <f>'Total PTDs'!Q268</f>
        <v>1304338.5999999999</v>
      </c>
      <c r="T6" s="140">
        <f>'Total PTDs'!Q284</f>
        <v>1326021.3999999997</v>
      </c>
      <c r="U6" s="140">
        <f>'Total PTDs'!Q300</f>
        <v>1366828.1500000001</v>
      </c>
      <c r="V6" s="140">
        <f>'Total PTDs'!Q315</f>
        <v>1255708.1000000001</v>
      </c>
      <c r="W6" s="140">
        <f>'Total PTDs'!Q332</f>
        <v>1205346.2</v>
      </c>
      <c r="Y6" s="14" t="s">
        <v>938</v>
      </c>
      <c r="Z6" s="14" t="s">
        <v>939</v>
      </c>
      <c r="AA6" s="14"/>
      <c r="AB6" s="140">
        <f>'Total PTDs'!U20</f>
        <v>1055111.7</v>
      </c>
      <c r="AC6" s="140">
        <f>'Total PTDs'!U36</f>
        <v>1050239.5</v>
      </c>
      <c r="AD6" s="140">
        <f>'Total PTDs'!U54</f>
        <v>1181154.3</v>
      </c>
      <c r="AE6" s="140">
        <f>'Total PTDs'!U69</f>
        <v>815451.75</v>
      </c>
      <c r="AF6" s="140">
        <f>'Total PTDs'!U86</f>
        <v>714807.7</v>
      </c>
      <c r="AG6" s="140">
        <f>'Total PTDs'!U101</f>
        <v>652569.15</v>
      </c>
      <c r="AH6" s="140">
        <f>'Total PTDs'!U118</f>
        <v>984664.55</v>
      </c>
      <c r="AI6" s="140">
        <f>'Total PTDs'!U137</f>
        <v>991770</v>
      </c>
      <c r="AJ6" s="140">
        <f>'Total PTDs'!U156</f>
        <v>1198327.05</v>
      </c>
      <c r="AK6" s="140">
        <f>'Total PTDs'!U176</f>
        <v>1060069.3999999999</v>
      </c>
      <c r="AL6" s="140">
        <f>'Total PTDs'!U196</f>
        <v>1126073.45</v>
      </c>
      <c r="AM6" s="140">
        <f>'Total PTDs'!U215</f>
        <v>925576.4</v>
      </c>
      <c r="AN6" s="140">
        <f>'Total PTDs'!U235</f>
        <v>1011107.25</v>
      </c>
      <c r="AO6" s="140">
        <f>'Total PTDs'!U253</f>
        <v>1143320.25</v>
      </c>
      <c r="AP6" s="140">
        <f>'Total PTDs'!U268</f>
        <v>925977.35</v>
      </c>
      <c r="AQ6" s="140">
        <f>'Total PTDs'!U284</f>
        <v>970740.39999999991</v>
      </c>
      <c r="AR6" s="140">
        <f>'Total PTDs'!U300</f>
        <v>971670.89999999991</v>
      </c>
      <c r="AS6" s="140">
        <f>'Total PTDs'!U315</f>
        <v>904032.35</v>
      </c>
      <c r="AT6" s="140">
        <f>'Total PTDs'!U332</f>
        <v>802104.45</v>
      </c>
      <c r="AV6" s="14" t="s">
        <v>938</v>
      </c>
      <c r="AW6" s="14" t="s">
        <v>939</v>
      </c>
      <c r="AX6" s="14"/>
      <c r="AY6" s="140">
        <v>0</v>
      </c>
      <c r="AZ6" s="140">
        <f>'Total PTDs'!Y36</f>
        <v>36518</v>
      </c>
      <c r="BA6" s="140">
        <f>'Total PTDs'!Y54</f>
        <v>74881.299999999988</v>
      </c>
      <c r="BB6" s="140">
        <f>'Total PTDs'!Y69</f>
        <v>102921.1</v>
      </c>
      <c r="BC6" s="140">
        <f>'Total PTDs'!Y86</f>
        <v>138880.5</v>
      </c>
      <c r="BD6" s="140">
        <f>'Total PTDs'!Y101</f>
        <v>344465.25</v>
      </c>
      <c r="BE6" s="140">
        <f>'Total PTDs'!Y118</f>
        <v>363032.99999999994</v>
      </c>
      <c r="BF6" s="140">
        <f>'Total PTDs'!Y137</f>
        <v>394278.5</v>
      </c>
      <c r="BG6" s="140">
        <f>'Total PTDs'!Y156</f>
        <v>154090</v>
      </c>
      <c r="BH6" s="140">
        <f>'Total PTDs'!Y176</f>
        <v>167316.85</v>
      </c>
      <c r="BI6" s="140">
        <f>'Total PTDs'!Y196</f>
        <v>463875.5</v>
      </c>
      <c r="BJ6" s="140">
        <f>'Total PTDs'!Y215</f>
        <v>366656.25</v>
      </c>
      <c r="BK6" s="140">
        <f>'Total PTDs'!Y235</f>
        <v>452841.25</v>
      </c>
      <c r="BL6" s="140">
        <f>'Total PTDs'!Y253</f>
        <v>469228.75</v>
      </c>
      <c r="BM6" s="140">
        <f>'Total PTDs'!Y268</f>
        <v>378361.25</v>
      </c>
      <c r="BN6" s="140">
        <f>'Total PTDs'!Y284</f>
        <v>355281</v>
      </c>
      <c r="BO6" s="140">
        <f>'Total PTDs'!Y300</f>
        <v>395157.25</v>
      </c>
      <c r="BP6" s="140">
        <f>'Total PTDs'!Y315</f>
        <v>351675.75</v>
      </c>
      <c r="BQ6" s="140">
        <f>'Total PTDs'!Y332</f>
        <v>403241.75</v>
      </c>
      <c r="BR6" s="293" t="s">
        <v>940</v>
      </c>
    </row>
    <row r="7" spans="2:70">
      <c r="B7" s="14" t="s">
        <v>941</v>
      </c>
      <c r="C7" s="14" t="s">
        <v>942</v>
      </c>
      <c r="D7" s="14" t="s">
        <v>943</v>
      </c>
      <c r="E7" s="141">
        <v>4.0000000000000002E-4</v>
      </c>
      <c r="F7" s="141">
        <v>4.0000000000000002E-4</v>
      </c>
      <c r="G7" s="141">
        <v>4.0000000000000002E-4</v>
      </c>
      <c r="H7" s="141">
        <v>4.0000000000000002E-4</v>
      </c>
      <c r="I7" s="141">
        <v>4.0000000000000002E-4</v>
      </c>
      <c r="J7" s="141">
        <v>4.0000000000000002E-4</v>
      </c>
      <c r="K7" s="141">
        <v>4.0000000000000002E-4</v>
      </c>
      <c r="L7" s="141">
        <v>4.0000000000000002E-4</v>
      </c>
      <c r="M7" s="141">
        <v>4.0000000000000002E-4</v>
      </c>
      <c r="N7" s="141">
        <v>4.0000000000000002E-4</v>
      </c>
      <c r="O7" s="141">
        <v>4.0000000000000002E-4</v>
      </c>
      <c r="P7" s="141">
        <v>4.0000000000000002E-4</v>
      </c>
      <c r="Q7" s="141">
        <v>4.0000000000000002E-4</v>
      </c>
      <c r="R7" s="141">
        <v>4.0000000000000002E-4</v>
      </c>
      <c r="S7" s="141">
        <v>4.0000000000000002E-4</v>
      </c>
      <c r="T7" s="141">
        <v>4.0000000000000002E-4</v>
      </c>
      <c r="U7" s="141">
        <v>4.0000000000000002E-4</v>
      </c>
      <c r="V7" s="141">
        <v>4.0000000000000002E-4</v>
      </c>
      <c r="W7" s="141">
        <v>4.0000000000000002E-4</v>
      </c>
      <c r="Y7" s="14" t="s">
        <v>941</v>
      </c>
      <c r="Z7" s="14" t="s">
        <v>942</v>
      </c>
      <c r="AA7" s="14" t="s">
        <v>943</v>
      </c>
      <c r="AB7" s="141">
        <v>4.0000000000000002E-4</v>
      </c>
      <c r="AC7" s="141">
        <v>4.0000000000000002E-4</v>
      </c>
      <c r="AD7" s="141">
        <v>4.0000000000000002E-4</v>
      </c>
      <c r="AE7" s="141">
        <v>4.0000000000000002E-4</v>
      </c>
      <c r="AF7" s="141">
        <v>4.0000000000000002E-4</v>
      </c>
      <c r="AG7" s="141">
        <v>4.0000000000000002E-4</v>
      </c>
      <c r="AH7" s="141">
        <v>4.0000000000000002E-4</v>
      </c>
      <c r="AI7" s="141">
        <v>4.0000000000000002E-4</v>
      </c>
      <c r="AJ7" s="141">
        <v>4.0000000000000002E-4</v>
      </c>
      <c r="AK7" s="141">
        <v>4.0000000000000002E-4</v>
      </c>
      <c r="AL7" s="141">
        <v>4.0000000000000002E-4</v>
      </c>
      <c r="AM7" s="141">
        <v>4.0000000000000002E-4</v>
      </c>
      <c r="AN7" s="141">
        <v>4.0000000000000002E-4</v>
      </c>
      <c r="AO7" s="141">
        <v>4.0000000000000002E-4</v>
      </c>
      <c r="AP7" s="141">
        <v>4.0000000000000002E-4</v>
      </c>
      <c r="AQ7" s="141">
        <v>4.0000000000000002E-4</v>
      </c>
      <c r="AR7" s="141">
        <v>4.0000000000000002E-4</v>
      </c>
      <c r="AS7" s="141">
        <v>4.0000000000000002E-4</v>
      </c>
      <c r="AT7" s="141">
        <v>4.0000000000000002E-4</v>
      </c>
      <c r="AV7" s="14" t="s">
        <v>941</v>
      </c>
      <c r="AW7" s="14" t="s">
        <v>942</v>
      </c>
      <c r="AX7" s="14" t="s">
        <v>943</v>
      </c>
      <c r="AY7" s="141">
        <v>4.0000000000000002E-4</v>
      </c>
      <c r="AZ7" s="141">
        <v>4.0000000000000002E-4</v>
      </c>
      <c r="BA7" s="141">
        <v>4.0000000000000002E-4</v>
      </c>
      <c r="BB7" s="141">
        <v>4.0000000000000002E-4</v>
      </c>
      <c r="BC7" s="141">
        <v>4.0000000000000002E-4</v>
      </c>
      <c r="BD7" s="141">
        <v>4.0000000000000002E-4</v>
      </c>
      <c r="BE7" s="141">
        <v>4.0000000000000002E-4</v>
      </c>
      <c r="BF7" s="141">
        <v>4.0000000000000002E-4</v>
      </c>
      <c r="BG7" s="141">
        <v>4.0000000000000002E-4</v>
      </c>
      <c r="BH7" s="141">
        <v>4.0000000000000002E-4</v>
      </c>
      <c r="BI7" s="141">
        <v>4.0000000000000002E-4</v>
      </c>
      <c r="BJ7" s="141">
        <v>4.0000000000000002E-4</v>
      </c>
      <c r="BK7" s="141">
        <v>4.0000000000000002E-4</v>
      </c>
      <c r="BL7" s="141">
        <v>4.0000000000000002E-4</v>
      </c>
      <c r="BM7" s="141">
        <v>4.0000000000000002E-4</v>
      </c>
      <c r="BN7" s="141">
        <v>4.0000000000000002E-4</v>
      </c>
      <c r="BO7" s="141">
        <v>4.0000000000000002E-4</v>
      </c>
      <c r="BP7" s="141">
        <v>4.0000000000000002E-4</v>
      </c>
      <c r="BQ7" s="141">
        <v>4.0000000000000002E-4</v>
      </c>
      <c r="BR7" s="292" t="s">
        <v>944</v>
      </c>
    </row>
    <row r="8" spans="2:70" ht="30">
      <c r="B8" s="13" t="s">
        <v>945</v>
      </c>
      <c r="C8" s="14" t="s">
        <v>946</v>
      </c>
      <c r="D8" s="14" t="s">
        <v>947</v>
      </c>
      <c r="E8" s="14">
        <v>7.5</v>
      </c>
      <c r="F8" s="14">
        <v>7.5</v>
      </c>
      <c r="G8" s="14">
        <v>7.5</v>
      </c>
      <c r="H8" s="14">
        <v>7.5</v>
      </c>
      <c r="I8" s="14">
        <v>7.5</v>
      </c>
      <c r="J8" s="14">
        <v>7.5</v>
      </c>
      <c r="K8" s="14">
        <v>7.5</v>
      </c>
      <c r="L8" s="14">
        <v>7.5</v>
      </c>
      <c r="M8" s="14">
        <v>7.5</v>
      </c>
      <c r="N8" s="14">
        <v>7.5</v>
      </c>
      <c r="O8" s="14">
        <v>7.5</v>
      </c>
      <c r="P8" s="14">
        <v>7.5</v>
      </c>
      <c r="Q8" s="14">
        <v>7.5</v>
      </c>
      <c r="R8" s="14">
        <v>7.5</v>
      </c>
      <c r="S8" s="14">
        <v>7.5</v>
      </c>
      <c r="T8" s="14">
        <v>7.5</v>
      </c>
      <c r="U8" s="14">
        <v>7.5</v>
      </c>
      <c r="V8" s="14">
        <v>7.5</v>
      </c>
      <c r="W8" s="14">
        <v>7.5</v>
      </c>
      <c r="Y8" s="13" t="s">
        <v>948</v>
      </c>
      <c r="Z8" s="14" t="s">
        <v>946</v>
      </c>
      <c r="AA8" s="14" t="s">
        <v>947</v>
      </c>
      <c r="AB8" s="14">
        <v>7.5</v>
      </c>
      <c r="AC8" s="14">
        <v>7.5</v>
      </c>
      <c r="AD8" s="14">
        <v>7.5</v>
      </c>
      <c r="AE8" s="14">
        <v>7.5</v>
      </c>
      <c r="AF8" s="14">
        <v>7.5</v>
      </c>
      <c r="AG8" s="14">
        <v>7.5</v>
      </c>
      <c r="AH8" s="14">
        <v>7.5</v>
      </c>
      <c r="AI8" s="14">
        <v>7.5</v>
      </c>
      <c r="AJ8" s="14">
        <v>7.5</v>
      </c>
      <c r="AK8" s="14">
        <v>7.5</v>
      </c>
      <c r="AL8" s="14">
        <v>7.5</v>
      </c>
      <c r="AM8" s="14">
        <v>7.5</v>
      </c>
      <c r="AN8" s="14">
        <v>7.5</v>
      </c>
      <c r="AO8" s="14">
        <v>7.5</v>
      </c>
      <c r="AP8" s="14">
        <v>7.5</v>
      </c>
      <c r="AQ8" s="14">
        <v>7.5</v>
      </c>
      <c r="AR8" s="14">
        <v>7.5</v>
      </c>
      <c r="AS8" s="14">
        <v>7.5</v>
      </c>
      <c r="AT8" s="14">
        <v>7.5</v>
      </c>
      <c r="AV8" s="13" t="s">
        <v>948</v>
      </c>
      <c r="AW8" s="14" t="s">
        <v>946</v>
      </c>
      <c r="AX8" s="14" t="s">
        <v>947</v>
      </c>
      <c r="AY8" s="14">
        <v>7.5</v>
      </c>
      <c r="AZ8" s="14">
        <v>7.5</v>
      </c>
      <c r="BA8" s="14">
        <v>7.5</v>
      </c>
      <c r="BB8" s="14">
        <v>7.5</v>
      </c>
      <c r="BC8" s="14">
        <v>7.5</v>
      </c>
      <c r="BD8" s="14">
        <v>7.5</v>
      </c>
      <c r="BE8" s="14">
        <v>7.5</v>
      </c>
      <c r="BF8" s="14">
        <v>7.5</v>
      </c>
      <c r="BG8" s="14">
        <v>7.5</v>
      </c>
      <c r="BH8" s="14">
        <v>7.5</v>
      </c>
      <c r="BI8" s="14">
        <v>7.5</v>
      </c>
      <c r="BJ8" s="14">
        <v>7.5</v>
      </c>
      <c r="BK8" s="14">
        <v>7.5</v>
      </c>
      <c r="BL8" s="14">
        <v>7.5</v>
      </c>
      <c r="BM8" s="14">
        <v>7.5</v>
      </c>
      <c r="BN8" s="14">
        <v>7.5</v>
      </c>
      <c r="BO8" s="14">
        <v>7.5</v>
      </c>
      <c r="BP8" s="14">
        <v>7.5</v>
      </c>
      <c r="BQ8" s="14">
        <v>7.5</v>
      </c>
      <c r="BR8" s="292" t="s">
        <v>1080</v>
      </c>
    </row>
    <row r="9" spans="2:70" ht="30">
      <c r="B9" s="13" t="s">
        <v>949</v>
      </c>
      <c r="C9" s="14" t="s">
        <v>950</v>
      </c>
      <c r="D9" s="14" t="s">
        <v>947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Y9" s="13" t="s">
        <v>949</v>
      </c>
      <c r="Z9" s="14" t="s">
        <v>950</v>
      </c>
      <c r="AA9" s="14" t="s">
        <v>947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V9" s="13" t="s">
        <v>949</v>
      </c>
      <c r="AW9" s="14" t="s">
        <v>950</v>
      </c>
      <c r="AX9" s="14" t="s">
        <v>947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292" t="s">
        <v>951</v>
      </c>
    </row>
    <row r="10" spans="2:70">
      <c r="B10" s="14" t="s">
        <v>952</v>
      </c>
      <c r="C10" s="14" t="s">
        <v>953</v>
      </c>
      <c r="D10" s="14" t="s">
        <v>954</v>
      </c>
      <c r="E10" s="140">
        <f>(1-E5)*E6*E7*(E8+E9)</f>
        <v>2877.2896059</v>
      </c>
      <c r="F10" s="140">
        <f t="shared" ref="F10:K10" si="5">(1-F5)*F6*F7*(F8+F9)</f>
        <v>2963.5877025</v>
      </c>
      <c r="G10" s="140">
        <f t="shared" si="5"/>
        <v>3425.2090812000006</v>
      </c>
      <c r="H10" s="140">
        <f t="shared" si="5"/>
        <v>2504.4027619500002</v>
      </c>
      <c r="I10" s="140">
        <f t="shared" si="5"/>
        <v>2328.0077214000003</v>
      </c>
      <c r="J10" s="140">
        <f t="shared" si="5"/>
        <v>2718.9128088000002</v>
      </c>
      <c r="K10" s="140">
        <f t="shared" si="5"/>
        <v>3675.1712188499996</v>
      </c>
      <c r="L10" s="140">
        <f t="shared" ref="L10:N10" si="6">(1-L5)*L6*L7*(L8+L9)</f>
        <v>3779.7542595000004</v>
      </c>
      <c r="M10" s="140">
        <f t="shared" si="6"/>
        <v>3688.0412953500008</v>
      </c>
      <c r="N10" s="140">
        <f t="shared" si="6"/>
        <v>3347.0823037500004</v>
      </c>
      <c r="O10" s="140">
        <f t="shared" ref="O10:W10" si="7">(1-O5)*O6*O7*(O8+O9)</f>
        <v>4335.79078665</v>
      </c>
      <c r="P10" s="140">
        <f t="shared" si="7"/>
        <v>3523.91843655</v>
      </c>
      <c r="Q10" s="140">
        <f t="shared" si="7"/>
        <v>3992.1875595000006</v>
      </c>
      <c r="R10" s="140">
        <f t="shared" si="7"/>
        <v>4397.4211230000001</v>
      </c>
      <c r="S10" s="140">
        <f t="shared" si="7"/>
        <v>3556.9313621999995</v>
      </c>
      <c r="T10" s="140">
        <f t="shared" si="7"/>
        <v>3616.0603577999996</v>
      </c>
      <c r="U10" s="140">
        <f t="shared" si="7"/>
        <v>3727.3403650500009</v>
      </c>
      <c r="V10" s="140">
        <f t="shared" si="7"/>
        <v>3424.3159887000006</v>
      </c>
      <c r="W10" s="140">
        <f t="shared" si="7"/>
        <v>3286.9790874000005</v>
      </c>
      <c r="Y10" s="14" t="s">
        <v>952</v>
      </c>
      <c r="Z10" s="14" t="s">
        <v>953</v>
      </c>
      <c r="AA10" s="14" t="s">
        <v>954</v>
      </c>
      <c r="AB10" s="140">
        <f t="shared" ref="AB10:AH10" si="8">(1-AB5)*AB6*AB7*(AB8+AB9)</f>
        <v>2877.2896059</v>
      </c>
      <c r="AC10" s="140">
        <f t="shared" si="8"/>
        <v>2864.0031165</v>
      </c>
      <c r="AD10" s="140">
        <f t="shared" si="8"/>
        <v>3221.0077761000007</v>
      </c>
      <c r="AE10" s="140">
        <f t="shared" si="8"/>
        <v>2223.7369222500001</v>
      </c>
      <c r="AF10" s="140">
        <f t="shared" si="8"/>
        <v>1949.2805979000002</v>
      </c>
      <c r="AG10" s="140">
        <f t="shared" si="8"/>
        <v>1779.5560720500002</v>
      </c>
      <c r="AH10" s="140">
        <f t="shared" si="8"/>
        <v>2685.1802278500004</v>
      </c>
      <c r="AI10" s="140">
        <f t="shared" ref="AI10:AT10" si="9">(1-AI5)*AI6*AI7*(AI8+AI9)</f>
        <v>2704.5567900000005</v>
      </c>
      <c r="AJ10" s="140">
        <f t="shared" si="9"/>
        <v>3267.8378653500004</v>
      </c>
      <c r="AK10" s="140">
        <f t="shared" si="9"/>
        <v>2890.8092538000001</v>
      </c>
      <c r="AL10" s="140">
        <f t="shared" si="9"/>
        <v>3070.8022981500003</v>
      </c>
      <c r="AM10" s="140">
        <f t="shared" si="9"/>
        <v>2524.0468428000004</v>
      </c>
      <c r="AN10" s="140">
        <f t="shared" si="9"/>
        <v>2757.2894707500004</v>
      </c>
      <c r="AO10" s="140">
        <f t="shared" si="9"/>
        <v>3117.8343217500001</v>
      </c>
      <c r="AP10" s="140">
        <f t="shared" si="9"/>
        <v>2525.1402334500003</v>
      </c>
      <c r="AQ10" s="140">
        <f t="shared" si="9"/>
        <v>2647.2090708000001</v>
      </c>
      <c r="AR10" s="140">
        <f t="shared" si="9"/>
        <v>2649.7465443000001</v>
      </c>
      <c r="AS10" s="140">
        <f t="shared" si="9"/>
        <v>2465.2962184500002</v>
      </c>
      <c r="AT10" s="140">
        <f t="shared" si="9"/>
        <v>2187.3388351499998</v>
      </c>
      <c r="AV10" s="14" t="s">
        <v>952</v>
      </c>
      <c r="AW10" s="14" t="s">
        <v>953</v>
      </c>
      <c r="AX10" s="14" t="s">
        <v>954</v>
      </c>
      <c r="AY10" s="157">
        <f>(1-AY5)*AY6*AY7*(AY8+AY9)</f>
        <v>0</v>
      </c>
      <c r="AZ10" s="140">
        <f t="shared" ref="AZ10" si="10">(1-AZ5)*AZ6*AZ7*(AZ8+AZ9)</f>
        <v>99.584586000000002</v>
      </c>
      <c r="BA10" s="140">
        <f t="shared" ref="BA10:BQ10" si="11">(1-BA5)*BA6*BA7*(BA8+BA9)</f>
        <v>204.20130509999996</v>
      </c>
      <c r="BB10" s="140">
        <f t="shared" si="11"/>
        <v>280.66583969999999</v>
      </c>
      <c r="BC10" s="140">
        <f t="shared" si="11"/>
        <v>378.7271235</v>
      </c>
      <c r="BD10" s="140">
        <f t="shared" si="11"/>
        <v>939.35673674999998</v>
      </c>
      <c r="BE10" s="140">
        <f t="shared" si="11"/>
        <v>989.99099100000001</v>
      </c>
      <c r="BF10" s="140">
        <f t="shared" si="11"/>
        <v>1075.1974695000004</v>
      </c>
      <c r="BG10" s="140">
        <f t="shared" si="11"/>
        <v>420.20343000000003</v>
      </c>
      <c r="BH10" s="140">
        <f t="shared" si="11"/>
        <v>456.27304995000003</v>
      </c>
      <c r="BI10" s="140">
        <f t="shared" si="11"/>
        <v>1264.9884885000001</v>
      </c>
      <c r="BJ10" s="140">
        <f t="shared" si="11"/>
        <v>999.8715937500001</v>
      </c>
      <c r="BK10" s="140">
        <f t="shared" si="11"/>
        <v>1234.8980887500002</v>
      </c>
      <c r="BL10" s="140">
        <f t="shared" si="11"/>
        <v>1279.5868012500002</v>
      </c>
      <c r="BM10" s="140">
        <f t="shared" si="11"/>
        <v>1031.7911287500001</v>
      </c>
      <c r="BN10" s="140">
        <f t="shared" si="11"/>
        <v>968.85128699999996</v>
      </c>
      <c r="BO10" s="140">
        <f t="shared" si="11"/>
        <v>1077.5938207500001</v>
      </c>
      <c r="BP10" s="140">
        <f t="shared" si="11"/>
        <v>959.01977025000008</v>
      </c>
      <c r="BQ10" s="140">
        <f t="shared" si="11"/>
        <v>1099.64025225</v>
      </c>
      <c r="BR10" s="14"/>
    </row>
    <row r="11" spans="2:70">
      <c r="BR11" s="292"/>
    </row>
    <row r="12" spans="2:70">
      <c r="B12" s="352" t="s">
        <v>955</v>
      </c>
      <c r="C12" s="353"/>
      <c r="D12" s="353"/>
      <c r="E12" s="142"/>
      <c r="F12" s="142"/>
      <c r="G12" s="142"/>
      <c r="H12" s="142"/>
      <c r="I12" s="142"/>
      <c r="J12" s="142"/>
      <c r="K12" s="14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Y12" s="352" t="s">
        <v>955</v>
      </c>
      <c r="Z12" s="353"/>
      <c r="AA12" s="353"/>
      <c r="AB12" s="142"/>
      <c r="AC12" s="142"/>
      <c r="AD12" s="142"/>
      <c r="AE12" s="142"/>
      <c r="AF12" s="142"/>
      <c r="AG12" s="142"/>
      <c r="AH12" s="14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V12" s="352" t="s">
        <v>955</v>
      </c>
      <c r="AW12" s="353"/>
      <c r="AX12" s="353"/>
      <c r="AY12" s="142"/>
      <c r="AZ12" s="142"/>
      <c r="BA12" s="142"/>
      <c r="BB12" s="142"/>
      <c r="BC12" s="142"/>
      <c r="BD12" s="142"/>
      <c r="BE12" s="14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292"/>
    </row>
    <row r="13" spans="2:70">
      <c r="B13" s="14" t="s">
        <v>956</v>
      </c>
      <c r="C13" s="14" t="s">
        <v>935</v>
      </c>
      <c r="D13" s="14" t="s">
        <v>936</v>
      </c>
      <c r="E13" s="139">
        <f>E5</f>
        <v>9.0999999999999998E-2</v>
      </c>
      <c r="F13" s="139">
        <f t="shared" ref="F13:K13" si="12">F5</f>
        <v>9.0999999999999998E-2</v>
      </c>
      <c r="G13" s="139">
        <f t="shared" si="12"/>
        <v>9.0999999999999998E-2</v>
      </c>
      <c r="H13" s="139">
        <f t="shared" si="12"/>
        <v>9.0999999999999998E-2</v>
      </c>
      <c r="I13" s="139">
        <f t="shared" si="12"/>
        <v>9.0999999999999998E-2</v>
      </c>
      <c r="J13" s="139">
        <f t="shared" si="12"/>
        <v>9.0999999999999998E-2</v>
      </c>
      <c r="K13" s="139">
        <f t="shared" si="12"/>
        <v>9.0999999999999998E-2</v>
      </c>
      <c r="L13" s="139">
        <f t="shared" ref="L13:W13" si="13">L5</f>
        <v>9.0999999999999998E-2</v>
      </c>
      <c r="M13" s="139">
        <f t="shared" si="13"/>
        <v>9.0999999999999998E-2</v>
      </c>
      <c r="N13" s="139">
        <f t="shared" si="13"/>
        <v>9.0999999999999998E-2</v>
      </c>
      <c r="O13" s="139">
        <f t="shared" si="13"/>
        <v>9.0999999999999998E-2</v>
      </c>
      <c r="P13" s="139">
        <f t="shared" si="13"/>
        <v>9.0999999999999998E-2</v>
      </c>
      <c r="Q13" s="139">
        <f t="shared" si="13"/>
        <v>9.0999999999999998E-2</v>
      </c>
      <c r="R13" s="139">
        <f t="shared" si="13"/>
        <v>9.0999999999999998E-2</v>
      </c>
      <c r="S13" s="139">
        <f t="shared" si="13"/>
        <v>9.0999999999999998E-2</v>
      </c>
      <c r="T13" s="139">
        <f t="shared" si="13"/>
        <v>9.0999999999999998E-2</v>
      </c>
      <c r="U13" s="139">
        <f t="shared" si="13"/>
        <v>9.0999999999999998E-2</v>
      </c>
      <c r="V13" s="139">
        <f t="shared" si="13"/>
        <v>9.0999999999999998E-2</v>
      </c>
      <c r="W13" s="139">
        <f t="shared" si="13"/>
        <v>9.0999999999999998E-2</v>
      </c>
      <c r="Y13" s="14" t="s">
        <v>956</v>
      </c>
      <c r="Z13" s="14" t="s">
        <v>935</v>
      </c>
      <c r="AA13" s="14" t="s">
        <v>936</v>
      </c>
      <c r="AB13" s="139">
        <f>E13</f>
        <v>9.0999999999999998E-2</v>
      </c>
      <c r="AC13" s="139">
        <f t="shared" ref="AC13:AH13" si="14">AC5</f>
        <v>9.0999999999999998E-2</v>
      </c>
      <c r="AD13" s="139">
        <f t="shared" si="14"/>
        <v>9.0999999999999998E-2</v>
      </c>
      <c r="AE13" s="139">
        <f t="shared" si="14"/>
        <v>9.0999999999999998E-2</v>
      </c>
      <c r="AF13" s="139">
        <f t="shared" si="14"/>
        <v>9.0999999999999998E-2</v>
      </c>
      <c r="AG13" s="139">
        <f t="shared" si="14"/>
        <v>9.0999999999999998E-2</v>
      </c>
      <c r="AH13" s="139">
        <f t="shared" si="14"/>
        <v>9.0999999999999998E-2</v>
      </c>
      <c r="AI13" s="139">
        <f t="shared" ref="AI13:AT13" si="15">AI5</f>
        <v>9.0999999999999998E-2</v>
      </c>
      <c r="AJ13" s="139">
        <f t="shared" si="15"/>
        <v>9.0999999999999998E-2</v>
      </c>
      <c r="AK13" s="139">
        <f t="shared" si="15"/>
        <v>9.0999999999999998E-2</v>
      </c>
      <c r="AL13" s="139">
        <f t="shared" si="15"/>
        <v>9.0999999999999998E-2</v>
      </c>
      <c r="AM13" s="139">
        <f t="shared" si="15"/>
        <v>9.0999999999999998E-2</v>
      </c>
      <c r="AN13" s="139">
        <f t="shared" si="15"/>
        <v>9.0999999999999998E-2</v>
      </c>
      <c r="AO13" s="139">
        <f t="shared" si="15"/>
        <v>9.0999999999999998E-2</v>
      </c>
      <c r="AP13" s="139">
        <f t="shared" si="15"/>
        <v>9.0999999999999998E-2</v>
      </c>
      <c r="AQ13" s="139">
        <f t="shared" si="15"/>
        <v>9.0999999999999998E-2</v>
      </c>
      <c r="AR13" s="139">
        <f t="shared" si="15"/>
        <v>9.0999999999999998E-2</v>
      </c>
      <c r="AS13" s="139">
        <f t="shared" si="15"/>
        <v>9.0999999999999998E-2</v>
      </c>
      <c r="AT13" s="139">
        <f t="shared" si="15"/>
        <v>9.0999999999999998E-2</v>
      </c>
      <c r="AV13" s="14" t="s">
        <v>956</v>
      </c>
      <c r="AW13" s="14" t="s">
        <v>935</v>
      </c>
      <c r="AX13" s="14" t="s">
        <v>936</v>
      </c>
      <c r="AY13" s="139">
        <f>AY5</f>
        <v>9.0999999999999998E-2</v>
      </c>
      <c r="AZ13" s="139">
        <f t="shared" ref="AZ13:BE13" si="16">AZ5</f>
        <v>9.0999999999999998E-2</v>
      </c>
      <c r="BA13" s="139">
        <f t="shared" si="16"/>
        <v>9.0999999999999998E-2</v>
      </c>
      <c r="BB13" s="139">
        <f t="shared" si="16"/>
        <v>9.0999999999999998E-2</v>
      </c>
      <c r="BC13" s="139">
        <f t="shared" si="16"/>
        <v>9.0999999999999998E-2</v>
      </c>
      <c r="BD13" s="139">
        <f t="shared" si="16"/>
        <v>9.0999999999999998E-2</v>
      </c>
      <c r="BE13" s="139">
        <f t="shared" si="16"/>
        <v>9.0999999999999998E-2</v>
      </c>
      <c r="BF13" s="139">
        <f t="shared" ref="BF13:BQ13" si="17">BF5</f>
        <v>9.0999999999999998E-2</v>
      </c>
      <c r="BG13" s="139">
        <f t="shared" si="17"/>
        <v>9.0999999999999998E-2</v>
      </c>
      <c r="BH13" s="139">
        <f t="shared" si="17"/>
        <v>9.0999999999999998E-2</v>
      </c>
      <c r="BI13" s="139">
        <f t="shared" si="17"/>
        <v>9.0999999999999998E-2</v>
      </c>
      <c r="BJ13" s="139">
        <f t="shared" si="17"/>
        <v>9.0999999999999998E-2</v>
      </c>
      <c r="BK13" s="139">
        <f t="shared" si="17"/>
        <v>9.0999999999999998E-2</v>
      </c>
      <c r="BL13" s="139">
        <f t="shared" si="17"/>
        <v>9.0999999999999998E-2</v>
      </c>
      <c r="BM13" s="139">
        <f t="shared" si="17"/>
        <v>9.0999999999999998E-2</v>
      </c>
      <c r="BN13" s="139">
        <f t="shared" si="17"/>
        <v>9.0999999999999998E-2</v>
      </c>
      <c r="BO13" s="139">
        <f t="shared" si="17"/>
        <v>9.0999999999999998E-2</v>
      </c>
      <c r="BP13" s="139">
        <f t="shared" si="17"/>
        <v>9.0999999999999998E-2</v>
      </c>
      <c r="BQ13" s="139">
        <f t="shared" si="17"/>
        <v>9.0999999999999998E-2</v>
      </c>
      <c r="BR13" s="292" t="str">
        <f>BR5</f>
        <v>Baseline survey</v>
      </c>
    </row>
    <row r="14" spans="2:70">
      <c r="B14" s="14" t="s">
        <v>938</v>
      </c>
      <c r="C14" s="14" t="s">
        <v>939</v>
      </c>
      <c r="D14" s="14"/>
      <c r="E14" s="140">
        <f t="shared" ref="E14:K15" si="18">E6</f>
        <v>1055111.7</v>
      </c>
      <c r="F14" s="140">
        <f t="shared" si="18"/>
        <v>1086757.5</v>
      </c>
      <c r="G14" s="140">
        <f t="shared" si="18"/>
        <v>1256035.6000000001</v>
      </c>
      <c r="H14" s="140">
        <f t="shared" si="18"/>
        <v>918372.85000000009</v>
      </c>
      <c r="I14" s="140">
        <f t="shared" si="18"/>
        <v>853688.20000000007</v>
      </c>
      <c r="J14" s="140">
        <f t="shared" si="18"/>
        <v>997034.4</v>
      </c>
      <c r="K14" s="140">
        <f t="shared" si="18"/>
        <v>1347697.5499999998</v>
      </c>
      <c r="L14" s="140">
        <f t="shared" ref="L14:W14" si="19">L6</f>
        <v>1386048.5</v>
      </c>
      <c r="M14" s="140">
        <f t="shared" si="19"/>
        <v>1352417.05</v>
      </c>
      <c r="N14" s="140">
        <f t="shared" si="19"/>
        <v>1227386.25</v>
      </c>
      <c r="O14" s="140">
        <f t="shared" si="19"/>
        <v>1589948.95</v>
      </c>
      <c r="P14" s="140">
        <f t="shared" si="19"/>
        <v>1292232.6499999999</v>
      </c>
      <c r="Q14" s="140">
        <f t="shared" si="19"/>
        <v>1463948.5</v>
      </c>
      <c r="R14" s="140">
        <f t="shared" si="19"/>
        <v>1612549</v>
      </c>
      <c r="S14" s="140">
        <f t="shared" si="19"/>
        <v>1304338.5999999999</v>
      </c>
      <c r="T14" s="140">
        <f t="shared" si="19"/>
        <v>1326021.3999999997</v>
      </c>
      <c r="U14" s="140">
        <f t="shared" si="19"/>
        <v>1366828.1500000001</v>
      </c>
      <c r="V14" s="140">
        <f t="shared" si="19"/>
        <v>1255708.1000000001</v>
      </c>
      <c r="W14" s="140">
        <f t="shared" si="19"/>
        <v>1205346.2</v>
      </c>
      <c r="Y14" s="14" t="s">
        <v>938</v>
      </c>
      <c r="Z14" s="14" t="s">
        <v>939</v>
      </c>
      <c r="AA14" s="14"/>
      <c r="AB14" s="140">
        <f t="shared" ref="AB14:AH15" si="20">AB6</f>
        <v>1055111.7</v>
      </c>
      <c r="AC14" s="140">
        <f t="shared" si="20"/>
        <v>1050239.5</v>
      </c>
      <c r="AD14" s="140">
        <f t="shared" si="20"/>
        <v>1181154.3</v>
      </c>
      <c r="AE14" s="140">
        <f t="shared" si="20"/>
        <v>815451.75</v>
      </c>
      <c r="AF14" s="140">
        <f t="shared" si="20"/>
        <v>714807.7</v>
      </c>
      <c r="AG14" s="140">
        <f t="shared" si="20"/>
        <v>652569.15</v>
      </c>
      <c r="AH14" s="140">
        <f t="shared" si="20"/>
        <v>984664.55</v>
      </c>
      <c r="AI14" s="140">
        <f t="shared" ref="AI14:AT14" si="21">AI6</f>
        <v>991770</v>
      </c>
      <c r="AJ14" s="140">
        <f t="shared" si="21"/>
        <v>1198327.05</v>
      </c>
      <c r="AK14" s="140">
        <f t="shared" si="21"/>
        <v>1060069.3999999999</v>
      </c>
      <c r="AL14" s="140">
        <f t="shared" si="21"/>
        <v>1126073.45</v>
      </c>
      <c r="AM14" s="140">
        <f t="shared" si="21"/>
        <v>925576.4</v>
      </c>
      <c r="AN14" s="140">
        <f t="shared" si="21"/>
        <v>1011107.25</v>
      </c>
      <c r="AO14" s="140">
        <f t="shared" si="21"/>
        <v>1143320.25</v>
      </c>
      <c r="AP14" s="140">
        <f t="shared" si="21"/>
        <v>925977.35</v>
      </c>
      <c r="AQ14" s="140">
        <f t="shared" si="21"/>
        <v>970740.39999999991</v>
      </c>
      <c r="AR14" s="140">
        <f t="shared" si="21"/>
        <v>971670.89999999991</v>
      </c>
      <c r="AS14" s="140">
        <f t="shared" si="21"/>
        <v>904032.35</v>
      </c>
      <c r="AT14" s="140">
        <f t="shared" si="21"/>
        <v>802104.45</v>
      </c>
      <c r="AV14" s="14" t="s">
        <v>938</v>
      </c>
      <c r="AW14" s="14" t="s">
        <v>939</v>
      </c>
      <c r="AX14" s="14"/>
      <c r="AY14" s="140">
        <f>AY6</f>
        <v>0</v>
      </c>
      <c r="AZ14" s="140">
        <f t="shared" ref="AZ14:BQ14" si="22">AZ6</f>
        <v>36518</v>
      </c>
      <c r="BA14" s="140">
        <f t="shared" si="22"/>
        <v>74881.299999999988</v>
      </c>
      <c r="BB14" s="140">
        <f t="shared" si="22"/>
        <v>102921.1</v>
      </c>
      <c r="BC14" s="140">
        <f t="shared" si="22"/>
        <v>138880.5</v>
      </c>
      <c r="BD14" s="140">
        <f t="shared" si="22"/>
        <v>344465.25</v>
      </c>
      <c r="BE14" s="140">
        <f t="shared" si="22"/>
        <v>363032.99999999994</v>
      </c>
      <c r="BF14" s="140">
        <f t="shared" si="22"/>
        <v>394278.5</v>
      </c>
      <c r="BG14" s="140">
        <f t="shared" si="22"/>
        <v>154090</v>
      </c>
      <c r="BH14" s="140">
        <f t="shared" si="22"/>
        <v>167316.85</v>
      </c>
      <c r="BI14" s="140">
        <f t="shared" si="22"/>
        <v>463875.5</v>
      </c>
      <c r="BJ14" s="140">
        <f t="shared" si="22"/>
        <v>366656.25</v>
      </c>
      <c r="BK14" s="140">
        <f t="shared" si="22"/>
        <v>452841.25</v>
      </c>
      <c r="BL14" s="140">
        <f t="shared" si="22"/>
        <v>469228.75</v>
      </c>
      <c r="BM14" s="140">
        <f t="shared" si="22"/>
        <v>378361.25</v>
      </c>
      <c r="BN14" s="140">
        <f t="shared" si="22"/>
        <v>355281</v>
      </c>
      <c r="BO14" s="140">
        <f t="shared" si="22"/>
        <v>395157.25</v>
      </c>
      <c r="BP14" s="140">
        <f t="shared" si="22"/>
        <v>351675.75</v>
      </c>
      <c r="BQ14" s="140">
        <f t="shared" si="22"/>
        <v>403241.75</v>
      </c>
      <c r="BR14" s="293" t="str">
        <f>BR6</f>
        <v>PTDs tab (cappped No people * credting days)</v>
      </c>
    </row>
    <row r="15" spans="2:70">
      <c r="B15" s="14" t="s">
        <v>957</v>
      </c>
      <c r="C15" s="14" t="s">
        <v>958</v>
      </c>
      <c r="D15" s="14" t="s">
        <v>943</v>
      </c>
      <c r="E15" s="141">
        <f t="shared" si="18"/>
        <v>4.0000000000000002E-4</v>
      </c>
      <c r="F15" s="141">
        <f t="shared" si="18"/>
        <v>4.0000000000000002E-4</v>
      </c>
      <c r="G15" s="141">
        <f t="shared" si="18"/>
        <v>4.0000000000000002E-4</v>
      </c>
      <c r="H15" s="141">
        <f t="shared" si="18"/>
        <v>4.0000000000000002E-4</v>
      </c>
      <c r="I15" s="141">
        <f t="shared" si="18"/>
        <v>4.0000000000000002E-4</v>
      </c>
      <c r="J15" s="141">
        <f t="shared" si="18"/>
        <v>4.0000000000000002E-4</v>
      </c>
      <c r="K15" s="141">
        <f t="shared" si="18"/>
        <v>4.0000000000000002E-4</v>
      </c>
      <c r="L15" s="141">
        <f t="shared" ref="L15:W15" si="23">L7</f>
        <v>4.0000000000000002E-4</v>
      </c>
      <c r="M15" s="141">
        <f t="shared" si="23"/>
        <v>4.0000000000000002E-4</v>
      </c>
      <c r="N15" s="141">
        <f t="shared" si="23"/>
        <v>4.0000000000000002E-4</v>
      </c>
      <c r="O15" s="141">
        <f t="shared" si="23"/>
        <v>4.0000000000000002E-4</v>
      </c>
      <c r="P15" s="141">
        <f t="shared" si="23"/>
        <v>4.0000000000000002E-4</v>
      </c>
      <c r="Q15" s="141">
        <f t="shared" si="23"/>
        <v>4.0000000000000002E-4</v>
      </c>
      <c r="R15" s="141">
        <f t="shared" si="23"/>
        <v>4.0000000000000002E-4</v>
      </c>
      <c r="S15" s="141">
        <f t="shared" si="23"/>
        <v>4.0000000000000002E-4</v>
      </c>
      <c r="T15" s="141">
        <f t="shared" si="23"/>
        <v>4.0000000000000002E-4</v>
      </c>
      <c r="U15" s="141">
        <f t="shared" si="23"/>
        <v>4.0000000000000002E-4</v>
      </c>
      <c r="V15" s="141">
        <f t="shared" si="23"/>
        <v>4.0000000000000002E-4</v>
      </c>
      <c r="W15" s="141">
        <f t="shared" si="23"/>
        <v>4.0000000000000002E-4</v>
      </c>
      <c r="Y15" s="14" t="s">
        <v>957</v>
      </c>
      <c r="Z15" s="14" t="s">
        <v>958</v>
      </c>
      <c r="AA15" s="14" t="s">
        <v>943</v>
      </c>
      <c r="AB15" s="141">
        <f t="shared" si="20"/>
        <v>4.0000000000000002E-4</v>
      </c>
      <c r="AC15" s="141">
        <f t="shared" si="20"/>
        <v>4.0000000000000002E-4</v>
      </c>
      <c r="AD15" s="141">
        <f t="shared" si="20"/>
        <v>4.0000000000000002E-4</v>
      </c>
      <c r="AE15" s="141">
        <f t="shared" si="20"/>
        <v>4.0000000000000002E-4</v>
      </c>
      <c r="AF15" s="141">
        <f t="shared" si="20"/>
        <v>4.0000000000000002E-4</v>
      </c>
      <c r="AG15" s="141">
        <f t="shared" si="20"/>
        <v>4.0000000000000002E-4</v>
      </c>
      <c r="AH15" s="141">
        <f t="shared" si="20"/>
        <v>4.0000000000000002E-4</v>
      </c>
      <c r="AI15" s="141">
        <f t="shared" ref="AI15:AT15" si="24">AI7</f>
        <v>4.0000000000000002E-4</v>
      </c>
      <c r="AJ15" s="141">
        <f t="shared" si="24"/>
        <v>4.0000000000000002E-4</v>
      </c>
      <c r="AK15" s="141">
        <f t="shared" si="24"/>
        <v>4.0000000000000002E-4</v>
      </c>
      <c r="AL15" s="141">
        <f t="shared" si="24"/>
        <v>4.0000000000000002E-4</v>
      </c>
      <c r="AM15" s="141">
        <f t="shared" si="24"/>
        <v>4.0000000000000002E-4</v>
      </c>
      <c r="AN15" s="141">
        <f t="shared" si="24"/>
        <v>4.0000000000000002E-4</v>
      </c>
      <c r="AO15" s="141">
        <f t="shared" si="24"/>
        <v>4.0000000000000002E-4</v>
      </c>
      <c r="AP15" s="141">
        <f t="shared" si="24"/>
        <v>4.0000000000000002E-4</v>
      </c>
      <c r="AQ15" s="141">
        <f t="shared" si="24"/>
        <v>4.0000000000000002E-4</v>
      </c>
      <c r="AR15" s="141">
        <f t="shared" si="24"/>
        <v>4.0000000000000002E-4</v>
      </c>
      <c r="AS15" s="141">
        <f t="shared" si="24"/>
        <v>4.0000000000000002E-4</v>
      </c>
      <c r="AT15" s="141">
        <f t="shared" si="24"/>
        <v>4.0000000000000002E-4</v>
      </c>
      <c r="AV15" s="14" t="s">
        <v>957</v>
      </c>
      <c r="AW15" s="14" t="s">
        <v>958</v>
      </c>
      <c r="AX15" s="14" t="s">
        <v>943</v>
      </c>
      <c r="AY15" s="141">
        <f t="shared" ref="AY15:BE15" si="25">AY7</f>
        <v>4.0000000000000002E-4</v>
      </c>
      <c r="AZ15" s="141">
        <f t="shared" si="25"/>
        <v>4.0000000000000002E-4</v>
      </c>
      <c r="BA15" s="141">
        <f t="shared" si="25"/>
        <v>4.0000000000000002E-4</v>
      </c>
      <c r="BB15" s="141">
        <f t="shared" si="25"/>
        <v>4.0000000000000002E-4</v>
      </c>
      <c r="BC15" s="141">
        <f t="shared" si="25"/>
        <v>4.0000000000000002E-4</v>
      </c>
      <c r="BD15" s="141">
        <f t="shared" si="25"/>
        <v>4.0000000000000002E-4</v>
      </c>
      <c r="BE15" s="141">
        <f t="shared" si="25"/>
        <v>4.0000000000000002E-4</v>
      </c>
      <c r="BF15" s="141">
        <f t="shared" ref="BF15:BQ15" si="26">BF7</f>
        <v>4.0000000000000002E-4</v>
      </c>
      <c r="BG15" s="141">
        <f t="shared" si="26"/>
        <v>4.0000000000000002E-4</v>
      </c>
      <c r="BH15" s="141">
        <f t="shared" si="26"/>
        <v>4.0000000000000002E-4</v>
      </c>
      <c r="BI15" s="141">
        <f t="shared" si="26"/>
        <v>4.0000000000000002E-4</v>
      </c>
      <c r="BJ15" s="141">
        <f t="shared" si="26"/>
        <v>4.0000000000000002E-4</v>
      </c>
      <c r="BK15" s="141">
        <f t="shared" si="26"/>
        <v>4.0000000000000002E-4</v>
      </c>
      <c r="BL15" s="141">
        <f t="shared" si="26"/>
        <v>4.0000000000000002E-4</v>
      </c>
      <c r="BM15" s="141">
        <f t="shared" si="26"/>
        <v>4.0000000000000002E-4</v>
      </c>
      <c r="BN15" s="141">
        <f t="shared" si="26"/>
        <v>4.0000000000000002E-4</v>
      </c>
      <c r="BO15" s="141">
        <f t="shared" si="26"/>
        <v>4.0000000000000002E-4</v>
      </c>
      <c r="BP15" s="141">
        <f t="shared" si="26"/>
        <v>4.0000000000000002E-4</v>
      </c>
      <c r="BQ15" s="141">
        <f t="shared" si="26"/>
        <v>4.0000000000000002E-4</v>
      </c>
      <c r="BR15" s="292" t="s">
        <v>959</v>
      </c>
    </row>
    <row r="16" spans="2:70">
      <c r="B16" s="14" t="s">
        <v>960</v>
      </c>
      <c r="C16" s="14" t="s">
        <v>950</v>
      </c>
      <c r="D16" s="14" t="s">
        <v>947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Y16" s="14" t="s">
        <v>960</v>
      </c>
      <c r="Z16" s="14" t="s">
        <v>950</v>
      </c>
      <c r="AA16" s="14" t="s">
        <v>947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V16" s="14" t="s">
        <v>960</v>
      </c>
      <c r="AW16" s="14" t="s">
        <v>950</v>
      </c>
      <c r="AX16" s="14" t="s">
        <v>947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292" t="s">
        <v>951</v>
      </c>
    </row>
    <row r="17" spans="2:70">
      <c r="B17" s="14" t="s">
        <v>961</v>
      </c>
      <c r="C17" s="14" t="s">
        <v>962</v>
      </c>
      <c r="D17" s="14" t="s">
        <v>947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  <c r="L17" s="145">
        <v>0</v>
      </c>
      <c r="M17" s="145">
        <v>0</v>
      </c>
      <c r="N17" s="145">
        <v>0</v>
      </c>
      <c r="O17" s="145">
        <v>0</v>
      </c>
      <c r="P17" s="145">
        <v>0</v>
      </c>
      <c r="Q17" s="145">
        <v>0</v>
      </c>
      <c r="R17" s="145">
        <v>0</v>
      </c>
      <c r="S17" s="145">
        <v>0</v>
      </c>
      <c r="T17" s="145">
        <v>0</v>
      </c>
      <c r="U17" s="145">
        <v>0</v>
      </c>
      <c r="V17" s="145">
        <v>0</v>
      </c>
      <c r="W17" s="145">
        <v>0</v>
      </c>
      <c r="Y17" s="14" t="s">
        <v>961</v>
      </c>
      <c r="Z17" s="14" t="s">
        <v>962</v>
      </c>
      <c r="AA17" s="14" t="s">
        <v>947</v>
      </c>
      <c r="AB17" s="145">
        <v>0</v>
      </c>
      <c r="AC17" s="145">
        <v>0</v>
      </c>
      <c r="AD17" s="145">
        <v>0</v>
      </c>
      <c r="AE17" s="145">
        <v>0</v>
      </c>
      <c r="AF17" s="145">
        <v>0</v>
      </c>
      <c r="AG17" s="145">
        <v>0</v>
      </c>
      <c r="AH17" s="145">
        <v>0</v>
      </c>
      <c r="AI17" s="145">
        <v>0</v>
      </c>
      <c r="AJ17" s="145">
        <v>0</v>
      </c>
      <c r="AK17" s="145">
        <v>0</v>
      </c>
      <c r="AL17" s="145">
        <v>0</v>
      </c>
      <c r="AM17" s="145">
        <v>0</v>
      </c>
      <c r="AN17" s="145">
        <v>0</v>
      </c>
      <c r="AO17" s="145">
        <v>0</v>
      </c>
      <c r="AP17" s="145">
        <v>0</v>
      </c>
      <c r="AQ17" s="145">
        <v>0</v>
      </c>
      <c r="AR17" s="145">
        <v>0</v>
      </c>
      <c r="AS17" s="145">
        <v>0</v>
      </c>
      <c r="AT17" s="145">
        <v>0</v>
      </c>
      <c r="AV17" s="14" t="s">
        <v>961</v>
      </c>
      <c r="AW17" s="14" t="s">
        <v>962</v>
      </c>
      <c r="AX17" s="14" t="s">
        <v>947</v>
      </c>
      <c r="AY17" s="145">
        <v>0</v>
      </c>
      <c r="AZ17" s="145">
        <v>0</v>
      </c>
      <c r="BA17" s="145">
        <v>0</v>
      </c>
      <c r="BB17" s="145">
        <v>0</v>
      </c>
      <c r="BC17" s="145">
        <v>0</v>
      </c>
      <c r="BD17" s="145">
        <v>0</v>
      </c>
      <c r="BE17" s="145">
        <v>0</v>
      </c>
      <c r="BF17" s="145">
        <v>0</v>
      </c>
      <c r="BG17" s="145">
        <v>0</v>
      </c>
      <c r="BH17" s="145">
        <v>0</v>
      </c>
      <c r="BI17" s="145">
        <v>0</v>
      </c>
      <c r="BJ17" s="145">
        <v>0</v>
      </c>
      <c r="BK17" s="145">
        <v>0</v>
      </c>
      <c r="BL17" s="145">
        <v>0</v>
      </c>
      <c r="BM17" s="145">
        <v>0</v>
      </c>
      <c r="BN17" s="145">
        <v>0</v>
      </c>
      <c r="BO17" s="145">
        <v>0</v>
      </c>
      <c r="BP17" s="145">
        <v>0</v>
      </c>
      <c r="BQ17" s="145">
        <v>0</v>
      </c>
      <c r="BR17" s="292" t="s">
        <v>951</v>
      </c>
    </row>
    <row r="18" spans="2:70">
      <c r="B18" s="14" t="s">
        <v>963</v>
      </c>
      <c r="C18" s="14" t="s">
        <v>964</v>
      </c>
      <c r="D18" s="14" t="s">
        <v>954</v>
      </c>
      <c r="E18" s="144">
        <f t="shared" ref="E18:K18" si="27">(1-E13)*E14*E15*(E16+E17)</f>
        <v>0</v>
      </c>
      <c r="F18" s="144">
        <f t="shared" si="27"/>
        <v>0</v>
      </c>
      <c r="G18" s="144">
        <f t="shared" si="27"/>
        <v>0</v>
      </c>
      <c r="H18" s="144">
        <f t="shared" si="27"/>
        <v>0</v>
      </c>
      <c r="I18" s="144">
        <f t="shared" si="27"/>
        <v>0</v>
      </c>
      <c r="J18" s="144">
        <f t="shared" si="27"/>
        <v>0</v>
      </c>
      <c r="K18" s="144">
        <f t="shared" si="27"/>
        <v>0</v>
      </c>
      <c r="L18" s="144">
        <f t="shared" ref="L18:W18" si="28">(1-L13)*L14*L15*(L16+L17)</f>
        <v>0</v>
      </c>
      <c r="M18" s="144">
        <f t="shared" si="28"/>
        <v>0</v>
      </c>
      <c r="N18" s="144">
        <f t="shared" si="28"/>
        <v>0</v>
      </c>
      <c r="O18" s="144">
        <f t="shared" si="28"/>
        <v>0</v>
      </c>
      <c r="P18" s="144">
        <f t="shared" si="28"/>
        <v>0</v>
      </c>
      <c r="Q18" s="144">
        <f t="shared" si="28"/>
        <v>0</v>
      </c>
      <c r="R18" s="144">
        <f t="shared" si="28"/>
        <v>0</v>
      </c>
      <c r="S18" s="144">
        <f t="shared" si="28"/>
        <v>0</v>
      </c>
      <c r="T18" s="144">
        <f t="shared" si="28"/>
        <v>0</v>
      </c>
      <c r="U18" s="144">
        <f t="shared" si="28"/>
        <v>0</v>
      </c>
      <c r="V18" s="144">
        <f t="shared" si="28"/>
        <v>0</v>
      </c>
      <c r="W18" s="144">
        <f t="shared" si="28"/>
        <v>0</v>
      </c>
      <c r="Y18" s="14" t="s">
        <v>963</v>
      </c>
      <c r="Z18" s="14" t="s">
        <v>964</v>
      </c>
      <c r="AA18" s="14" t="s">
        <v>954</v>
      </c>
      <c r="AB18" s="144">
        <f t="shared" ref="AB18:AH18" si="29">(1-AB13)*AB14*AB15*(AB16+AB17)</f>
        <v>0</v>
      </c>
      <c r="AC18" s="144">
        <f t="shared" si="29"/>
        <v>0</v>
      </c>
      <c r="AD18" s="144">
        <f t="shared" si="29"/>
        <v>0</v>
      </c>
      <c r="AE18" s="144">
        <f t="shared" si="29"/>
        <v>0</v>
      </c>
      <c r="AF18" s="144">
        <f t="shared" si="29"/>
        <v>0</v>
      </c>
      <c r="AG18" s="144">
        <f t="shared" si="29"/>
        <v>0</v>
      </c>
      <c r="AH18" s="144">
        <f t="shared" si="29"/>
        <v>0</v>
      </c>
      <c r="AI18" s="144">
        <f t="shared" ref="AI18:AT18" si="30">(1-AI13)*AI14*AI15*(AI16+AI17)</f>
        <v>0</v>
      </c>
      <c r="AJ18" s="144">
        <f t="shared" si="30"/>
        <v>0</v>
      </c>
      <c r="AK18" s="144">
        <f t="shared" si="30"/>
        <v>0</v>
      </c>
      <c r="AL18" s="144">
        <f t="shared" si="30"/>
        <v>0</v>
      </c>
      <c r="AM18" s="144">
        <f t="shared" si="30"/>
        <v>0</v>
      </c>
      <c r="AN18" s="144">
        <f t="shared" si="30"/>
        <v>0</v>
      </c>
      <c r="AO18" s="144">
        <f t="shared" si="30"/>
        <v>0</v>
      </c>
      <c r="AP18" s="144">
        <f t="shared" si="30"/>
        <v>0</v>
      </c>
      <c r="AQ18" s="144">
        <f t="shared" si="30"/>
        <v>0</v>
      </c>
      <c r="AR18" s="144">
        <f t="shared" si="30"/>
        <v>0</v>
      </c>
      <c r="AS18" s="144">
        <f t="shared" si="30"/>
        <v>0</v>
      </c>
      <c r="AT18" s="144">
        <f t="shared" si="30"/>
        <v>0</v>
      </c>
      <c r="AV18" s="14" t="s">
        <v>963</v>
      </c>
      <c r="AW18" s="14" t="s">
        <v>964</v>
      </c>
      <c r="AX18" s="14" t="s">
        <v>954</v>
      </c>
      <c r="AY18" s="144">
        <f t="shared" ref="AY18:BE18" si="31">(1-AY13)*AY14*AY15*(AY16+AY17)</f>
        <v>0</v>
      </c>
      <c r="AZ18" s="144">
        <f t="shared" si="31"/>
        <v>0</v>
      </c>
      <c r="BA18" s="144">
        <f t="shared" si="31"/>
        <v>0</v>
      </c>
      <c r="BB18" s="144">
        <f t="shared" si="31"/>
        <v>0</v>
      </c>
      <c r="BC18" s="144">
        <f t="shared" si="31"/>
        <v>0</v>
      </c>
      <c r="BD18" s="144">
        <f t="shared" si="31"/>
        <v>0</v>
      </c>
      <c r="BE18" s="144">
        <f t="shared" si="31"/>
        <v>0</v>
      </c>
      <c r="BF18" s="144">
        <f t="shared" ref="BF18:BQ18" si="32">(1-BF13)*BF14*BF15*(BF16+BF17)</f>
        <v>0</v>
      </c>
      <c r="BG18" s="144">
        <f t="shared" si="32"/>
        <v>0</v>
      </c>
      <c r="BH18" s="144">
        <f t="shared" si="32"/>
        <v>0</v>
      </c>
      <c r="BI18" s="144">
        <f t="shared" si="32"/>
        <v>0</v>
      </c>
      <c r="BJ18" s="144">
        <f t="shared" si="32"/>
        <v>0</v>
      </c>
      <c r="BK18" s="144">
        <f t="shared" si="32"/>
        <v>0</v>
      </c>
      <c r="BL18" s="144">
        <f t="shared" si="32"/>
        <v>0</v>
      </c>
      <c r="BM18" s="144">
        <f t="shared" si="32"/>
        <v>0</v>
      </c>
      <c r="BN18" s="144">
        <f t="shared" si="32"/>
        <v>0</v>
      </c>
      <c r="BO18" s="144">
        <f t="shared" si="32"/>
        <v>0</v>
      </c>
      <c r="BP18" s="144">
        <f t="shared" si="32"/>
        <v>0</v>
      </c>
      <c r="BQ18" s="144">
        <f t="shared" si="32"/>
        <v>0</v>
      </c>
      <c r="BR18" s="292"/>
    </row>
    <row r="19" spans="2:70">
      <c r="BR19" s="294"/>
    </row>
    <row r="20" spans="2:70">
      <c r="B20" s="352" t="s">
        <v>965</v>
      </c>
      <c r="C20" s="353"/>
      <c r="D20" s="353"/>
      <c r="E20" s="142"/>
      <c r="F20" s="142"/>
      <c r="G20" s="142"/>
      <c r="H20" s="142"/>
      <c r="I20" s="142"/>
      <c r="J20" s="142"/>
      <c r="K20" s="14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Y20" s="352" t="s">
        <v>965</v>
      </c>
      <c r="Z20" s="353"/>
      <c r="AA20" s="353"/>
      <c r="AB20" s="142"/>
      <c r="AC20" s="142"/>
      <c r="AD20" s="142"/>
      <c r="AE20" s="142"/>
      <c r="AF20" s="142"/>
      <c r="AG20" s="142"/>
      <c r="AH20" s="14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V20" s="352" t="s">
        <v>965</v>
      </c>
      <c r="AW20" s="353"/>
      <c r="AX20" s="353"/>
      <c r="AY20" s="142"/>
      <c r="AZ20" s="142"/>
      <c r="BA20" s="142"/>
      <c r="BB20" s="142"/>
      <c r="BC20" s="142"/>
      <c r="BD20" s="142"/>
      <c r="BE20" s="14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294"/>
    </row>
    <row r="21" spans="2:70">
      <c r="B21" s="13" t="s">
        <v>966</v>
      </c>
      <c r="C21" s="14" t="s">
        <v>966</v>
      </c>
      <c r="D21" s="14" t="s">
        <v>967</v>
      </c>
      <c r="E21" s="145">
        <v>0.92</v>
      </c>
      <c r="F21" s="145">
        <f t="shared" ref="F21:W21" si="33">E21</f>
        <v>0.92</v>
      </c>
      <c r="G21" s="145">
        <f t="shared" si="33"/>
        <v>0.92</v>
      </c>
      <c r="H21" s="145">
        <f t="shared" si="33"/>
        <v>0.92</v>
      </c>
      <c r="I21" s="145">
        <f t="shared" si="33"/>
        <v>0.92</v>
      </c>
      <c r="J21" s="145">
        <f t="shared" si="33"/>
        <v>0.92</v>
      </c>
      <c r="K21" s="145">
        <f t="shared" si="33"/>
        <v>0.92</v>
      </c>
      <c r="L21" s="145">
        <f t="shared" si="33"/>
        <v>0.92</v>
      </c>
      <c r="M21" s="145">
        <f t="shared" si="33"/>
        <v>0.92</v>
      </c>
      <c r="N21" s="145">
        <f t="shared" si="33"/>
        <v>0.92</v>
      </c>
      <c r="O21" s="145">
        <f t="shared" si="33"/>
        <v>0.92</v>
      </c>
      <c r="P21" s="145">
        <f t="shared" si="33"/>
        <v>0.92</v>
      </c>
      <c r="Q21" s="145">
        <f t="shared" si="33"/>
        <v>0.92</v>
      </c>
      <c r="R21" s="145">
        <f t="shared" si="33"/>
        <v>0.92</v>
      </c>
      <c r="S21" s="145">
        <f t="shared" si="33"/>
        <v>0.92</v>
      </c>
      <c r="T21" s="145">
        <f t="shared" si="33"/>
        <v>0.92</v>
      </c>
      <c r="U21" s="145">
        <f t="shared" si="33"/>
        <v>0.92</v>
      </c>
      <c r="V21" s="145">
        <f t="shared" si="33"/>
        <v>0.92</v>
      </c>
      <c r="W21" s="145">
        <f t="shared" si="33"/>
        <v>0.92</v>
      </c>
      <c r="Y21" s="13" t="s">
        <v>966</v>
      </c>
      <c r="Z21" s="14" t="s">
        <v>966</v>
      </c>
      <c r="AA21" s="14" t="s">
        <v>967</v>
      </c>
      <c r="AB21" s="145">
        <f>E21</f>
        <v>0.92</v>
      </c>
      <c r="AC21" s="145">
        <f t="shared" ref="AC21:AT21" si="34">AB21</f>
        <v>0.92</v>
      </c>
      <c r="AD21" s="145">
        <f t="shared" si="34"/>
        <v>0.92</v>
      </c>
      <c r="AE21" s="145">
        <f t="shared" si="34"/>
        <v>0.92</v>
      </c>
      <c r="AF21" s="145">
        <f t="shared" si="34"/>
        <v>0.92</v>
      </c>
      <c r="AG21" s="145">
        <f t="shared" si="34"/>
        <v>0.92</v>
      </c>
      <c r="AH21" s="145">
        <f t="shared" si="34"/>
        <v>0.92</v>
      </c>
      <c r="AI21" s="145">
        <f t="shared" si="34"/>
        <v>0.92</v>
      </c>
      <c r="AJ21" s="145">
        <f t="shared" si="34"/>
        <v>0.92</v>
      </c>
      <c r="AK21" s="145">
        <f t="shared" si="34"/>
        <v>0.92</v>
      </c>
      <c r="AL21" s="145">
        <f t="shared" si="34"/>
        <v>0.92</v>
      </c>
      <c r="AM21" s="145">
        <f t="shared" si="34"/>
        <v>0.92</v>
      </c>
      <c r="AN21" s="145">
        <f t="shared" si="34"/>
        <v>0.92</v>
      </c>
      <c r="AO21" s="145">
        <f t="shared" si="34"/>
        <v>0.92</v>
      </c>
      <c r="AP21" s="145">
        <f t="shared" si="34"/>
        <v>0.92</v>
      </c>
      <c r="AQ21" s="145">
        <f t="shared" si="34"/>
        <v>0.92</v>
      </c>
      <c r="AR21" s="145">
        <f t="shared" si="34"/>
        <v>0.92</v>
      </c>
      <c r="AS21" s="145">
        <f t="shared" si="34"/>
        <v>0.92</v>
      </c>
      <c r="AT21" s="145">
        <f t="shared" si="34"/>
        <v>0.92</v>
      </c>
      <c r="AV21" s="13" t="s">
        <v>966</v>
      </c>
      <c r="AW21" s="14" t="s">
        <v>966</v>
      </c>
      <c r="AX21" s="14" t="s">
        <v>967</v>
      </c>
      <c r="AY21" s="145">
        <f>E21</f>
        <v>0.92</v>
      </c>
      <c r="AZ21" s="145">
        <f t="shared" ref="AZ21:BQ21" si="35">AY21</f>
        <v>0.92</v>
      </c>
      <c r="BA21" s="145">
        <f t="shared" si="35"/>
        <v>0.92</v>
      </c>
      <c r="BB21" s="145">
        <f t="shared" si="35"/>
        <v>0.92</v>
      </c>
      <c r="BC21" s="145">
        <f t="shared" si="35"/>
        <v>0.92</v>
      </c>
      <c r="BD21" s="145">
        <f t="shared" si="35"/>
        <v>0.92</v>
      </c>
      <c r="BE21" s="145">
        <f t="shared" si="35"/>
        <v>0.92</v>
      </c>
      <c r="BF21" s="145">
        <f t="shared" si="35"/>
        <v>0.92</v>
      </c>
      <c r="BG21" s="145">
        <f t="shared" si="35"/>
        <v>0.92</v>
      </c>
      <c r="BH21" s="145">
        <f t="shared" si="35"/>
        <v>0.92</v>
      </c>
      <c r="BI21" s="145">
        <f t="shared" si="35"/>
        <v>0.92</v>
      </c>
      <c r="BJ21" s="145">
        <f t="shared" si="35"/>
        <v>0.92</v>
      </c>
      <c r="BK21" s="145">
        <f t="shared" si="35"/>
        <v>0.92</v>
      </c>
      <c r="BL21" s="145">
        <f t="shared" si="35"/>
        <v>0.92</v>
      </c>
      <c r="BM21" s="145">
        <f t="shared" si="35"/>
        <v>0.92</v>
      </c>
      <c r="BN21" s="145">
        <f t="shared" si="35"/>
        <v>0.92</v>
      </c>
      <c r="BO21" s="145">
        <f t="shared" si="35"/>
        <v>0.92</v>
      </c>
      <c r="BP21" s="145">
        <f t="shared" si="35"/>
        <v>0.92</v>
      </c>
      <c r="BQ21" s="145">
        <f t="shared" si="35"/>
        <v>0.92</v>
      </c>
      <c r="BR21" s="292" t="s">
        <v>968</v>
      </c>
    </row>
    <row r="22" spans="2:70">
      <c r="B22" s="14" t="s">
        <v>969</v>
      </c>
      <c r="C22" s="14" t="s">
        <v>970</v>
      </c>
      <c r="D22" s="14" t="s">
        <v>971</v>
      </c>
      <c r="E22" s="14">
        <v>112</v>
      </c>
      <c r="F22" s="14">
        <v>112</v>
      </c>
      <c r="G22" s="14">
        <v>112</v>
      </c>
      <c r="H22" s="14">
        <v>112</v>
      </c>
      <c r="I22" s="14">
        <v>112</v>
      </c>
      <c r="J22" s="14">
        <v>112</v>
      </c>
      <c r="K22" s="14">
        <v>112</v>
      </c>
      <c r="L22" s="14">
        <v>112</v>
      </c>
      <c r="M22" s="14">
        <v>112</v>
      </c>
      <c r="N22" s="14">
        <v>112</v>
      </c>
      <c r="O22" s="14">
        <v>112</v>
      </c>
      <c r="P22" s="14">
        <v>112</v>
      </c>
      <c r="Q22" s="14">
        <v>112</v>
      </c>
      <c r="R22" s="14">
        <v>112</v>
      </c>
      <c r="S22" s="14">
        <v>112</v>
      </c>
      <c r="T22" s="14">
        <v>112</v>
      </c>
      <c r="U22" s="14">
        <v>112</v>
      </c>
      <c r="V22" s="14">
        <v>112</v>
      </c>
      <c r="W22" s="14">
        <v>112</v>
      </c>
      <c r="Y22" s="14" t="s">
        <v>969</v>
      </c>
      <c r="Z22" s="14" t="s">
        <v>970</v>
      </c>
      <c r="AA22" s="14" t="s">
        <v>971</v>
      </c>
      <c r="AB22" s="14">
        <v>112</v>
      </c>
      <c r="AC22" s="14">
        <v>112</v>
      </c>
      <c r="AD22" s="14">
        <v>112</v>
      </c>
      <c r="AE22" s="14">
        <v>112</v>
      </c>
      <c r="AF22" s="14">
        <v>112</v>
      </c>
      <c r="AG22" s="14">
        <v>112</v>
      </c>
      <c r="AH22" s="14">
        <v>112</v>
      </c>
      <c r="AI22" s="14">
        <v>112</v>
      </c>
      <c r="AJ22" s="14">
        <v>112</v>
      </c>
      <c r="AK22" s="14">
        <v>112</v>
      </c>
      <c r="AL22" s="14">
        <v>112</v>
      </c>
      <c r="AM22" s="14">
        <v>112</v>
      </c>
      <c r="AN22" s="14">
        <v>112</v>
      </c>
      <c r="AO22" s="14">
        <v>112</v>
      </c>
      <c r="AP22" s="14">
        <v>112</v>
      </c>
      <c r="AQ22" s="14">
        <v>112</v>
      </c>
      <c r="AR22" s="14">
        <v>112</v>
      </c>
      <c r="AS22" s="14">
        <v>112</v>
      </c>
      <c r="AT22" s="14">
        <v>112</v>
      </c>
      <c r="AV22" s="14" t="s">
        <v>969</v>
      </c>
      <c r="AW22" s="14" t="s">
        <v>970</v>
      </c>
      <c r="AX22" s="14" t="s">
        <v>971</v>
      </c>
      <c r="AY22" s="14">
        <v>112</v>
      </c>
      <c r="AZ22" s="14">
        <v>112</v>
      </c>
      <c r="BA22" s="14">
        <v>112</v>
      </c>
      <c r="BB22" s="14">
        <v>112</v>
      </c>
      <c r="BC22" s="14">
        <v>112</v>
      </c>
      <c r="BD22" s="14">
        <v>112</v>
      </c>
      <c r="BE22" s="14">
        <v>112</v>
      </c>
      <c r="BF22" s="14">
        <v>112</v>
      </c>
      <c r="BG22" s="14">
        <v>112</v>
      </c>
      <c r="BH22" s="14">
        <v>112</v>
      </c>
      <c r="BI22" s="14">
        <v>112</v>
      </c>
      <c r="BJ22" s="14">
        <v>112</v>
      </c>
      <c r="BK22" s="14">
        <v>112</v>
      </c>
      <c r="BL22" s="14">
        <v>112</v>
      </c>
      <c r="BM22" s="14">
        <v>112</v>
      </c>
      <c r="BN22" s="14">
        <v>112</v>
      </c>
      <c r="BO22" s="14">
        <v>112</v>
      </c>
      <c r="BP22" s="14">
        <v>112</v>
      </c>
      <c r="BQ22" s="14">
        <v>112</v>
      </c>
      <c r="BR22" s="292" t="s">
        <v>968</v>
      </c>
    </row>
    <row r="23" spans="2:70">
      <c r="B23" s="14" t="s">
        <v>972</v>
      </c>
      <c r="C23" s="14" t="s">
        <v>973</v>
      </c>
      <c r="D23" s="14" t="s">
        <v>974</v>
      </c>
      <c r="E23" s="146">
        <v>9.4600000000000009</v>
      </c>
      <c r="F23" s="146">
        <v>9.4600000000000009</v>
      </c>
      <c r="G23" s="146">
        <v>9.4600000000000009</v>
      </c>
      <c r="H23" s="146">
        <v>9.4600000000000009</v>
      </c>
      <c r="I23" s="146">
        <v>9.4600000000000009</v>
      </c>
      <c r="J23" s="146">
        <v>9.4600000000000009</v>
      </c>
      <c r="K23" s="146">
        <v>9.4600000000000009</v>
      </c>
      <c r="L23" s="146">
        <v>9.4600000000000009</v>
      </c>
      <c r="M23" s="146">
        <v>9.4600000000000009</v>
      </c>
      <c r="N23" s="146">
        <v>9.4600000000000009</v>
      </c>
      <c r="O23" s="146">
        <v>9.4600000000000009</v>
      </c>
      <c r="P23" s="146">
        <v>9.4600000000000009</v>
      </c>
      <c r="Q23" s="146">
        <v>9.4600000000000009</v>
      </c>
      <c r="R23" s="146">
        <v>9.4600000000000009</v>
      </c>
      <c r="S23" s="146">
        <v>9.4600000000000009</v>
      </c>
      <c r="T23" s="146">
        <v>9.4600000000000009</v>
      </c>
      <c r="U23" s="146">
        <v>9.4600000000000009</v>
      </c>
      <c r="V23" s="146">
        <v>9.4600000000000009</v>
      </c>
      <c r="W23" s="146">
        <v>9.4600000000000009</v>
      </c>
      <c r="Y23" s="14" t="s">
        <v>975</v>
      </c>
      <c r="Z23" s="14" t="s">
        <v>973</v>
      </c>
      <c r="AA23" s="14" t="s">
        <v>974</v>
      </c>
      <c r="AB23" s="146">
        <v>9.4600000000000009</v>
      </c>
      <c r="AC23" s="146">
        <v>9.4600000000000009</v>
      </c>
      <c r="AD23" s="146">
        <v>9.4600000000000009</v>
      </c>
      <c r="AE23" s="146">
        <v>9.4600000000000009</v>
      </c>
      <c r="AF23" s="146">
        <v>9.4600000000000009</v>
      </c>
      <c r="AG23" s="146">
        <v>9.4600000000000009</v>
      </c>
      <c r="AH23" s="146">
        <v>9.4600000000000009</v>
      </c>
      <c r="AI23" s="146">
        <v>9.4600000000000009</v>
      </c>
      <c r="AJ23" s="146">
        <v>9.4600000000000009</v>
      </c>
      <c r="AK23" s="146">
        <v>9.4600000000000009</v>
      </c>
      <c r="AL23" s="146">
        <v>9.4600000000000009</v>
      </c>
      <c r="AM23" s="146">
        <v>9.4600000000000009</v>
      </c>
      <c r="AN23" s="146">
        <v>9.4600000000000009</v>
      </c>
      <c r="AO23" s="146">
        <v>9.4600000000000009</v>
      </c>
      <c r="AP23" s="146">
        <v>9.4600000000000009</v>
      </c>
      <c r="AQ23" s="146">
        <v>9.4600000000000009</v>
      </c>
      <c r="AR23" s="146">
        <v>9.4600000000000009</v>
      </c>
      <c r="AS23" s="146">
        <v>9.4600000000000009</v>
      </c>
      <c r="AT23" s="146">
        <v>9.4600000000000009</v>
      </c>
      <c r="AV23" s="14" t="s">
        <v>975</v>
      </c>
      <c r="AW23" s="14" t="s">
        <v>973</v>
      </c>
      <c r="AX23" s="14" t="s">
        <v>974</v>
      </c>
      <c r="AY23" s="146">
        <v>9.4600000000000009</v>
      </c>
      <c r="AZ23" s="146">
        <v>9.4600000000000009</v>
      </c>
      <c r="BA23" s="146">
        <v>9.4600000000000009</v>
      </c>
      <c r="BB23" s="146">
        <v>9.4600000000000009</v>
      </c>
      <c r="BC23" s="146">
        <v>9.4600000000000009</v>
      </c>
      <c r="BD23" s="146">
        <v>9.4600000000000009</v>
      </c>
      <c r="BE23" s="146">
        <v>9.4600000000000009</v>
      </c>
      <c r="BF23" s="146">
        <v>9.4600000000000009</v>
      </c>
      <c r="BG23" s="146">
        <v>9.4600000000000009</v>
      </c>
      <c r="BH23" s="146">
        <v>9.4600000000000009</v>
      </c>
      <c r="BI23" s="146">
        <v>9.4600000000000009</v>
      </c>
      <c r="BJ23" s="146">
        <v>9.4600000000000009</v>
      </c>
      <c r="BK23" s="146">
        <v>9.4600000000000009</v>
      </c>
      <c r="BL23" s="146">
        <v>9.4600000000000009</v>
      </c>
      <c r="BM23" s="146">
        <v>9.4600000000000009</v>
      </c>
      <c r="BN23" s="146">
        <v>9.4600000000000009</v>
      </c>
      <c r="BO23" s="146">
        <v>9.4600000000000009</v>
      </c>
      <c r="BP23" s="146">
        <v>9.4600000000000009</v>
      </c>
      <c r="BQ23" s="146">
        <v>9.4600000000000009</v>
      </c>
      <c r="BR23" s="292" t="s">
        <v>968</v>
      </c>
    </row>
    <row r="24" spans="2:70">
      <c r="B24" s="14" t="s">
        <v>976</v>
      </c>
      <c r="C24" s="14" t="s">
        <v>977</v>
      </c>
      <c r="D24" s="14" t="s">
        <v>978</v>
      </c>
      <c r="E24" s="14">
        <f t="shared" ref="E24:W24" si="36">0.0156</f>
        <v>1.5599999999999999E-2</v>
      </c>
      <c r="F24" s="14">
        <f t="shared" si="36"/>
        <v>1.5599999999999999E-2</v>
      </c>
      <c r="G24" s="14">
        <f t="shared" si="36"/>
        <v>1.5599999999999999E-2</v>
      </c>
      <c r="H24" s="14">
        <f t="shared" si="36"/>
        <v>1.5599999999999999E-2</v>
      </c>
      <c r="I24" s="14">
        <f t="shared" si="36"/>
        <v>1.5599999999999999E-2</v>
      </c>
      <c r="J24" s="14">
        <f t="shared" si="36"/>
        <v>1.5599999999999999E-2</v>
      </c>
      <c r="K24" s="14">
        <f t="shared" si="36"/>
        <v>1.5599999999999999E-2</v>
      </c>
      <c r="L24" s="14">
        <f t="shared" si="36"/>
        <v>1.5599999999999999E-2</v>
      </c>
      <c r="M24" s="14">
        <f t="shared" si="36"/>
        <v>1.5599999999999999E-2</v>
      </c>
      <c r="N24" s="14">
        <f t="shared" si="36"/>
        <v>1.5599999999999999E-2</v>
      </c>
      <c r="O24" s="14">
        <f t="shared" si="36"/>
        <v>1.5599999999999999E-2</v>
      </c>
      <c r="P24" s="14">
        <f t="shared" si="36"/>
        <v>1.5599999999999999E-2</v>
      </c>
      <c r="Q24" s="14">
        <f t="shared" si="36"/>
        <v>1.5599999999999999E-2</v>
      </c>
      <c r="R24" s="14">
        <f t="shared" si="36"/>
        <v>1.5599999999999999E-2</v>
      </c>
      <c r="S24" s="14">
        <f t="shared" si="36"/>
        <v>1.5599999999999999E-2</v>
      </c>
      <c r="T24" s="14">
        <f t="shared" si="36"/>
        <v>1.5599999999999999E-2</v>
      </c>
      <c r="U24" s="14">
        <f t="shared" si="36"/>
        <v>1.5599999999999999E-2</v>
      </c>
      <c r="V24" s="14">
        <f t="shared" si="36"/>
        <v>1.5599999999999999E-2</v>
      </c>
      <c r="W24" s="14">
        <f t="shared" si="36"/>
        <v>1.5599999999999999E-2</v>
      </c>
      <c r="Y24" s="14" t="s">
        <v>976</v>
      </c>
      <c r="Z24" s="14" t="s">
        <v>977</v>
      </c>
      <c r="AA24" s="14" t="s">
        <v>978</v>
      </c>
      <c r="AB24" s="14">
        <f t="shared" ref="AB24:AT24" si="37">0.0156</f>
        <v>1.5599999999999999E-2</v>
      </c>
      <c r="AC24" s="14">
        <f t="shared" si="37"/>
        <v>1.5599999999999999E-2</v>
      </c>
      <c r="AD24" s="14">
        <f t="shared" si="37"/>
        <v>1.5599999999999999E-2</v>
      </c>
      <c r="AE24" s="14">
        <f t="shared" si="37"/>
        <v>1.5599999999999999E-2</v>
      </c>
      <c r="AF24" s="14">
        <f t="shared" si="37"/>
        <v>1.5599999999999999E-2</v>
      </c>
      <c r="AG24" s="14">
        <f t="shared" si="37"/>
        <v>1.5599999999999999E-2</v>
      </c>
      <c r="AH24" s="14">
        <f t="shared" si="37"/>
        <v>1.5599999999999999E-2</v>
      </c>
      <c r="AI24" s="14">
        <f t="shared" si="37"/>
        <v>1.5599999999999999E-2</v>
      </c>
      <c r="AJ24" s="14">
        <f t="shared" si="37"/>
        <v>1.5599999999999999E-2</v>
      </c>
      <c r="AK24" s="14">
        <f t="shared" si="37"/>
        <v>1.5599999999999999E-2</v>
      </c>
      <c r="AL24" s="14">
        <f t="shared" si="37"/>
        <v>1.5599999999999999E-2</v>
      </c>
      <c r="AM24" s="14">
        <f t="shared" si="37"/>
        <v>1.5599999999999999E-2</v>
      </c>
      <c r="AN24" s="14">
        <f t="shared" si="37"/>
        <v>1.5599999999999999E-2</v>
      </c>
      <c r="AO24" s="14">
        <f t="shared" si="37"/>
        <v>1.5599999999999999E-2</v>
      </c>
      <c r="AP24" s="14">
        <f t="shared" si="37"/>
        <v>1.5599999999999999E-2</v>
      </c>
      <c r="AQ24" s="14">
        <f t="shared" si="37"/>
        <v>1.5599999999999999E-2</v>
      </c>
      <c r="AR24" s="14">
        <f t="shared" si="37"/>
        <v>1.5599999999999999E-2</v>
      </c>
      <c r="AS24" s="14">
        <f t="shared" si="37"/>
        <v>1.5599999999999999E-2</v>
      </c>
      <c r="AT24" s="14">
        <f t="shared" si="37"/>
        <v>1.5599999999999999E-2</v>
      </c>
      <c r="AV24" s="14" t="s">
        <v>976</v>
      </c>
      <c r="AW24" s="14" t="s">
        <v>977</v>
      </c>
      <c r="AX24" s="14" t="s">
        <v>978</v>
      </c>
      <c r="AY24" s="14">
        <f t="shared" ref="AY24:BQ24" si="38">0.0156</f>
        <v>1.5599999999999999E-2</v>
      </c>
      <c r="AZ24" s="14">
        <f t="shared" si="38"/>
        <v>1.5599999999999999E-2</v>
      </c>
      <c r="BA24" s="14">
        <f t="shared" si="38"/>
        <v>1.5599999999999999E-2</v>
      </c>
      <c r="BB24" s="14">
        <f t="shared" si="38"/>
        <v>1.5599999999999999E-2</v>
      </c>
      <c r="BC24" s="14">
        <f t="shared" si="38"/>
        <v>1.5599999999999999E-2</v>
      </c>
      <c r="BD24" s="14">
        <f t="shared" si="38"/>
        <v>1.5599999999999999E-2</v>
      </c>
      <c r="BE24" s="14">
        <f t="shared" si="38"/>
        <v>1.5599999999999999E-2</v>
      </c>
      <c r="BF24" s="14">
        <f t="shared" si="38"/>
        <v>1.5599999999999999E-2</v>
      </c>
      <c r="BG24" s="14">
        <f t="shared" si="38"/>
        <v>1.5599999999999999E-2</v>
      </c>
      <c r="BH24" s="14">
        <f t="shared" si="38"/>
        <v>1.5599999999999999E-2</v>
      </c>
      <c r="BI24" s="14">
        <f t="shared" si="38"/>
        <v>1.5599999999999999E-2</v>
      </c>
      <c r="BJ24" s="14">
        <f t="shared" si="38"/>
        <v>1.5599999999999999E-2</v>
      </c>
      <c r="BK24" s="14">
        <f t="shared" si="38"/>
        <v>1.5599999999999999E-2</v>
      </c>
      <c r="BL24" s="14">
        <f t="shared" si="38"/>
        <v>1.5599999999999999E-2</v>
      </c>
      <c r="BM24" s="14">
        <f t="shared" si="38"/>
        <v>1.5599999999999999E-2</v>
      </c>
      <c r="BN24" s="14">
        <f t="shared" si="38"/>
        <v>1.5599999999999999E-2</v>
      </c>
      <c r="BO24" s="14">
        <f t="shared" si="38"/>
        <v>1.5599999999999999E-2</v>
      </c>
      <c r="BP24" s="14">
        <f t="shared" si="38"/>
        <v>1.5599999999999999E-2</v>
      </c>
      <c r="BQ24" s="14">
        <f t="shared" si="38"/>
        <v>1.5599999999999999E-2</v>
      </c>
      <c r="BR24" s="292" t="s">
        <v>968</v>
      </c>
    </row>
    <row r="26" spans="2:70">
      <c r="B26" s="352" t="s">
        <v>979</v>
      </c>
      <c r="C26" s="353"/>
      <c r="D26" s="353"/>
      <c r="E26" s="142"/>
      <c r="F26" s="142"/>
      <c r="G26" s="142"/>
      <c r="H26" s="142"/>
      <c r="I26" s="142"/>
      <c r="J26" s="142"/>
      <c r="K26" s="14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Y26" s="352" t="s">
        <v>979</v>
      </c>
      <c r="Z26" s="353"/>
      <c r="AA26" s="353"/>
      <c r="AB26" s="142"/>
      <c r="AC26" s="142"/>
      <c r="AD26" s="142"/>
      <c r="AE26" s="142"/>
      <c r="AF26" s="142"/>
      <c r="AG26" s="142"/>
      <c r="AH26" s="14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V26" s="352" t="s">
        <v>979</v>
      </c>
      <c r="AW26" s="353"/>
      <c r="AX26" s="353"/>
      <c r="AY26" s="142"/>
      <c r="AZ26" s="142"/>
      <c r="BA26" s="142"/>
      <c r="BB26" s="142"/>
      <c r="BC26" s="142"/>
      <c r="BD26" s="142"/>
      <c r="BE26" s="14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294"/>
    </row>
    <row r="27" spans="2:70">
      <c r="B27" s="14" t="s">
        <v>980</v>
      </c>
      <c r="C27" s="14" t="s">
        <v>981</v>
      </c>
      <c r="D27" s="14" t="s">
        <v>982</v>
      </c>
      <c r="E27" s="140">
        <f>E10*((E22*E21)+E23)*E24</f>
        <v>5049.6432583545002</v>
      </c>
      <c r="F27" s="140">
        <f t="shared" ref="F27:W27" si="39">F10*((F22*F21)+F23)*F24</f>
        <v>5201.0964178875001</v>
      </c>
      <c r="G27" s="140">
        <f t="shared" si="39"/>
        <v>6011.2419375060008</v>
      </c>
      <c r="H27" s="140">
        <f t="shared" si="39"/>
        <v>4395.2268472222504</v>
      </c>
      <c r="I27" s="140">
        <f t="shared" si="39"/>
        <v>4085.6535510570002</v>
      </c>
      <c r="J27" s="140">
        <f t="shared" si="39"/>
        <v>4771.691979444</v>
      </c>
      <c r="K27" s="140">
        <f t="shared" si="39"/>
        <v>6449.9254890817492</v>
      </c>
      <c r="L27" s="140">
        <f t="shared" si="39"/>
        <v>6633.4687254225009</v>
      </c>
      <c r="M27" s="140">
        <f t="shared" si="39"/>
        <v>6472.5124733392513</v>
      </c>
      <c r="N27" s="140">
        <f t="shared" si="39"/>
        <v>5874.1294430812504</v>
      </c>
      <c r="O27" s="140">
        <f t="shared" si="39"/>
        <v>7609.3128305707496</v>
      </c>
      <c r="P27" s="140">
        <f t="shared" si="39"/>
        <v>6184.4768561452502</v>
      </c>
      <c r="Q27" s="140">
        <f t="shared" si="39"/>
        <v>7006.2891669225</v>
      </c>
      <c r="R27" s="140">
        <f t="shared" si="39"/>
        <v>7717.4740708649997</v>
      </c>
      <c r="S27" s="140">
        <f t="shared" si="39"/>
        <v>6242.4145406609987</v>
      </c>
      <c r="T27" s="140">
        <f t="shared" si="39"/>
        <v>6346.1859279389982</v>
      </c>
      <c r="U27" s="140">
        <f t="shared" si="39"/>
        <v>6541.4823406627511</v>
      </c>
      <c r="V27" s="140">
        <f t="shared" si="39"/>
        <v>6009.6745601685006</v>
      </c>
      <c r="W27" s="140">
        <f t="shared" si="39"/>
        <v>5768.6482983870001</v>
      </c>
      <c r="Y27" s="14" t="s">
        <v>980</v>
      </c>
      <c r="Z27" s="14" t="s">
        <v>981</v>
      </c>
      <c r="AA27" s="14" t="s">
        <v>982</v>
      </c>
      <c r="AB27" s="140">
        <f t="shared" ref="AB27:AH27" si="40">AB10*((AB22*AB21)+AB23)*AB24</f>
        <v>5049.6432583545002</v>
      </c>
      <c r="AC27" s="140">
        <f t="shared" si="40"/>
        <v>5026.3254694574998</v>
      </c>
      <c r="AD27" s="140">
        <f t="shared" si="40"/>
        <v>5652.8686470555012</v>
      </c>
      <c r="AE27" s="140">
        <f t="shared" si="40"/>
        <v>3902.6582985487503</v>
      </c>
      <c r="AF27" s="140">
        <f t="shared" si="40"/>
        <v>3420.9874493144998</v>
      </c>
      <c r="AG27" s="140">
        <f t="shared" si="40"/>
        <v>3123.1209064477503</v>
      </c>
      <c r="AH27" s="140">
        <f t="shared" si="40"/>
        <v>4712.4912998767504</v>
      </c>
      <c r="AI27" s="140">
        <f t="shared" ref="AI27:AT27" si="41">AI10*((AI22*AI21)+AI23)*AI24</f>
        <v>4746.4971664500008</v>
      </c>
      <c r="AJ27" s="140">
        <f t="shared" si="41"/>
        <v>5735.0554536892496</v>
      </c>
      <c r="AK27" s="140">
        <f t="shared" si="41"/>
        <v>5073.3702404189999</v>
      </c>
      <c r="AL27" s="140">
        <f t="shared" si="41"/>
        <v>5389.2580332532507</v>
      </c>
      <c r="AM27" s="140">
        <f t="shared" si="41"/>
        <v>4429.7022091140007</v>
      </c>
      <c r="AN27" s="140">
        <f t="shared" si="41"/>
        <v>4839.0430211662506</v>
      </c>
      <c r="AO27" s="140">
        <f t="shared" si="41"/>
        <v>5471.7992346712499</v>
      </c>
      <c r="AP27" s="140">
        <f t="shared" si="41"/>
        <v>4431.6211097047499</v>
      </c>
      <c r="AQ27" s="140">
        <f t="shared" si="41"/>
        <v>4645.8519192539998</v>
      </c>
      <c r="AR27" s="140">
        <f t="shared" si="41"/>
        <v>4650.3051852464996</v>
      </c>
      <c r="AS27" s="140">
        <f t="shared" si="41"/>
        <v>4326.5948633797498</v>
      </c>
      <c r="AT27" s="140">
        <f t="shared" si="41"/>
        <v>3838.7796556882495</v>
      </c>
      <c r="AV27" s="14" t="s">
        <v>980</v>
      </c>
      <c r="AW27" s="14" t="s">
        <v>981</v>
      </c>
      <c r="AX27" s="14" t="s">
        <v>982</v>
      </c>
      <c r="AY27" s="140">
        <f t="shared" ref="AY27" si="42">AY10*((AY22*AY21)+AY23)*AY24</f>
        <v>0</v>
      </c>
      <c r="AZ27" s="140">
        <f>AZ10*((AZ22*AZ21)+AZ23)*AZ24</f>
        <v>174.77094842999998</v>
      </c>
      <c r="BA27" s="140">
        <f>BA10*((BA22*BA21)+BA23)*BA24</f>
        <v>358.37329045049989</v>
      </c>
      <c r="BB27" s="140">
        <f t="shared" ref="BB27:BQ27" si="43">BB10*((BB22*BB21)+BB23)*BB24</f>
        <v>492.5685486735</v>
      </c>
      <c r="BC27" s="140">
        <f t="shared" si="43"/>
        <v>664.66610174250002</v>
      </c>
      <c r="BD27" s="140">
        <f t="shared" si="43"/>
        <v>1648.5710729962498</v>
      </c>
      <c r="BE27" s="140">
        <f t="shared" si="43"/>
        <v>1737.4341892049999</v>
      </c>
      <c r="BF27" s="140">
        <f t="shared" si="43"/>
        <v>1886.9715589725006</v>
      </c>
      <c r="BG27" s="140">
        <f t="shared" si="43"/>
        <v>737.45701965000001</v>
      </c>
      <c r="BH27" s="140">
        <f t="shared" si="43"/>
        <v>800.75920266225</v>
      </c>
      <c r="BI27" s="140">
        <f t="shared" si="43"/>
        <v>2220.0547973174998</v>
      </c>
      <c r="BJ27" s="140">
        <f t="shared" si="43"/>
        <v>1754.77464703125</v>
      </c>
      <c r="BK27" s="140">
        <f t="shared" si="43"/>
        <v>2167.2461457562504</v>
      </c>
      <c r="BL27" s="140">
        <f t="shared" si="43"/>
        <v>2245.6748361937503</v>
      </c>
      <c r="BM27" s="140">
        <f t="shared" si="43"/>
        <v>1810.7934309562499</v>
      </c>
      <c r="BN27" s="140">
        <f t="shared" si="43"/>
        <v>1700.3340086849998</v>
      </c>
      <c r="BO27" s="140">
        <f t="shared" si="43"/>
        <v>1891.1771554162501</v>
      </c>
      <c r="BP27" s="140">
        <f t="shared" si="43"/>
        <v>1683.07969678875</v>
      </c>
      <c r="BQ27" s="140">
        <f t="shared" si="43"/>
        <v>1929.8686426987499</v>
      </c>
      <c r="BR27" s="14"/>
    </row>
    <row r="28" spans="2:70">
      <c r="B28" s="14" t="s">
        <v>983</v>
      </c>
      <c r="C28" s="14" t="s">
        <v>984</v>
      </c>
      <c r="D28" s="14" t="s">
        <v>982</v>
      </c>
      <c r="E28" s="140">
        <f t="shared" ref="E28:K28" si="44">E18*((E22*E21)+E23)*E24</f>
        <v>0</v>
      </c>
      <c r="F28" s="140">
        <f t="shared" si="44"/>
        <v>0</v>
      </c>
      <c r="G28" s="140">
        <f t="shared" si="44"/>
        <v>0</v>
      </c>
      <c r="H28" s="140">
        <f t="shared" si="44"/>
        <v>0</v>
      </c>
      <c r="I28" s="140">
        <f t="shared" si="44"/>
        <v>0</v>
      </c>
      <c r="J28" s="140">
        <f t="shared" si="44"/>
        <v>0</v>
      </c>
      <c r="K28" s="140">
        <f t="shared" si="44"/>
        <v>0</v>
      </c>
      <c r="L28" s="140">
        <f t="shared" ref="L28:W28" si="45">L18*((L22*L21)+L23)*L24</f>
        <v>0</v>
      </c>
      <c r="M28" s="140">
        <f t="shared" si="45"/>
        <v>0</v>
      </c>
      <c r="N28" s="140">
        <f t="shared" si="45"/>
        <v>0</v>
      </c>
      <c r="O28" s="140">
        <f t="shared" si="45"/>
        <v>0</v>
      </c>
      <c r="P28" s="140">
        <f t="shared" si="45"/>
        <v>0</v>
      </c>
      <c r="Q28" s="140">
        <f t="shared" si="45"/>
        <v>0</v>
      </c>
      <c r="R28" s="140">
        <f t="shared" si="45"/>
        <v>0</v>
      </c>
      <c r="S28" s="140">
        <f t="shared" si="45"/>
        <v>0</v>
      </c>
      <c r="T28" s="140">
        <f t="shared" si="45"/>
        <v>0</v>
      </c>
      <c r="U28" s="140">
        <f t="shared" si="45"/>
        <v>0</v>
      </c>
      <c r="V28" s="140">
        <f t="shared" si="45"/>
        <v>0</v>
      </c>
      <c r="W28" s="140">
        <f t="shared" si="45"/>
        <v>0</v>
      </c>
      <c r="Y28" s="14" t="s">
        <v>983</v>
      </c>
      <c r="Z28" s="14" t="s">
        <v>984</v>
      </c>
      <c r="AA28" s="14" t="s">
        <v>982</v>
      </c>
      <c r="AB28" s="140">
        <f t="shared" ref="AB28:AH28" si="46">AB18*((AB22*AB21)+AB23)*AB24</f>
        <v>0</v>
      </c>
      <c r="AC28" s="140">
        <f t="shared" si="46"/>
        <v>0</v>
      </c>
      <c r="AD28" s="140">
        <f t="shared" si="46"/>
        <v>0</v>
      </c>
      <c r="AE28" s="140">
        <f t="shared" si="46"/>
        <v>0</v>
      </c>
      <c r="AF28" s="140">
        <f t="shared" si="46"/>
        <v>0</v>
      </c>
      <c r="AG28" s="140">
        <f t="shared" si="46"/>
        <v>0</v>
      </c>
      <c r="AH28" s="140">
        <f t="shared" si="46"/>
        <v>0</v>
      </c>
      <c r="AI28" s="140">
        <f t="shared" ref="AI28:AT28" si="47">AI18*((AI22*AI21)+AI23)*AI24</f>
        <v>0</v>
      </c>
      <c r="AJ28" s="140">
        <f t="shared" si="47"/>
        <v>0</v>
      </c>
      <c r="AK28" s="140">
        <f t="shared" si="47"/>
        <v>0</v>
      </c>
      <c r="AL28" s="140">
        <f t="shared" si="47"/>
        <v>0</v>
      </c>
      <c r="AM28" s="140">
        <f t="shared" si="47"/>
        <v>0</v>
      </c>
      <c r="AN28" s="140">
        <f t="shared" si="47"/>
        <v>0</v>
      </c>
      <c r="AO28" s="140">
        <f t="shared" si="47"/>
        <v>0</v>
      </c>
      <c r="AP28" s="140">
        <f t="shared" si="47"/>
        <v>0</v>
      </c>
      <c r="AQ28" s="140">
        <f t="shared" si="47"/>
        <v>0</v>
      </c>
      <c r="AR28" s="140">
        <f t="shared" si="47"/>
        <v>0</v>
      </c>
      <c r="AS28" s="140">
        <f t="shared" si="47"/>
        <v>0</v>
      </c>
      <c r="AT28" s="140">
        <f t="shared" si="47"/>
        <v>0</v>
      </c>
      <c r="AV28" s="14" t="s">
        <v>983</v>
      </c>
      <c r="AW28" s="14" t="s">
        <v>984</v>
      </c>
      <c r="AX28" s="14" t="s">
        <v>982</v>
      </c>
      <c r="AY28" s="140">
        <f t="shared" ref="AY28:BE28" si="48">AY18*((AY22*AY21)+AY23)*AY24</f>
        <v>0</v>
      </c>
      <c r="AZ28" s="140">
        <f t="shared" si="48"/>
        <v>0</v>
      </c>
      <c r="BA28" s="140">
        <f t="shared" si="48"/>
        <v>0</v>
      </c>
      <c r="BB28" s="140">
        <f t="shared" si="48"/>
        <v>0</v>
      </c>
      <c r="BC28" s="140">
        <f t="shared" si="48"/>
        <v>0</v>
      </c>
      <c r="BD28" s="140">
        <f t="shared" si="48"/>
        <v>0</v>
      </c>
      <c r="BE28" s="140">
        <f t="shared" si="48"/>
        <v>0</v>
      </c>
      <c r="BF28" s="140">
        <f t="shared" ref="BF28:BQ28" si="49">BF18*((BF22*BF21)+BF23)*BF24</f>
        <v>0</v>
      </c>
      <c r="BG28" s="140">
        <f t="shared" si="49"/>
        <v>0</v>
      </c>
      <c r="BH28" s="140">
        <f t="shared" si="49"/>
        <v>0</v>
      </c>
      <c r="BI28" s="140">
        <f t="shared" si="49"/>
        <v>0</v>
      </c>
      <c r="BJ28" s="140">
        <f t="shared" si="49"/>
        <v>0</v>
      </c>
      <c r="BK28" s="140">
        <f t="shared" si="49"/>
        <v>0</v>
      </c>
      <c r="BL28" s="140">
        <f t="shared" si="49"/>
        <v>0</v>
      </c>
      <c r="BM28" s="140">
        <f t="shared" si="49"/>
        <v>0</v>
      </c>
      <c r="BN28" s="140">
        <f t="shared" si="49"/>
        <v>0</v>
      </c>
      <c r="BO28" s="140">
        <f t="shared" si="49"/>
        <v>0</v>
      </c>
      <c r="BP28" s="140">
        <f t="shared" si="49"/>
        <v>0</v>
      </c>
      <c r="BQ28" s="140">
        <f t="shared" si="49"/>
        <v>0</v>
      </c>
      <c r="BR28" s="292"/>
    </row>
    <row r="29" spans="2:70">
      <c r="B29" s="14" t="s">
        <v>985</v>
      </c>
      <c r="C29" s="14" t="s">
        <v>986</v>
      </c>
      <c r="D29" s="14" t="s">
        <v>936</v>
      </c>
      <c r="E29" s="147">
        <v>0.90094710631686969</v>
      </c>
      <c r="F29" s="147">
        <v>0.90094710631686969</v>
      </c>
      <c r="G29" s="147">
        <v>0.90094710631686969</v>
      </c>
      <c r="H29" s="147">
        <v>0.90094710631686969</v>
      </c>
      <c r="I29" s="147">
        <v>0.90094710631686969</v>
      </c>
      <c r="J29" s="147">
        <v>0.90094710631686969</v>
      </c>
      <c r="K29" s="147">
        <v>0.90094710631686969</v>
      </c>
      <c r="L29" s="147">
        <v>0.90094710631686969</v>
      </c>
      <c r="M29" s="147">
        <v>0.90094710631686969</v>
      </c>
      <c r="N29" s="147">
        <v>0.90094710631686969</v>
      </c>
      <c r="O29" s="147">
        <v>0.90094710631686969</v>
      </c>
      <c r="P29" s="147">
        <v>0.90094710631686969</v>
      </c>
      <c r="Q29" s="147">
        <v>0.90094710631686969</v>
      </c>
      <c r="R29" s="147">
        <v>0.90094710631686969</v>
      </c>
      <c r="S29" s="147">
        <v>0.90094710631686969</v>
      </c>
      <c r="T29" s="147">
        <v>0.90094710631686969</v>
      </c>
      <c r="U29" s="147">
        <v>0.90094710631686969</v>
      </c>
      <c r="V29" s="147">
        <v>0.90094710631686969</v>
      </c>
      <c r="W29" s="147">
        <v>0.90094710631686969</v>
      </c>
      <c r="Y29" s="14" t="s">
        <v>985</v>
      </c>
      <c r="Z29" s="14" t="s">
        <v>986</v>
      </c>
      <c r="AA29" s="14" t="s">
        <v>936</v>
      </c>
      <c r="AB29" s="147">
        <f>E29</f>
        <v>0.90094710631686969</v>
      </c>
      <c r="AC29" s="147">
        <f t="shared" ref="AC29:AH29" si="50">AB29</f>
        <v>0.90094710631686969</v>
      </c>
      <c r="AD29" s="147">
        <f t="shared" si="50"/>
        <v>0.90094710631686969</v>
      </c>
      <c r="AE29" s="147">
        <f t="shared" si="50"/>
        <v>0.90094710631686969</v>
      </c>
      <c r="AF29" s="147">
        <f t="shared" si="50"/>
        <v>0.90094710631686969</v>
      </c>
      <c r="AG29" s="147">
        <f t="shared" si="50"/>
        <v>0.90094710631686969</v>
      </c>
      <c r="AH29" s="147">
        <f t="shared" si="50"/>
        <v>0.90094710631686969</v>
      </c>
      <c r="AI29" s="147">
        <f t="shared" ref="AI29:AT29" si="51">AH29</f>
        <v>0.90094710631686969</v>
      </c>
      <c r="AJ29" s="147">
        <f t="shared" si="51"/>
        <v>0.90094710631686969</v>
      </c>
      <c r="AK29" s="147">
        <f t="shared" si="51"/>
        <v>0.90094710631686969</v>
      </c>
      <c r="AL29" s="147">
        <f t="shared" si="51"/>
        <v>0.90094710631686969</v>
      </c>
      <c r="AM29" s="147">
        <f t="shared" si="51"/>
        <v>0.90094710631686969</v>
      </c>
      <c r="AN29" s="147">
        <f t="shared" si="51"/>
        <v>0.90094710631686969</v>
      </c>
      <c r="AO29" s="147">
        <f t="shared" si="51"/>
        <v>0.90094710631686969</v>
      </c>
      <c r="AP29" s="147">
        <f t="shared" si="51"/>
        <v>0.90094710631686969</v>
      </c>
      <c r="AQ29" s="147">
        <f t="shared" si="51"/>
        <v>0.90094710631686969</v>
      </c>
      <c r="AR29" s="147">
        <f t="shared" si="51"/>
        <v>0.90094710631686969</v>
      </c>
      <c r="AS29" s="147">
        <f t="shared" si="51"/>
        <v>0.90094710631686969</v>
      </c>
      <c r="AT29" s="147">
        <f t="shared" si="51"/>
        <v>0.90094710631686969</v>
      </c>
      <c r="AV29" s="14" t="s">
        <v>985</v>
      </c>
      <c r="AW29" s="14" t="s">
        <v>986</v>
      </c>
      <c r="AX29" s="14" t="s">
        <v>936</v>
      </c>
      <c r="AY29" s="147">
        <v>0.90094710631686969</v>
      </c>
      <c r="AZ29" s="147">
        <v>0.90094710631686969</v>
      </c>
      <c r="BA29" s="147">
        <v>0.90094710631686969</v>
      </c>
      <c r="BB29" s="147">
        <v>0.90094710631686969</v>
      </c>
      <c r="BC29" s="147">
        <v>0.90094710631686969</v>
      </c>
      <c r="BD29" s="147">
        <v>0.90094710631686969</v>
      </c>
      <c r="BE29" s="147">
        <v>0.90094710631686969</v>
      </c>
      <c r="BF29" s="147">
        <v>0.90094710631686969</v>
      </c>
      <c r="BG29" s="147">
        <v>0.90094710631686969</v>
      </c>
      <c r="BH29" s="147">
        <v>0.90094710631686969</v>
      </c>
      <c r="BI29" s="147">
        <v>0.90094710631686969</v>
      </c>
      <c r="BJ29" s="147">
        <v>0.90094710631686969</v>
      </c>
      <c r="BK29" s="147">
        <v>0.90094710631686969</v>
      </c>
      <c r="BL29" s="147">
        <v>0.90094710631686969</v>
      </c>
      <c r="BM29" s="147">
        <v>0.90094710631686969</v>
      </c>
      <c r="BN29" s="147">
        <v>0.90094710631686969</v>
      </c>
      <c r="BO29" s="147">
        <v>0.90094710631686969</v>
      </c>
      <c r="BP29" s="147">
        <v>0.90094710631686969</v>
      </c>
      <c r="BQ29" s="147">
        <v>0.90094710631686969</v>
      </c>
      <c r="BR29" s="292" t="s">
        <v>987</v>
      </c>
    </row>
    <row r="30" spans="2:70">
      <c r="B30" s="14" t="s">
        <v>988</v>
      </c>
      <c r="C30" s="14" t="s">
        <v>989</v>
      </c>
      <c r="D30" s="14" t="s">
        <v>982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Y30" s="14" t="s">
        <v>988</v>
      </c>
      <c r="Z30" s="14" t="s">
        <v>989</v>
      </c>
      <c r="AA30" s="14" t="s">
        <v>982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V30" s="14" t="s">
        <v>988</v>
      </c>
      <c r="AW30" s="14" t="s">
        <v>989</v>
      </c>
      <c r="AX30" s="14" t="s">
        <v>982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292" t="s">
        <v>990</v>
      </c>
    </row>
    <row r="31" spans="2:70">
      <c r="B31" s="14" t="s">
        <v>991</v>
      </c>
      <c r="C31" s="14" t="s">
        <v>992</v>
      </c>
      <c r="D31" s="14" t="s">
        <v>982</v>
      </c>
      <c r="E31" s="140">
        <f t="shared" ref="E31:K31" si="52">((E27-E28)*E29)-E30</f>
        <v>4549.4614815469758</v>
      </c>
      <c r="F31" s="140">
        <f t="shared" si="52"/>
        <v>4685.9127673707799</v>
      </c>
      <c r="G31" s="140">
        <f t="shared" si="52"/>
        <v>5415.8110289666447</v>
      </c>
      <c r="H31" s="140">
        <f t="shared" si="52"/>
        <v>3959.8669096111048</v>
      </c>
      <c r="I31" s="140">
        <f t="shared" si="52"/>
        <v>3680.9577442380473</v>
      </c>
      <c r="J31" s="140">
        <f t="shared" si="52"/>
        <v>4299.0420811154881</v>
      </c>
      <c r="K31" s="140">
        <f t="shared" si="52"/>
        <v>5811.0417053476222</v>
      </c>
      <c r="L31" s="140">
        <f t="shared" ref="L31:W31" si="53">((L27-L28)*L29)-L30</f>
        <v>5976.4044530128558</v>
      </c>
      <c r="M31" s="140">
        <f t="shared" si="53"/>
        <v>5831.3913834548439</v>
      </c>
      <c r="N31" s="140">
        <f t="shared" si="53"/>
        <v>5292.2799238747775</v>
      </c>
      <c r="O31" s="140">
        <f t="shared" si="53"/>
        <v>6855.5883757625461</v>
      </c>
      <c r="P31" s="140">
        <f t="shared" si="53"/>
        <v>5571.8865276277147</v>
      </c>
      <c r="Q31" s="140">
        <f t="shared" si="53"/>
        <v>6312.2959509580578</v>
      </c>
      <c r="R31" s="140">
        <f t="shared" si="53"/>
        <v>6953.0359322212944</v>
      </c>
      <c r="S31" s="140">
        <f t="shared" si="53"/>
        <v>5624.0853168388785</v>
      </c>
      <c r="T31" s="140">
        <f t="shared" si="53"/>
        <v>5717.5778479254786</v>
      </c>
      <c r="U31" s="140">
        <f t="shared" si="53"/>
        <v>5893.529585843009</v>
      </c>
      <c r="V31" s="140">
        <f t="shared" si="53"/>
        <v>5414.3989048899175</v>
      </c>
      <c r="W31" s="140">
        <f t="shared" si="53"/>
        <v>5197.2469917915023</v>
      </c>
      <c r="Y31" s="14" t="s">
        <v>991</v>
      </c>
      <c r="Z31" s="14" t="s">
        <v>992</v>
      </c>
      <c r="AA31" s="14" t="s">
        <v>982</v>
      </c>
      <c r="AB31" s="140">
        <f t="shared" ref="AB31:AH31" si="54">((AB27-AB28)*AB29)-AB30</f>
        <v>4549.4614815469758</v>
      </c>
      <c r="AC31" s="140">
        <f t="shared" si="54"/>
        <v>4528.4533871145159</v>
      </c>
      <c r="AD31" s="140">
        <f t="shared" si="54"/>
        <v>5092.9356499540118</v>
      </c>
      <c r="AE31" s="140">
        <f t="shared" si="54"/>
        <v>3516.0887010210149</v>
      </c>
      <c r="AF31" s="140">
        <f t="shared" si="54"/>
        <v>3082.1287432062277</v>
      </c>
      <c r="AG31" s="140">
        <f t="shared" si="54"/>
        <v>2813.7667433418196</v>
      </c>
      <c r="AH31" s="140">
        <f t="shared" si="54"/>
        <v>4245.7054001673823</v>
      </c>
      <c r="AI31" s="140">
        <f t="shared" ref="AI31:AT31" si="55">((AI27-AI28)*AI29)-AI30</f>
        <v>4276.34288725435</v>
      </c>
      <c r="AJ31" s="140">
        <f t="shared" si="55"/>
        <v>5166.9816155681119</v>
      </c>
      <c r="AK31" s="140">
        <f t="shared" si="55"/>
        <v>4570.8382373796194</v>
      </c>
      <c r="AL31" s="140">
        <f t="shared" si="55"/>
        <v>4855.4364302544609</v>
      </c>
      <c r="AM31" s="140">
        <f t="shared" si="55"/>
        <v>3990.9273871467039</v>
      </c>
      <c r="AN31" s="140">
        <f t="shared" si="55"/>
        <v>4359.7218072625765</v>
      </c>
      <c r="AO31" s="140">
        <f t="shared" si="55"/>
        <v>4929.8016868239247</v>
      </c>
      <c r="AP31" s="140">
        <f t="shared" si="55"/>
        <v>3992.6562150812492</v>
      </c>
      <c r="AQ31" s="140">
        <f t="shared" si="55"/>
        <v>4185.6668430285663</v>
      </c>
      <c r="AR31" s="140">
        <f t="shared" si="55"/>
        <v>4189.6790001381687</v>
      </c>
      <c r="AS31" s="140">
        <f t="shared" si="55"/>
        <v>3898.0331223674179</v>
      </c>
      <c r="AT31" s="140">
        <f t="shared" si="55"/>
        <v>3458.5374225803976</v>
      </c>
      <c r="AV31" s="14" t="s">
        <v>991</v>
      </c>
      <c r="AW31" s="14" t="s">
        <v>992</v>
      </c>
      <c r="AX31" s="14" t="s">
        <v>982</v>
      </c>
      <c r="AY31" s="140">
        <f t="shared" ref="AY31:BE31" si="56">((AY27-AY28)*AY29)-AY30</f>
        <v>0</v>
      </c>
      <c r="AZ31" s="140">
        <f>((AZ27-AZ28)*AZ29)-AZ30</f>
        <v>157.45938025626333</v>
      </c>
      <c r="BA31" s="140">
        <f t="shared" si="56"/>
        <v>322.87537901263295</v>
      </c>
      <c r="BB31" s="140">
        <f t="shared" si="56"/>
        <v>443.77820859009</v>
      </c>
      <c r="BC31" s="140">
        <f t="shared" si="56"/>
        <v>598.82900103181953</v>
      </c>
      <c r="BD31" s="140">
        <f t="shared" si="56"/>
        <v>1485.2753377736683</v>
      </c>
      <c r="BE31" s="140">
        <f t="shared" si="56"/>
        <v>1565.3363051802414</v>
      </c>
      <c r="BF31" s="140">
        <f t="shared" ref="BF31:BQ31" si="57">((BF27-BF28)*BF29)-BF30</f>
        <v>1700.0615657585067</v>
      </c>
      <c r="BG31" s="140">
        <f t="shared" si="57"/>
        <v>664.40976788673038</v>
      </c>
      <c r="BH31" s="140">
        <f t="shared" si="57"/>
        <v>721.44168649515791</v>
      </c>
      <c r="BI31" s="140">
        <f t="shared" si="57"/>
        <v>2000.1519455080861</v>
      </c>
      <c r="BJ31" s="140">
        <f t="shared" si="57"/>
        <v>1580.959140481011</v>
      </c>
      <c r="BK31" s="140">
        <f t="shared" si="57"/>
        <v>1952.5741436954827</v>
      </c>
      <c r="BL31" s="140">
        <f t="shared" si="57"/>
        <v>2023.2342453973697</v>
      </c>
      <c r="BM31" s="140">
        <f t="shared" si="57"/>
        <v>1631.4291017576297</v>
      </c>
      <c r="BN31" s="140">
        <f t="shared" si="57"/>
        <v>1531.9110048969137</v>
      </c>
      <c r="BO31" s="140">
        <f t="shared" si="57"/>
        <v>1703.8505857048394</v>
      </c>
      <c r="BP31" s="140">
        <f t="shared" si="57"/>
        <v>1516.3657825224986</v>
      </c>
      <c r="BQ31" s="140">
        <f t="shared" si="57"/>
        <v>1738.7095692111036</v>
      </c>
      <c r="BR31" s="292"/>
    </row>
    <row r="32" spans="2:70">
      <c r="D32" s="24"/>
      <c r="AA32" s="24"/>
      <c r="AX32" s="24"/>
    </row>
    <row r="33" spans="2:70">
      <c r="B33" s="352" t="s">
        <v>993</v>
      </c>
      <c r="C33" s="353"/>
      <c r="D33" s="353"/>
      <c r="E33" s="142"/>
      <c r="F33" s="142"/>
      <c r="G33" s="142"/>
      <c r="H33" s="142"/>
      <c r="I33" s="142"/>
      <c r="J33" s="142"/>
      <c r="K33" s="14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Y33" s="352" t="s">
        <v>993</v>
      </c>
      <c r="Z33" s="353"/>
      <c r="AA33" s="353"/>
      <c r="AB33" s="142"/>
      <c r="AC33" s="142"/>
      <c r="AD33" s="142"/>
      <c r="AE33" s="142"/>
      <c r="AF33" s="142"/>
      <c r="AG33" s="142"/>
      <c r="AH33" s="14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V33" s="352" t="s">
        <v>993</v>
      </c>
      <c r="AW33" s="353"/>
      <c r="AX33" s="353"/>
      <c r="AY33" s="142"/>
      <c r="AZ33" s="142"/>
      <c r="BA33" s="142"/>
      <c r="BB33" s="142"/>
      <c r="BC33" s="142"/>
      <c r="BD33" s="142"/>
      <c r="BE33" s="14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294"/>
    </row>
    <row r="34" spans="2:70">
      <c r="B34" s="4" t="s">
        <v>994</v>
      </c>
      <c r="C34" s="14"/>
      <c r="D34" s="6"/>
      <c r="E34" s="147">
        <f t="shared" ref="E34:W34" si="58">1-E35</f>
        <v>0.96150000000000002</v>
      </c>
      <c r="F34" s="147">
        <f t="shared" si="58"/>
        <v>0.96150000000000002</v>
      </c>
      <c r="G34" s="147">
        <f t="shared" si="58"/>
        <v>0.96150000000000002</v>
      </c>
      <c r="H34" s="147">
        <f t="shared" si="58"/>
        <v>0.96150000000000002</v>
      </c>
      <c r="I34" s="147">
        <f t="shared" si="58"/>
        <v>0.96150000000000002</v>
      </c>
      <c r="J34" s="147">
        <f t="shared" si="58"/>
        <v>0.96150000000000002</v>
      </c>
      <c r="K34" s="147">
        <f>1-K35</f>
        <v>0.96150000000000002</v>
      </c>
      <c r="L34" s="147">
        <f>1-L35</f>
        <v>0.96150000000000002</v>
      </c>
      <c r="M34" s="147">
        <f t="shared" si="58"/>
        <v>0.96150000000000002</v>
      </c>
      <c r="N34" s="147">
        <f t="shared" si="58"/>
        <v>0.96150000000000002</v>
      </c>
      <c r="O34" s="147">
        <f t="shared" si="58"/>
        <v>0.96150000000000002</v>
      </c>
      <c r="P34" s="147">
        <f t="shared" si="58"/>
        <v>0.96150000000000002</v>
      </c>
      <c r="Q34" s="147">
        <f t="shared" si="58"/>
        <v>0.96150000000000002</v>
      </c>
      <c r="R34" s="147">
        <f t="shared" si="58"/>
        <v>0.96150000000000002</v>
      </c>
      <c r="S34" s="147">
        <f t="shared" si="58"/>
        <v>0.96150000000000002</v>
      </c>
      <c r="T34" s="147">
        <f t="shared" si="58"/>
        <v>0.96150000000000002</v>
      </c>
      <c r="U34" s="147">
        <f t="shared" si="58"/>
        <v>0.96150000000000002</v>
      </c>
      <c r="V34" s="147">
        <f t="shared" si="58"/>
        <v>0.96150000000000002</v>
      </c>
      <c r="W34" s="147">
        <f t="shared" si="58"/>
        <v>0.96150000000000002</v>
      </c>
      <c r="Y34" s="4" t="s">
        <v>994</v>
      </c>
      <c r="Z34" s="14"/>
      <c r="AA34" s="6"/>
      <c r="AB34" s="147">
        <f t="shared" ref="AB34:AT34" si="59">1-AB35</f>
        <v>0.96150000000000002</v>
      </c>
      <c r="AC34" s="147">
        <f t="shared" si="59"/>
        <v>0.96150000000000002</v>
      </c>
      <c r="AD34" s="147">
        <f t="shared" si="59"/>
        <v>0.96150000000000002</v>
      </c>
      <c r="AE34" s="147">
        <f t="shared" si="59"/>
        <v>0.96150000000000002</v>
      </c>
      <c r="AF34" s="147">
        <f t="shared" si="59"/>
        <v>0.96150000000000002</v>
      </c>
      <c r="AG34" s="147">
        <f t="shared" si="59"/>
        <v>0.96150000000000002</v>
      </c>
      <c r="AH34" s="147">
        <f t="shared" si="59"/>
        <v>0.96150000000000002</v>
      </c>
      <c r="AI34" s="147">
        <f t="shared" si="59"/>
        <v>0.96150000000000002</v>
      </c>
      <c r="AJ34" s="147">
        <f t="shared" si="59"/>
        <v>0.96150000000000002</v>
      </c>
      <c r="AK34" s="147">
        <f t="shared" si="59"/>
        <v>0.96150000000000002</v>
      </c>
      <c r="AL34" s="147">
        <f t="shared" si="59"/>
        <v>0.96150000000000002</v>
      </c>
      <c r="AM34" s="147">
        <f t="shared" si="59"/>
        <v>0.96150000000000002</v>
      </c>
      <c r="AN34" s="147">
        <f t="shared" si="59"/>
        <v>0.96150000000000002</v>
      </c>
      <c r="AO34" s="147">
        <f t="shared" si="59"/>
        <v>0.96150000000000002</v>
      </c>
      <c r="AP34" s="147">
        <f t="shared" si="59"/>
        <v>0.96150000000000002</v>
      </c>
      <c r="AQ34" s="147">
        <f t="shared" si="59"/>
        <v>0.96150000000000002</v>
      </c>
      <c r="AR34" s="147">
        <f t="shared" si="59"/>
        <v>0.96150000000000002</v>
      </c>
      <c r="AS34" s="147">
        <f t="shared" si="59"/>
        <v>0.96150000000000002</v>
      </c>
      <c r="AT34" s="147">
        <f t="shared" si="59"/>
        <v>0.96150000000000002</v>
      </c>
      <c r="AV34" s="4" t="s">
        <v>994</v>
      </c>
      <c r="AW34" s="14"/>
      <c r="AX34" s="6"/>
      <c r="AY34" s="147">
        <f t="shared" ref="AY34:BQ34" si="60">1-AY35</f>
        <v>0.96150000000000002</v>
      </c>
      <c r="AZ34" s="147">
        <f t="shared" si="60"/>
        <v>0.96150000000000002</v>
      </c>
      <c r="BA34" s="147">
        <f t="shared" si="60"/>
        <v>0.96150000000000002</v>
      </c>
      <c r="BB34" s="147">
        <f t="shared" si="60"/>
        <v>0.96150000000000002</v>
      </c>
      <c r="BC34" s="147">
        <f t="shared" si="60"/>
        <v>0.96150000000000002</v>
      </c>
      <c r="BD34" s="147">
        <f t="shared" si="60"/>
        <v>0.96150000000000002</v>
      </c>
      <c r="BE34" s="147">
        <f t="shared" si="60"/>
        <v>0.96150000000000002</v>
      </c>
      <c r="BF34" s="147">
        <f t="shared" si="60"/>
        <v>0.96150000000000002</v>
      </c>
      <c r="BG34" s="147">
        <f t="shared" si="60"/>
        <v>0.96150000000000002</v>
      </c>
      <c r="BH34" s="147">
        <f t="shared" si="60"/>
        <v>0.96150000000000002</v>
      </c>
      <c r="BI34" s="147">
        <f t="shared" si="60"/>
        <v>0.96150000000000002</v>
      </c>
      <c r="BJ34" s="147">
        <f t="shared" si="60"/>
        <v>0.96150000000000002</v>
      </c>
      <c r="BK34" s="147">
        <f t="shared" si="60"/>
        <v>0.96150000000000002</v>
      </c>
      <c r="BL34" s="147">
        <f t="shared" si="60"/>
        <v>0.96150000000000002</v>
      </c>
      <c r="BM34" s="147">
        <f t="shared" si="60"/>
        <v>0.96150000000000002</v>
      </c>
      <c r="BN34" s="147">
        <f t="shared" si="60"/>
        <v>0.96150000000000002</v>
      </c>
      <c r="BO34" s="147">
        <f t="shared" si="60"/>
        <v>0.96150000000000002</v>
      </c>
      <c r="BP34" s="147">
        <f t="shared" si="60"/>
        <v>0.96150000000000002</v>
      </c>
      <c r="BQ34" s="147">
        <f t="shared" si="60"/>
        <v>0.96150000000000002</v>
      </c>
      <c r="BR34" s="292" t="s">
        <v>937</v>
      </c>
    </row>
    <row r="35" spans="2:70">
      <c r="B35" s="4" t="s">
        <v>995</v>
      </c>
      <c r="C35" s="14" t="s">
        <v>996</v>
      </c>
      <c r="D35" s="6" t="s">
        <v>997</v>
      </c>
      <c r="E35" s="147">
        <v>3.85E-2</v>
      </c>
      <c r="F35" s="147">
        <v>3.85E-2</v>
      </c>
      <c r="G35" s="147">
        <v>3.85E-2</v>
      </c>
      <c r="H35" s="147">
        <v>3.85E-2</v>
      </c>
      <c r="I35" s="147">
        <v>3.85E-2</v>
      </c>
      <c r="J35" s="147">
        <v>3.85E-2</v>
      </c>
      <c r="K35" s="147">
        <v>3.85E-2</v>
      </c>
      <c r="L35" s="147">
        <v>3.85E-2</v>
      </c>
      <c r="M35" s="147">
        <v>3.85E-2</v>
      </c>
      <c r="N35" s="147">
        <v>3.85E-2</v>
      </c>
      <c r="O35" s="147">
        <v>3.85E-2</v>
      </c>
      <c r="P35" s="147">
        <v>3.85E-2</v>
      </c>
      <c r="Q35" s="147">
        <v>3.85E-2</v>
      </c>
      <c r="R35" s="147">
        <v>3.85E-2</v>
      </c>
      <c r="S35" s="147">
        <v>3.85E-2</v>
      </c>
      <c r="T35" s="147">
        <v>3.85E-2</v>
      </c>
      <c r="U35" s="147">
        <v>3.85E-2</v>
      </c>
      <c r="V35" s="147">
        <v>3.85E-2</v>
      </c>
      <c r="W35" s="147">
        <v>3.85E-2</v>
      </c>
      <c r="Y35" s="4" t="s">
        <v>995</v>
      </c>
      <c r="Z35" s="14" t="s">
        <v>996</v>
      </c>
      <c r="AA35" s="6" t="s">
        <v>997</v>
      </c>
      <c r="AB35" s="147">
        <v>3.85E-2</v>
      </c>
      <c r="AC35" s="147">
        <v>3.85E-2</v>
      </c>
      <c r="AD35" s="147">
        <v>3.85E-2</v>
      </c>
      <c r="AE35" s="147">
        <v>3.85E-2</v>
      </c>
      <c r="AF35" s="147">
        <v>3.85E-2</v>
      </c>
      <c r="AG35" s="147">
        <v>3.85E-2</v>
      </c>
      <c r="AH35" s="147">
        <v>3.85E-2</v>
      </c>
      <c r="AI35" s="147">
        <v>3.85E-2</v>
      </c>
      <c r="AJ35" s="147">
        <v>3.85E-2</v>
      </c>
      <c r="AK35" s="147">
        <v>3.85E-2</v>
      </c>
      <c r="AL35" s="147">
        <v>3.85E-2</v>
      </c>
      <c r="AM35" s="147">
        <v>3.85E-2</v>
      </c>
      <c r="AN35" s="147">
        <v>3.85E-2</v>
      </c>
      <c r="AO35" s="147">
        <v>3.85E-2</v>
      </c>
      <c r="AP35" s="147">
        <v>3.85E-2</v>
      </c>
      <c r="AQ35" s="147">
        <v>3.85E-2</v>
      </c>
      <c r="AR35" s="147">
        <v>3.85E-2</v>
      </c>
      <c r="AS35" s="147">
        <v>3.85E-2</v>
      </c>
      <c r="AT35" s="147">
        <v>3.85E-2</v>
      </c>
      <c r="AV35" s="4" t="s">
        <v>995</v>
      </c>
      <c r="AW35" s="14" t="s">
        <v>996</v>
      </c>
      <c r="AX35" s="6" t="s">
        <v>997</v>
      </c>
      <c r="AY35" s="147">
        <v>3.85E-2</v>
      </c>
      <c r="AZ35" s="147">
        <v>3.85E-2</v>
      </c>
      <c r="BA35" s="147">
        <v>3.85E-2</v>
      </c>
      <c r="BB35" s="147">
        <v>3.85E-2</v>
      </c>
      <c r="BC35" s="147">
        <v>3.85E-2</v>
      </c>
      <c r="BD35" s="147">
        <v>3.85E-2</v>
      </c>
      <c r="BE35" s="147">
        <v>3.85E-2</v>
      </c>
      <c r="BF35" s="147">
        <v>3.85E-2</v>
      </c>
      <c r="BG35" s="147">
        <v>3.85E-2</v>
      </c>
      <c r="BH35" s="147">
        <v>3.85E-2</v>
      </c>
      <c r="BI35" s="147">
        <v>3.85E-2</v>
      </c>
      <c r="BJ35" s="147">
        <v>3.85E-2</v>
      </c>
      <c r="BK35" s="147">
        <v>3.85E-2</v>
      </c>
      <c r="BL35" s="147">
        <v>3.85E-2</v>
      </c>
      <c r="BM35" s="147">
        <v>3.85E-2</v>
      </c>
      <c r="BN35" s="147">
        <v>3.85E-2</v>
      </c>
      <c r="BO35" s="147">
        <v>3.85E-2</v>
      </c>
      <c r="BP35" s="147">
        <v>3.85E-2</v>
      </c>
      <c r="BQ35" s="147">
        <v>3.85E-2</v>
      </c>
      <c r="BR35" s="292" t="s">
        <v>937</v>
      </c>
    </row>
    <row r="36" spans="2:70">
      <c r="B36" s="148" t="s">
        <v>998</v>
      </c>
      <c r="C36" s="148" t="s">
        <v>999</v>
      </c>
      <c r="D36" s="148" t="s">
        <v>982</v>
      </c>
      <c r="E36" s="149">
        <f>E31*(1-E35)</f>
        <v>4374.3072145074175</v>
      </c>
      <c r="F36" s="149">
        <f t="shared" ref="F36:W36" si="61">F31*(1-F35)</f>
        <v>4505.505125827005</v>
      </c>
      <c r="G36" s="149">
        <f t="shared" si="61"/>
        <v>5207.3023043514286</v>
      </c>
      <c r="H36" s="149">
        <f t="shared" si="61"/>
        <v>3807.4120335910775</v>
      </c>
      <c r="I36" s="149">
        <f t="shared" si="61"/>
        <v>3539.2408710848827</v>
      </c>
      <c r="J36" s="149">
        <f t="shared" si="61"/>
        <v>4133.5289609925421</v>
      </c>
      <c r="K36" s="149">
        <f t="shared" si="61"/>
        <v>5587.3165996917387</v>
      </c>
      <c r="L36" s="149">
        <f t="shared" si="61"/>
        <v>5746.312881571861</v>
      </c>
      <c r="M36" s="149">
        <f t="shared" si="61"/>
        <v>5606.8828151918324</v>
      </c>
      <c r="N36" s="149">
        <f t="shared" si="61"/>
        <v>5088.5271468055989</v>
      </c>
      <c r="O36" s="149">
        <f t="shared" si="61"/>
        <v>6591.6482232956878</v>
      </c>
      <c r="P36" s="149">
        <f t="shared" si="61"/>
        <v>5357.3688963140476</v>
      </c>
      <c r="Q36" s="149">
        <f t="shared" si="61"/>
        <v>6069.2725568461728</v>
      </c>
      <c r="R36" s="149">
        <f t="shared" si="61"/>
        <v>6685.3440488307751</v>
      </c>
      <c r="S36" s="149">
        <f t="shared" si="61"/>
        <v>5407.5580321405814</v>
      </c>
      <c r="T36" s="149">
        <f t="shared" si="61"/>
        <v>5497.4511007803476</v>
      </c>
      <c r="U36" s="149">
        <f t="shared" si="61"/>
        <v>5666.6286967880533</v>
      </c>
      <c r="V36" s="149">
        <f t="shared" si="61"/>
        <v>5205.9445470516557</v>
      </c>
      <c r="W36" s="149">
        <f t="shared" si="61"/>
        <v>4997.1529826075293</v>
      </c>
      <c r="Y36" s="148" t="s">
        <v>998</v>
      </c>
      <c r="Z36" s="148" t="s">
        <v>999</v>
      </c>
      <c r="AA36" s="148" t="s">
        <v>982</v>
      </c>
      <c r="AB36" s="149">
        <f t="shared" ref="AB36:AT36" si="62">AB31*(1-AB35)</f>
        <v>4374.3072145074175</v>
      </c>
      <c r="AC36" s="149">
        <f t="shared" si="62"/>
        <v>4354.1079317106069</v>
      </c>
      <c r="AD36" s="149">
        <f t="shared" si="62"/>
        <v>4896.8576274307825</v>
      </c>
      <c r="AE36" s="149">
        <f t="shared" si="62"/>
        <v>3380.7192860317059</v>
      </c>
      <c r="AF36" s="149">
        <f t="shared" si="62"/>
        <v>2963.4667865927881</v>
      </c>
      <c r="AG36" s="149">
        <f t="shared" si="62"/>
        <v>2705.4367237231595</v>
      </c>
      <c r="AH36" s="149">
        <f t="shared" si="62"/>
        <v>4082.2457422609382</v>
      </c>
      <c r="AI36" s="149">
        <f t="shared" si="62"/>
        <v>4111.7036860950575</v>
      </c>
      <c r="AJ36" s="149">
        <f t="shared" si="62"/>
        <v>4968.0528233687401</v>
      </c>
      <c r="AK36" s="149">
        <f t="shared" si="62"/>
        <v>4394.8609652405039</v>
      </c>
      <c r="AL36" s="149">
        <f t="shared" si="62"/>
        <v>4668.5021276896641</v>
      </c>
      <c r="AM36" s="149">
        <f t="shared" si="62"/>
        <v>3837.2766827415558</v>
      </c>
      <c r="AN36" s="149">
        <f t="shared" si="62"/>
        <v>4191.8725176829676</v>
      </c>
      <c r="AO36" s="149">
        <f t="shared" si="62"/>
        <v>4740.0043218812034</v>
      </c>
      <c r="AP36" s="149">
        <f t="shared" si="62"/>
        <v>3838.9389508006211</v>
      </c>
      <c r="AQ36" s="149">
        <f t="shared" si="62"/>
        <v>4024.5186695719667</v>
      </c>
      <c r="AR36" s="149">
        <f t="shared" si="62"/>
        <v>4028.3763586328491</v>
      </c>
      <c r="AS36" s="149">
        <f t="shared" si="62"/>
        <v>3747.9588471562724</v>
      </c>
      <c r="AT36" s="149">
        <f t="shared" si="62"/>
        <v>3325.3837318110523</v>
      </c>
      <c r="AV36" s="148" t="s">
        <v>998</v>
      </c>
      <c r="AW36" s="148" t="s">
        <v>999</v>
      </c>
      <c r="AX36" s="148" t="s">
        <v>982</v>
      </c>
      <c r="AY36" s="149">
        <f t="shared" ref="AY36:BQ36" si="63">AY31*(1-AY35)</f>
        <v>0</v>
      </c>
      <c r="AZ36" s="149">
        <f t="shared" si="63"/>
        <v>151.3971941163972</v>
      </c>
      <c r="BA36" s="149">
        <f t="shared" si="63"/>
        <v>310.4446769206466</v>
      </c>
      <c r="BB36" s="149">
        <f t="shared" si="63"/>
        <v>426.69274755937153</v>
      </c>
      <c r="BC36" s="149">
        <f t="shared" si="63"/>
        <v>575.77408449209452</v>
      </c>
      <c r="BD36" s="149">
        <f t="shared" si="63"/>
        <v>1428.0922372693822</v>
      </c>
      <c r="BE36" s="149">
        <f t="shared" si="63"/>
        <v>1505.0708574308021</v>
      </c>
      <c r="BF36" s="149">
        <f t="shared" si="63"/>
        <v>1634.6091954768042</v>
      </c>
      <c r="BG36" s="149">
        <f t="shared" si="63"/>
        <v>638.82999182309129</v>
      </c>
      <c r="BH36" s="149">
        <f t="shared" si="63"/>
        <v>693.66618156509435</v>
      </c>
      <c r="BI36" s="149">
        <f t="shared" si="63"/>
        <v>1923.1460956060248</v>
      </c>
      <c r="BJ36" s="149">
        <f t="shared" si="63"/>
        <v>1520.092213572492</v>
      </c>
      <c r="BK36" s="149">
        <f t="shared" si="63"/>
        <v>1877.4000391632067</v>
      </c>
      <c r="BL36" s="149">
        <f t="shared" si="63"/>
        <v>1945.3397269495711</v>
      </c>
      <c r="BM36" s="149">
        <f t="shared" si="63"/>
        <v>1568.619081339961</v>
      </c>
      <c r="BN36" s="149">
        <f t="shared" si="63"/>
        <v>1472.9324312083825</v>
      </c>
      <c r="BO36" s="149">
        <f t="shared" si="63"/>
        <v>1638.2523381552032</v>
      </c>
      <c r="BP36" s="149">
        <f t="shared" si="63"/>
        <v>1457.9856998953826</v>
      </c>
      <c r="BQ36" s="149">
        <f t="shared" si="63"/>
        <v>1671.7692507964762</v>
      </c>
    </row>
    <row r="37" spans="2:70">
      <c r="B37" s="150" t="s">
        <v>1000</v>
      </c>
      <c r="C37" s="35" t="s">
        <v>999</v>
      </c>
      <c r="D37" s="35" t="s">
        <v>982</v>
      </c>
      <c r="E37" s="151">
        <f t="shared" ref="E37:K37" si="64">AB37+AY37</f>
        <v>4374</v>
      </c>
      <c r="F37" s="151">
        <f t="shared" si="64"/>
        <v>4505</v>
      </c>
      <c r="G37" s="151">
        <f t="shared" si="64"/>
        <v>5206</v>
      </c>
      <c r="H37" s="151">
        <f t="shared" si="64"/>
        <v>3806</v>
      </c>
      <c r="I37" s="151">
        <f t="shared" si="64"/>
        <v>3538</v>
      </c>
      <c r="J37" s="151">
        <f t="shared" si="64"/>
        <v>4133</v>
      </c>
      <c r="K37" s="151">
        <f t="shared" si="64"/>
        <v>5587</v>
      </c>
      <c r="L37" s="151">
        <f t="shared" ref="L37" si="65">AI37+BF37</f>
        <v>5745</v>
      </c>
      <c r="M37" s="151">
        <f t="shared" ref="M37" si="66">AJ37+BG37</f>
        <v>5606</v>
      </c>
      <c r="N37" s="151">
        <f t="shared" ref="N37" si="67">AK37+BH37</f>
        <v>5087</v>
      </c>
      <c r="O37" s="151">
        <f t="shared" ref="O37" si="68">AL37+BI37</f>
        <v>6591</v>
      </c>
      <c r="P37" s="151">
        <f t="shared" ref="P37" si="69">AM37+BJ37</f>
        <v>5357</v>
      </c>
      <c r="Q37" s="151">
        <f t="shared" ref="Q37" si="70">AN37+BK37</f>
        <v>6068</v>
      </c>
      <c r="R37" s="151">
        <f t="shared" ref="R37" si="71">AO37+BL37</f>
        <v>6685</v>
      </c>
      <c r="S37" s="151">
        <f t="shared" ref="S37" si="72">AP37+BM37</f>
        <v>5406</v>
      </c>
      <c r="T37" s="151">
        <f t="shared" ref="T37" si="73">AQ37+BN37</f>
        <v>5496</v>
      </c>
      <c r="U37" s="151">
        <f t="shared" ref="U37" si="74">AR37+BO37</f>
        <v>5666</v>
      </c>
      <c r="V37" s="151">
        <f t="shared" ref="V37" si="75">AS37+BP37</f>
        <v>5204</v>
      </c>
      <c r="W37" s="151">
        <f t="shared" ref="W37" si="76">AT37+BQ37</f>
        <v>4996</v>
      </c>
      <c r="Y37" s="150" t="s">
        <v>1000</v>
      </c>
      <c r="Z37" s="35" t="s">
        <v>999</v>
      </c>
      <c r="AA37" s="35" t="s">
        <v>982</v>
      </c>
      <c r="AB37" s="151">
        <f>_xlfn.FLOOR.MATH(AB36)</f>
        <v>4374</v>
      </c>
      <c r="AC37" s="151">
        <f t="shared" ref="AC37:AT37" si="77">_xlfn.FLOOR.MATH(AC36)</f>
        <v>4354</v>
      </c>
      <c r="AD37" s="151">
        <f t="shared" si="77"/>
        <v>4896</v>
      </c>
      <c r="AE37" s="151">
        <f t="shared" si="77"/>
        <v>3380</v>
      </c>
      <c r="AF37" s="151">
        <f t="shared" si="77"/>
        <v>2963</v>
      </c>
      <c r="AG37" s="151">
        <f t="shared" si="77"/>
        <v>2705</v>
      </c>
      <c r="AH37" s="151">
        <f t="shared" si="77"/>
        <v>4082</v>
      </c>
      <c r="AI37" s="151">
        <f t="shared" si="77"/>
        <v>4111</v>
      </c>
      <c r="AJ37" s="151">
        <f t="shared" si="77"/>
        <v>4968</v>
      </c>
      <c r="AK37" s="151">
        <f t="shared" si="77"/>
        <v>4394</v>
      </c>
      <c r="AL37" s="151">
        <f t="shared" si="77"/>
        <v>4668</v>
      </c>
      <c r="AM37" s="151">
        <f t="shared" si="77"/>
        <v>3837</v>
      </c>
      <c r="AN37" s="151">
        <f t="shared" si="77"/>
        <v>4191</v>
      </c>
      <c r="AO37" s="151">
        <f t="shared" si="77"/>
        <v>4740</v>
      </c>
      <c r="AP37" s="151">
        <f t="shared" si="77"/>
        <v>3838</v>
      </c>
      <c r="AQ37" s="151">
        <f t="shared" si="77"/>
        <v>4024</v>
      </c>
      <c r="AR37" s="151">
        <f t="shared" si="77"/>
        <v>4028</v>
      </c>
      <c r="AS37" s="151">
        <f t="shared" si="77"/>
        <v>3747</v>
      </c>
      <c r="AT37" s="151">
        <f t="shared" si="77"/>
        <v>3325</v>
      </c>
      <c r="AV37" s="150" t="s">
        <v>1000</v>
      </c>
      <c r="AW37" s="35" t="s">
        <v>999</v>
      </c>
      <c r="AX37" s="35" t="s">
        <v>982</v>
      </c>
      <c r="AY37" s="151">
        <f>_xlfn.FLOOR.MATH(AY36)</f>
        <v>0</v>
      </c>
      <c r="AZ37" s="151">
        <f t="shared" ref="AZ37:BQ37" si="78">_xlfn.FLOOR.MATH(AZ36)</f>
        <v>151</v>
      </c>
      <c r="BA37" s="151">
        <f t="shared" si="78"/>
        <v>310</v>
      </c>
      <c r="BB37" s="151">
        <f t="shared" si="78"/>
        <v>426</v>
      </c>
      <c r="BC37" s="151">
        <f t="shared" si="78"/>
        <v>575</v>
      </c>
      <c r="BD37" s="151">
        <f t="shared" si="78"/>
        <v>1428</v>
      </c>
      <c r="BE37" s="151">
        <f t="shared" si="78"/>
        <v>1505</v>
      </c>
      <c r="BF37" s="151">
        <f t="shared" si="78"/>
        <v>1634</v>
      </c>
      <c r="BG37" s="151">
        <f t="shared" si="78"/>
        <v>638</v>
      </c>
      <c r="BH37" s="151">
        <f t="shared" si="78"/>
        <v>693</v>
      </c>
      <c r="BI37" s="151">
        <f t="shared" si="78"/>
        <v>1923</v>
      </c>
      <c r="BJ37" s="151">
        <f t="shared" si="78"/>
        <v>1520</v>
      </c>
      <c r="BK37" s="151">
        <f t="shared" si="78"/>
        <v>1877</v>
      </c>
      <c r="BL37" s="151">
        <f t="shared" si="78"/>
        <v>1945</v>
      </c>
      <c r="BM37" s="151">
        <f t="shared" si="78"/>
        <v>1568</v>
      </c>
      <c r="BN37" s="151">
        <f t="shared" si="78"/>
        <v>1472</v>
      </c>
      <c r="BO37" s="151">
        <f t="shared" si="78"/>
        <v>1638</v>
      </c>
      <c r="BP37" s="151">
        <f t="shared" si="78"/>
        <v>1457</v>
      </c>
      <c r="BQ37" s="151">
        <f t="shared" si="78"/>
        <v>1671</v>
      </c>
    </row>
    <row r="38" spans="2:70">
      <c r="E38" s="137">
        <v>5329</v>
      </c>
      <c r="F38" s="137">
        <v>5330</v>
      </c>
      <c r="G38" s="137">
        <v>5331</v>
      </c>
      <c r="H38" s="137">
        <v>5332</v>
      </c>
      <c r="I38" s="137">
        <v>5335</v>
      </c>
      <c r="J38" s="137">
        <v>5336</v>
      </c>
      <c r="K38" s="138">
        <v>5337</v>
      </c>
      <c r="L38" s="152">
        <v>5338</v>
      </c>
      <c r="M38" s="152">
        <v>5339</v>
      </c>
      <c r="N38" s="152">
        <v>5340</v>
      </c>
      <c r="O38" s="152">
        <v>5341</v>
      </c>
      <c r="P38" s="152">
        <v>5342</v>
      </c>
      <c r="Q38" s="152">
        <v>5343</v>
      </c>
      <c r="R38" s="152">
        <v>5344</v>
      </c>
      <c r="S38" s="152">
        <v>5437</v>
      </c>
      <c r="T38" s="152">
        <v>5438</v>
      </c>
      <c r="U38" s="152">
        <v>5439</v>
      </c>
      <c r="V38" s="152">
        <v>5440</v>
      </c>
      <c r="W38" s="152">
        <v>5441</v>
      </c>
      <c r="AB38" s="137">
        <v>5329</v>
      </c>
      <c r="AC38" s="137">
        <v>5330</v>
      </c>
      <c r="AD38" s="137">
        <v>5331</v>
      </c>
      <c r="AE38" s="137">
        <v>5332</v>
      </c>
      <c r="AF38" s="137">
        <v>5335</v>
      </c>
      <c r="AG38" s="137">
        <v>5336</v>
      </c>
      <c r="AH38" s="138">
        <v>5337</v>
      </c>
      <c r="AI38" s="152">
        <v>5338</v>
      </c>
      <c r="AJ38" s="152">
        <v>5339</v>
      </c>
      <c r="AK38" s="152">
        <v>5340</v>
      </c>
      <c r="AL38" s="152">
        <v>5341</v>
      </c>
      <c r="AM38" s="152">
        <v>5342</v>
      </c>
      <c r="AN38" s="152">
        <v>5343</v>
      </c>
      <c r="AO38" s="152">
        <v>5344</v>
      </c>
      <c r="AP38" s="152">
        <v>5437</v>
      </c>
      <c r="AQ38" s="152">
        <v>5438</v>
      </c>
      <c r="AR38" s="152">
        <v>5439</v>
      </c>
      <c r="AS38" s="152">
        <v>5440</v>
      </c>
      <c r="AT38" s="152">
        <v>5441</v>
      </c>
      <c r="AY38" s="137">
        <v>5329</v>
      </c>
      <c r="AZ38" s="137">
        <v>5330</v>
      </c>
      <c r="BA38" s="137">
        <v>5331</v>
      </c>
      <c r="BB38" s="137">
        <v>5332</v>
      </c>
      <c r="BC38" s="137">
        <v>5335</v>
      </c>
      <c r="BD38" s="137">
        <v>5336</v>
      </c>
      <c r="BE38" s="138">
        <v>5337</v>
      </c>
      <c r="BF38" s="152">
        <v>5338</v>
      </c>
      <c r="BG38" s="152">
        <v>5339</v>
      </c>
      <c r="BH38" s="152">
        <v>5340</v>
      </c>
      <c r="BI38" s="152">
        <v>5341</v>
      </c>
      <c r="BJ38" s="152">
        <v>5342</v>
      </c>
      <c r="BK38" s="152">
        <v>5343</v>
      </c>
      <c r="BL38" s="152">
        <v>5344</v>
      </c>
      <c r="BM38" s="152">
        <v>5437</v>
      </c>
      <c r="BN38" s="152">
        <v>5438</v>
      </c>
      <c r="BO38" s="152">
        <v>5439</v>
      </c>
      <c r="BP38" s="152">
        <v>5440</v>
      </c>
      <c r="BQ38" s="152">
        <v>5441</v>
      </c>
    </row>
  </sheetData>
  <mergeCells count="18">
    <mergeCell ref="B1:K1"/>
    <mergeCell ref="Y1:AH1"/>
    <mergeCell ref="AV1:BE1"/>
    <mergeCell ref="B4:D4"/>
    <mergeCell ref="Y4:AA4"/>
    <mergeCell ref="AV4:AX4"/>
    <mergeCell ref="B12:D12"/>
    <mergeCell ref="Y12:AA12"/>
    <mergeCell ref="AV12:AX12"/>
    <mergeCell ref="B20:D20"/>
    <mergeCell ref="Y20:AA20"/>
    <mergeCell ref="AV20:AX20"/>
    <mergeCell ref="B26:D26"/>
    <mergeCell ref="Y26:AA26"/>
    <mergeCell ref="AV26:AX26"/>
    <mergeCell ref="B33:D33"/>
    <mergeCell ref="Y33:AA33"/>
    <mergeCell ref="AV33:AX33"/>
  </mergeCells>
  <conditionalFormatting sqref="AY10">
    <cfRule type="cellIs" dxfId="0" priority="1" operator="notEqual">
      <formula>#REF!+#REF!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3B50-BED6-490A-A859-3CA4F2CC5286}">
  <sheetPr codeName="Sheet3"/>
  <dimension ref="B1:L436"/>
  <sheetViews>
    <sheetView zoomScale="90" zoomScaleNormal="90" workbookViewId="0">
      <selection activeCell="D13" sqref="D13"/>
    </sheetView>
  </sheetViews>
  <sheetFormatPr defaultRowHeight="15" customHeight="1"/>
  <cols>
    <col min="1" max="1" width="2.140625" customWidth="1"/>
    <col min="2" max="2" width="13.7109375" customWidth="1"/>
    <col min="3" max="3" width="116.7109375" customWidth="1"/>
    <col min="4" max="4" width="13.42578125" style="38" customWidth="1"/>
    <col min="5" max="5" width="10.42578125" customWidth="1"/>
    <col min="6" max="6" width="12.28515625" customWidth="1"/>
    <col min="7" max="7" width="13.7109375" customWidth="1"/>
    <col min="8" max="8" width="12.28515625" customWidth="1"/>
    <col min="9" max="9" width="15.28515625" customWidth="1"/>
    <col min="10" max="10" width="21.42578125" customWidth="1"/>
    <col min="12" max="12" width="49.7109375" customWidth="1"/>
    <col min="13" max="13" width="16.28515625" customWidth="1"/>
    <col min="17" max="17" width="50.85546875" customWidth="1"/>
  </cols>
  <sheetData>
    <row r="1" spans="2:12">
      <c r="B1" s="15"/>
    </row>
    <row r="2" spans="2:12" ht="18.75">
      <c r="B2" s="131" t="s">
        <v>69</v>
      </c>
      <c r="D2" s="355" t="s">
        <v>1001</v>
      </c>
      <c r="E2" s="355"/>
      <c r="F2" s="355">
        <v>2022</v>
      </c>
      <c r="G2" s="355"/>
      <c r="H2" s="355">
        <v>2023</v>
      </c>
      <c r="I2" s="355"/>
      <c r="J2" s="6" t="s">
        <v>1002</v>
      </c>
    </row>
    <row r="3" spans="2:12">
      <c r="B3" s="26" t="s">
        <v>1003</v>
      </c>
      <c r="C3" s="27"/>
      <c r="D3" s="39"/>
      <c r="E3" s="28"/>
      <c r="F3" s="28"/>
      <c r="G3" s="111"/>
      <c r="H3" s="107"/>
      <c r="I3" s="111"/>
      <c r="J3" s="111"/>
    </row>
    <row r="4" spans="2:12">
      <c r="B4" s="4" t="s">
        <v>1004</v>
      </c>
      <c r="C4" s="5" t="s">
        <v>1005</v>
      </c>
      <c r="D4" s="40" t="s">
        <v>1006</v>
      </c>
      <c r="E4" s="6" t="s">
        <v>1007</v>
      </c>
      <c r="F4" s="5" t="s">
        <v>1006</v>
      </c>
      <c r="G4" s="6" t="s">
        <v>1007</v>
      </c>
      <c r="H4" s="5" t="s">
        <v>1006</v>
      </c>
      <c r="I4" s="6" t="s">
        <v>1007</v>
      </c>
      <c r="J4" s="112"/>
    </row>
    <row r="5" spans="2:12" ht="15" customHeight="1">
      <c r="B5" s="12" t="s">
        <v>1008</v>
      </c>
      <c r="C5" t="s">
        <v>1009</v>
      </c>
      <c r="D5" s="41">
        <f>'Total PTDs'!N20</f>
        <v>3838</v>
      </c>
      <c r="E5" s="2" t="s">
        <v>1010</v>
      </c>
      <c r="F5" s="24">
        <f>D5</f>
        <v>3838</v>
      </c>
      <c r="G5" s="2" t="s">
        <v>1011</v>
      </c>
      <c r="H5" s="24">
        <v>0</v>
      </c>
      <c r="I5" s="2" t="s">
        <v>1011</v>
      </c>
      <c r="J5" s="2" t="s">
        <v>1012</v>
      </c>
    </row>
    <row r="6" spans="2:12" ht="15" customHeight="1">
      <c r="B6" s="1" t="s">
        <v>1013</v>
      </c>
      <c r="C6" t="s">
        <v>1014</v>
      </c>
      <c r="D6" s="66">
        <v>9.0910000000000005E-2</v>
      </c>
      <c r="E6" s="2" t="s">
        <v>1015</v>
      </c>
      <c r="F6" s="133">
        <f>D6</f>
        <v>9.0910000000000005E-2</v>
      </c>
      <c r="G6" s="2" t="s">
        <v>1015</v>
      </c>
      <c r="H6" s="133">
        <f>D6</f>
        <v>9.0910000000000005E-2</v>
      </c>
      <c r="I6" s="2" t="s">
        <v>1015</v>
      </c>
      <c r="J6" s="2" t="s">
        <v>1016</v>
      </c>
    </row>
    <row r="7" spans="2:12" ht="18.75">
      <c r="B7" s="1" t="s">
        <v>1017</v>
      </c>
      <c r="C7" t="s">
        <v>1018</v>
      </c>
      <c r="D7" s="50">
        <v>0.90269999999999995</v>
      </c>
      <c r="E7" s="2" t="s">
        <v>1015</v>
      </c>
      <c r="F7" s="135">
        <f>D7</f>
        <v>0.90269999999999995</v>
      </c>
      <c r="G7" s="2" t="s">
        <v>1015</v>
      </c>
      <c r="H7" s="135">
        <f>D7</f>
        <v>0.90269999999999995</v>
      </c>
      <c r="I7" s="2" t="s">
        <v>1015</v>
      </c>
      <c r="J7" s="2" t="s">
        <v>1016</v>
      </c>
    </row>
    <row r="8" spans="2:12" ht="18.75">
      <c r="B8" s="26" t="s">
        <v>1019</v>
      </c>
      <c r="C8" s="27" t="s">
        <v>1020</v>
      </c>
      <c r="D8" s="48">
        <f>ROUNDDOWN(D5*(1-D6)*(1-D7),0)</f>
        <v>339</v>
      </c>
      <c r="E8" s="28"/>
      <c r="F8" s="127">
        <f>F5*(1-F6)*(1-F7)</f>
        <v>339.48820596600018</v>
      </c>
      <c r="G8" s="128" t="s">
        <v>1021</v>
      </c>
      <c r="H8" s="127">
        <f>H5*(1-H6)*(1-H7)</f>
        <v>0</v>
      </c>
      <c r="I8" s="128" t="s">
        <v>1021</v>
      </c>
      <c r="J8" s="129"/>
    </row>
    <row r="9" spans="2:12">
      <c r="B9" s="9" t="s">
        <v>1022</v>
      </c>
      <c r="C9" s="10"/>
      <c r="D9" s="42"/>
      <c r="E9" s="11"/>
      <c r="F9" s="108"/>
      <c r="G9" s="113"/>
      <c r="H9" s="108"/>
      <c r="I9" s="113"/>
      <c r="J9" s="11"/>
      <c r="L9" s="69"/>
    </row>
    <row r="10" spans="2:12">
      <c r="B10" s="3" t="s">
        <v>1004</v>
      </c>
      <c r="C10" s="7" t="s">
        <v>1005</v>
      </c>
      <c r="D10" s="43" t="s">
        <v>1006</v>
      </c>
      <c r="E10" s="8" t="s">
        <v>1007</v>
      </c>
      <c r="F10" s="5" t="s">
        <v>1006</v>
      </c>
      <c r="G10" s="6" t="s">
        <v>1007</v>
      </c>
      <c r="H10" s="5" t="s">
        <v>1006</v>
      </c>
      <c r="I10" s="6" t="s">
        <v>1007</v>
      </c>
      <c r="J10" s="8" t="s">
        <v>1002</v>
      </c>
    </row>
    <row r="11" spans="2:12" ht="18">
      <c r="B11" s="1" t="s">
        <v>1023</v>
      </c>
      <c r="C11" t="s">
        <v>1024</v>
      </c>
      <c r="D11" s="52">
        <v>584.50880720367104</v>
      </c>
      <c r="E11" s="2" t="s">
        <v>1025</v>
      </c>
      <c r="F11" s="69">
        <f>D11</f>
        <v>584.50880720367104</v>
      </c>
      <c r="G11" s="2" t="s">
        <v>1025</v>
      </c>
      <c r="H11" s="69">
        <f>F11</f>
        <v>584.50880720367104</v>
      </c>
      <c r="I11" s="2" t="s">
        <v>1025</v>
      </c>
      <c r="J11" s="2" t="s">
        <v>1016</v>
      </c>
      <c r="L11" t="s">
        <v>1026</v>
      </c>
    </row>
    <row r="12" spans="2:12" ht="18">
      <c r="B12" s="1" t="s">
        <v>1027</v>
      </c>
      <c r="C12" t="s">
        <v>1028</v>
      </c>
      <c r="D12" s="52">
        <f>L23</f>
        <v>1631.0099559938831</v>
      </c>
      <c r="E12" s="34" t="s">
        <v>1025</v>
      </c>
      <c r="F12" s="69">
        <f>D12</f>
        <v>1631.0099559938831</v>
      </c>
      <c r="G12" s="34" t="s">
        <v>1025</v>
      </c>
      <c r="H12" s="52">
        <f>F12</f>
        <v>1631.0099559938831</v>
      </c>
      <c r="I12" s="34" t="s">
        <v>1025</v>
      </c>
      <c r="J12" s="34" t="s">
        <v>1029</v>
      </c>
    </row>
    <row r="13" spans="2:12" ht="18">
      <c r="B13" s="9" t="s">
        <v>1030</v>
      </c>
      <c r="C13" s="10" t="s">
        <v>1031</v>
      </c>
      <c r="D13" s="44">
        <f>(D11-D12)/D11</f>
        <v>-1.7903941495710614</v>
      </c>
      <c r="E13" s="11" t="s">
        <v>1015</v>
      </c>
      <c r="F13" s="124">
        <f>(F11-F12)/F11</f>
        <v>-1.7903941495710614</v>
      </c>
      <c r="G13" s="125" t="s">
        <v>1015</v>
      </c>
      <c r="H13" s="124">
        <f>(H11-H12)/H11</f>
        <v>-1.7903941495710614</v>
      </c>
      <c r="I13" s="125" t="s">
        <v>1015</v>
      </c>
      <c r="J13" s="126"/>
      <c r="L13" s="67" t="s">
        <v>1032</v>
      </c>
    </row>
    <row r="14" spans="2:12">
      <c r="B14" s="29" t="s">
        <v>1033</v>
      </c>
      <c r="C14" s="30"/>
      <c r="D14" s="45"/>
      <c r="E14" s="31"/>
      <c r="F14" s="109"/>
      <c r="G14" s="114"/>
      <c r="H14" s="109"/>
      <c r="I14" s="114"/>
      <c r="J14" s="31"/>
      <c r="L14" s="73">
        <v>23.414570394182455</v>
      </c>
    </row>
    <row r="15" spans="2:12">
      <c r="B15" s="3" t="s">
        <v>1004</v>
      </c>
      <c r="C15" s="7" t="s">
        <v>1005</v>
      </c>
      <c r="D15" s="43" t="s">
        <v>1006</v>
      </c>
      <c r="E15" s="8" t="s">
        <v>1007</v>
      </c>
      <c r="F15" s="5" t="s">
        <v>1006</v>
      </c>
      <c r="G15" s="6" t="s">
        <v>1007</v>
      </c>
      <c r="H15" s="5" t="s">
        <v>1006</v>
      </c>
      <c r="I15" s="6" t="s">
        <v>1007</v>
      </c>
      <c r="J15" s="8" t="s">
        <v>1034</v>
      </c>
    </row>
    <row r="16" spans="2:12" ht="18.75">
      <c r="B16" s="12" t="s">
        <v>1008</v>
      </c>
      <c r="C16" t="s">
        <v>1009</v>
      </c>
      <c r="D16" s="41">
        <f>D5</f>
        <v>3838</v>
      </c>
      <c r="E16" s="2" t="s">
        <v>1010</v>
      </c>
      <c r="F16" s="24">
        <f>D16</f>
        <v>3838</v>
      </c>
      <c r="G16" s="2" t="s">
        <v>1011</v>
      </c>
      <c r="H16" s="24">
        <v>0</v>
      </c>
      <c r="I16" s="2" t="s">
        <v>1011</v>
      </c>
      <c r="J16" s="2" t="s">
        <v>1012</v>
      </c>
      <c r="L16" s="14" t="s">
        <v>1035</v>
      </c>
    </row>
    <row r="17" spans="2:12" ht="18.75">
      <c r="B17" s="1" t="s">
        <v>1013</v>
      </c>
      <c r="C17" t="s">
        <v>1014</v>
      </c>
      <c r="D17" s="66">
        <f>D6</f>
        <v>9.0910000000000005E-2</v>
      </c>
      <c r="E17" s="2" t="s">
        <v>1015</v>
      </c>
      <c r="F17" s="133">
        <f>D17</f>
        <v>9.0910000000000005E-2</v>
      </c>
      <c r="G17" s="2" t="s">
        <v>1015</v>
      </c>
      <c r="H17" s="133">
        <f>F17</f>
        <v>9.0910000000000005E-2</v>
      </c>
      <c r="I17" s="2" t="s">
        <v>1015</v>
      </c>
      <c r="J17" s="2" t="s">
        <v>1016</v>
      </c>
      <c r="L17" s="73">
        <v>3.7689288723822596</v>
      </c>
    </row>
    <row r="18" spans="2:12" ht="18.75">
      <c r="B18" s="3" t="s">
        <v>1036</v>
      </c>
      <c r="C18" t="s">
        <v>1037</v>
      </c>
      <c r="D18" s="134">
        <v>0.90094710631686969</v>
      </c>
      <c r="E18" s="2" t="s">
        <v>1015</v>
      </c>
      <c r="F18" s="133">
        <f>D18</f>
        <v>0.90094710631686969</v>
      </c>
      <c r="G18" s="2" t="s">
        <v>1015</v>
      </c>
      <c r="H18" s="133">
        <f>D18</f>
        <v>0.90094710631686969</v>
      </c>
      <c r="I18" s="2" t="s">
        <v>1015</v>
      </c>
      <c r="J18" s="2" t="s">
        <v>1038</v>
      </c>
    </row>
    <row r="19" spans="2:12" ht="18.75">
      <c r="B19" s="29" t="s">
        <v>1039</v>
      </c>
      <c r="C19" s="30" t="s">
        <v>1040</v>
      </c>
      <c r="D19" s="49">
        <f>D16*(1-D17)*D18</f>
        <v>3143.4832147355924</v>
      </c>
      <c r="E19" s="31"/>
      <c r="F19" s="121">
        <f>F16*(1-F17)*F18</f>
        <v>3143.4832147355924</v>
      </c>
      <c r="G19" s="122" t="s">
        <v>1021</v>
      </c>
      <c r="H19" s="121">
        <f>H16*(1-H17)*H18</f>
        <v>0</v>
      </c>
      <c r="I19" s="122" t="s">
        <v>1021</v>
      </c>
      <c r="J19" s="123"/>
      <c r="L19" s="14" t="s">
        <v>1041</v>
      </c>
    </row>
    <row r="20" spans="2:12">
      <c r="B20" s="117" t="s">
        <v>1042</v>
      </c>
      <c r="C20" s="32"/>
      <c r="D20" s="46"/>
      <c r="E20" s="33"/>
      <c r="F20" s="110"/>
      <c r="G20" s="115"/>
      <c r="H20" s="110"/>
      <c r="I20" s="115"/>
      <c r="J20" s="120"/>
      <c r="L20" s="73">
        <f>L14+L17</f>
        <v>27.183499266564716</v>
      </c>
    </row>
    <row r="21" spans="2:12">
      <c r="B21" s="4" t="s">
        <v>1004</v>
      </c>
      <c r="C21" s="5" t="s">
        <v>1005</v>
      </c>
      <c r="D21" s="40" t="s">
        <v>1006</v>
      </c>
      <c r="E21" s="6" t="s">
        <v>1007</v>
      </c>
      <c r="F21" s="40" t="s">
        <v>1006</v>
      </c>
      <c r="G21" s="6" t="s">
        <v>1007</v>
      </c>
      <c r="H21" s="40" t="s">
        <v>1006</v>
      </c>
      <c r="I21" s="6" t="s">
        <v>1007</v>
      </c>
      <c r="J21" s="6" t="s">
        <v>1043</v>
      </c>
    </row>
    <row r="22" spans="2:12">
      <c r="B22" s="117" t="s">
        <v>1044</v>
      </c>
      <c r="C22" s="118" t="s">
        <v>1045</v>
      </c>
      <c r="D22" s="119">
        <f>'ER Calcs - All VPAs'!E37</f>
        <v>4374</v>
      </c>
      <c r="E22" s="74" t="s">
        <v>1046</v>
      </c>
      <c r="F22" s="159">
        <f>'ER Calcs - All VPAs'!AB37</f>
        <v>4374</v>
      </c>
      <c r="G22" s="74" t="s">
        <v>1046</v>
      </c>
      <c r="H22" s="159">
        <f>'ER Calcs - All VPAs'!AY37</f>
        <v>0</v>
      </c>
      <c r="I22" s="74" t="s">
        <v>1046</v>
      </c>
      <c r="J22" s="74"/>
      <c r="L22" s="14" t="s">
        <v>1047</v>
      </c>
    </row>
    <row r="23" spans="2:12">
      <c r="L23" s="73">
        <f>L20*60</f>
        <v>1631.0099559938831</v>
      </c>
    </row>
    <row r="24" spans="2:12"/>
    <row r="25" spans="2:12" ht="18.75">
      <c r="B25" s="131" t="s">
        <v>114</v>
      </c>
      <c r="D25" s="355" t="s">
        <v>1001</v>
      </c>
      <c r="E25" s="355"/>
      <c r="F25" s="355">
        <v>2022</v>
      </c>
      <c r="G25" s="355"/>
      <c r="H25" s="355">
        <v>2023</v>
      </c>
      <c r="I25" s="355"/>
      <c r="J25" s="6" t="s">
        <v>1002</v>
      </c>
      <c r="L25" s="14" t="s">
        <v>1048</v>
      </c>
    </row>
    <row r="26" spans="2:12">
      <c r="B26" s="26" t="s">
        <v>1003</v>
      </c>
      <c r="C26" s="27"/>
      <c r="D26" s="39"/>
      <c r="E26" s="28"/>
      <c r="F26" s="28"/>
      <c r="G26" s="111"/>
      <c r="H26" s="107"/>
      <c r="I26" s="111"/>
      <c r="J26" s="111"/>
      <c r="L26" s="73">
        <f>L23/7</f>
        <v>233.00142228484043</v>
      </c>
    </row>
    <row r="27" spans="2:12">
      <c r="B27" s="4" t="s">
        <v>1004</v>
      </c>
      <c r="C27" s="5" t="s">
        <v>1005</v>
      </c>
      <c r="D27" s="40" t="s">
        <v>1006</v>
      </c>
      <c r="E27" s="6" t="s">
        <v>1007</v>
      </c>
      <c r="F27" s="5" t="s">
        <v>1006</v>
      </c>
      <c r="G27" s="6" t="s">
        <v>1007</v>
      </c>
      <c r="H27" s="5" t="s">
        <v>1006</v>
      </c>
      <c r="I27" s="6" t="s">
        <v>1007</v>
      </c>
      <c r="J27" s="112"/>
    </row>
    <row r="28" spans="2:12" ht="15.75" customHeight="1">
      <c r="B28" s="12" t="s">
        <v>1008</v>
      </c>
      <c r="C28" t="s">
        <v>1009</v>
      </c>
      <c r="D28" s="41">
        <f>'Total PTDs'!$N$36</f>
        <v>3844</v>
      </c>
      <c r="E28" s="2" t="s">
        <v>1011</v>
      </c>
      <c r="F28" s="24">
        <f>D28</f>
        <v>3844</v>
      </c>
      <c r="G28" s="2" t="s">
        <v>1011</v>
      </c>
      <c r="H28" s="24">
        <f>F28</f>
        <v>3844</v>
      </c>
      <c r="I28" s="2" t="s">
        <v>1011</v>
      </c>
      <c r="J28" s="2" t="s">
        <v>1012</v>
      </c>
    </row>
    <row r="29" spans="2:12" ht="15" customHeight="1">
      <c r="B29" s="1" t="s">
        <v>1013</v>
      </c>
      <c r="C29" t="s">
        <v>1014</v>
      </c>
      <c r="D29" s="66">
        <f>D6</f>
        <v>9.0910000000000005E-2</v>
      </c>
      <c r="E29" s="2" t="s">
        <v>1015</v>
      </c>
      <c r="F29" s="133">
        <f>D29</f>
        <v>9.0910000000000005E-2</v>
      </c>
      <c r="G29" s="2" t="s">
        <v>1015</v>
      </c>
      <c r="H29" s="133">
        <f>F29</f>
        <v>9.0910000000000005E-2</v>
      </c>
      <c r="I29" s="2" t="s">
        <v>1015</v>
      </c>
      <c r="J29" s="2" t="s">
        <v>1016</v>
      </c>
    </row>
    <row r="30" spans="2:12" ht="18.75">
      <c r="B30" s="1" t="s">
        <v>1017</v>
      </c>
      <c r="C30" t="s">
        <v>1018</v>
      </c>
      <c r="D30" s="50">
        <f>D7</f>
        <v>0.90269999999999995</v>
      </c>
      <c r="E30" s="2" t="s">
        <v>1015</v>
      </c>
      <c r="F30" s="135">
        <f>D30</f>
        <v>0.90269999999999995</v>
      </c>
      <c r="G30" s="2" t="s">
        <v>1015</v>
      </c>
      <c r="H30" s="135">
        <f>F30</f>
        <v>0.90269999999999995</v>
      </c>
      <c r="I30" s="2" t="s">
        <v>1015</v>
      </c>
      <c r="J30" s="2" t="s">
        <v>1038</v>
      </c>
    </row>
    <row r="31" spans="2:12" ht="18.75">
      <c r="B31" s="26" t="s">
        <v>1019</v>
      </c>
      <c r="C31" s="27" t="s">
        <v>1020</v>
      </c>
      <c r="D31" s="48">
        <f>ROUNDDOWN(D28*(1-D29)*(1-D30),0)</f>
        <v>340</v>
      </c>
      <c r="E31" s="28"/>
      <c r="F31" s="127">
        <f>F28*(1-F29)*(1-F30)</f>
        <v>340.01893270800019</v>
      </c>
      <c r="G31" s="128" t="s">
        <v>1021</v>
      </c>
      <c r="H31" s="127">
        <f>H28*(1-H29)*(1-H30)</f>
        <v>340.01893270800019</v>
      </c>
      <c r="I31" s="128" t="s">
        <v>1021</v>
      </c>
      <c r="J31" s="28"/>
    </row>
    <row r="32" spans="2:12">
      <c r="B32" s="9" t="s">
        <v>1022</v>
      </c>
      <c r="C32" s="10"/>
      <c r="D32" s="42"/>
      <c r="E32" s="11"/>
      <c r="F32" s="108"/>
      <c r="G32" s="113"/>
      <c r="H32" s="108"/>
      <c r="I32" s="113"/>
      <c r="J32" s="11"/>
    </row>
    <row r="33" spans="2:10">
      <c r="B33" s="3" t="s">
        <v>1004</v>
      </c>
      <c r="C33" s="7" t="s">
        <v>1005</v>
      </c>
      <c r="D33" s="43" t="s">
        <v>1006</v>
      </c>
      <c r="E33" s="8" t="s">
        <v>1007</v>
      </c>
      <c r="F33" s="5" t="s">
        <v>1006</v>
      </c>
      <c r="G33" s="6" t="s">
        <v>1007</v>
      </c>
      <c r="H33" s="5" t="s">
        <v>1006</v>
      </c>
      <c r="I33" s="6" t="s">
        <v>1007</v>
      </c>
      <c r="J33" s="8" t="s">
        <v>1002</v>
      </c>
    </row>
    <row r="34" spans="2:10" ht="18">
      <c r="B34" s="1" t="s">
        <v>1023</v>
      </c>
      <c r="C34" t="s">
        <v>1049</v>
      </c>
      <c r="D34" s="52">
        <f>D11</f>
        <v>584.50880720367104</v>
      </c>
      <c r="E34" s="2" t="s">
        <v>1025</v>
      </c>
      <c r="F34" s="69">
        <f>D34</f>
        <v>584.50880720367104</v>
      </c>
      <c r="G34" s="2" t="s">
        <v>1025</v>
      </c>
      <c r="H34" s="69">
        <f>F34</f>
        <v>584.50880720367104</v>
      </c>
      <c r="I34" s="2" t="s">
        <v>1025</v>
      </c>
      <c r="J34" s="2" t="s">
        <v>1016</v>
      </c>
    </row>
    <row r="35" spans="2:10" ht="18">
      <c r="B35" s="1" t="s">
        <v>1027</v>
      </c>
      <c r="C35" t="s">
        <v>1050</v>
      </c>
      <c r="D35" s="52">
        <f>D12</f>
        <v>1631.0099559938831</v>
      </c>
      <c r="E35" s="34" t="s">
        <v>1025</v>
      </c>
      <c r="F35" s="69">
        <f>D35</f>
        <v>1631.0099559938831</v>
      </c>
      <c r="G35" s="34" t="s">
        <v>1025</v>
      </c>
      <c r="H35" s="132">
        <f>F35</f>
        <v>1631.0099559938831</v>
      </c>
      <c r="I35" s="34" t="s">
        <v>1025</v>
      </c>
      <c r="J35" s="34" t="s">
        <v>1029</v>
      </c>
    </row>
    <row r="36" spans="2:10" ht="18">
      <c r="B36" s="9" t="s">
        <v>1030</v>
      </c>
      <c r="C36" s="10" t="s">
        <v>1031</v>
      </c>
      <c r="D36" s="44">
        <f>(D34-D35)/D34</f>
        <v>-1.7903941495710614</v>
      </c>
      <c r="E36" s="11" t="s">
        <v>1015</v>
      </c>
      <c r="F36" s="124">
        <f>(F34-F35)/F34</f>
        <v>-1.7903941495710614</v>
      </c>
      <c r="G36" s="125" t="s">
        <v>1015</v>
      </c>
      <c r="H36" s="124">
        <f>(H34-H35)/H34</f>
        <v>-1.7903941495710614</v>
      </c>
      <c r="I36" s="125" t="s">
        <v>1015</v>
      </c>
      <c r="J36" s="11"/>
    </row>
    <row r="37" spans="2:10">
      <c r="B37" s="29" t="s">
        <v>1033</v>
      </c>
      <c r="C37" s="30"/>
      <c r="D37" s="45"/>
      <c r="E37" s="31"/>
      <c r="F37" s="109"/>
      <c r="G37" s="114"/>
      <c r="H37" s="109"/>
      <c r="I37" s="114"/>
      <c r="J37" s="31"/>
    </row>
    <row r="38" spans="2:10">
      <c r="B38" s="3" t="s">
        <v>1004</v>
      </c>
      <c r="C38" s="7" t="s">
        <v>1005</v>
      </c>
      <c r="D38" s="43" t="s">
        <v>1006</v>
      </c>
      <c r="E38" s="8" t="s">
        <v>1007</v>
      </c>
      <c r="F38" s="5" t="s">
        <v>1006</v>
      </c>
      <c r="G38" s="6" t="s">
        <v>1007</v>
      </c>
      <c r="H38" s="5" t="s">
        <v>1006</v>
      </c>
      <c r="I38" s="6" t="s">
        <v>1007</v>
      </c>
      <c r="J38" s="8" t="s">
        <v>1034</v>
      </c>
    </row>
    <row r="39" spans="2:10" ht="18.75">
      <c r="B39" s="12" t="s">
        <v>1008</v>
      </c>
      <c r="C39" t="s">
        <v>1009</v>
      </c>
      <c r="D39" s="41">
        <f>D28</f>
        <v>3844</v>
      </c>
      <c r="E39" s="2" t="s">
        <v>1011</v>
      </c>
      <c r="F39" s="24">
        <f>D39</f>
        <v>3844</v>
      </c>
      <c r="G39" s="2" t="s">
        <v>1011</v>
      </c>
      <c r="H39" s="24">
        <f>F39</f>
        <v>3844</v>
      </c>
      <c r="I39" s="2" t="s">
        <v>1011</v>
      </c>
      <c r="J39" s="2" t="s">
        <v>1012</v>
      </c>
    </row>
    <row r="40" spans="2:10" ht="18.75">
      <c r="B40" s="1" t="s">
        <v>1013</v>
      </c>
      <c r="C40" t="s">
        <v>1014</v>
      </c>
      <c r="D40" s="52">
        <f>D6</f>
        <v>9.0910000000000005E-2</v>
      </c>
      <c r="E40" s="2" t="s">
        <v>1015</v>
      </c>
      <c r="F40" s="69">
        <f>D40</f>
        <v>9.0910000000000005E-2</v>
      </c>
      <c r="G40" s="2" t="s">
        <v>1015</v>
      </c>
      <c r="H40" s="69">
        <f>F40</f>
        <v>9.0910000000000005E-2</v>
      </c>
      <c r="I40" s="2" t="s">
        <v>1015</v>
      </c>
      <c r="J40" s="2" t="s">
        <v>1016</v>
      </c>
    </row>
    <row r="41" spans="2:10" ht="18.75">
      <c r="B41" s="3" t="s">
        <v>1036</v>
      </c>
      <c r="C41" t="s">
        <v>1037</v>
      </c>
      <c r="D41" s="134">
        <v>0.90094710631686969</v>
      </c>
      <c r="E41" s="2" t="s">
        <v>1015</v>
      </c>
      <c r="F41" s="135">
        <f>D41</f>
        <v>0.90094710631686969</v>
      </c>
      <c r="G41" s="2" t="s">
        <v>1015</v>
      </c>
      <c r="H41" s="135">
        <f>F41</f>
        <v>0.90094710631686969</v>
      </c>
      <c r="I41" s="2" t="s">
        <v>1015</v>
      </c>
      <c r="J41" s="2" t="s">
        <v>1038</v>
      </c>
    </row>
    <row r="42" spans="2:10" ht="18.75">
      <c r="B42" s="29" t="s">
        <v>1039</v>
      </c>
      <c r="C42" s="30" t="s">
        <v>1040</v>
      </c>
      <c r="D42" s="49">
        <f>D39*(1-D40)*D41</f>
        <v>3148.3974667648822</v>
      </c>
      <c r="E42" s="31"/>
      <c r="F42" s="121">
        <f>F39*(1-F40)*F41</f>
        <v>3148.3974667648822</v>
      </c>
      <c r="G42" s="122" t="s">
        <v>1021</v>
      </c>
      <c r="H42" s="121">
        <f>H39*(1-H40)*H41</f>
        <v>3148.3974667648822</v>
      </c>
      <c r="I42" s="122" t="s">
        <v>1021</v>
      </c>
      <c r="J42" s="31"/>
    </row>
    <row r="43" spans="2:10">
      <c r="B43" s="117" t="s">
        <v>1042</v>
      </c>
      <c r="C43" s="32"/>
      <c r="D43" s="46"/>
      <c r="E43" s="33"/>
      <c r="F43" s="110"/>
      <c r="G43" s="115"/>
      <c r="H43" s="110"/>
      <c r="I43" s="115"/>
      <c r="J43" s="33"/>
    </row>
    <row r="44" spans="2:10">
      <c r="B44" s="4" t="s">
        <v>1004</v>
      </c>
      <c r="C44" s="5" t="s">
        <v>1005</v>
      </c>
      <c r="D44" s="40" t="s">
        <v>1006</v>
      </c>
      <c r="E44" s="6" t="s">
        <v>1007</v>
      </c>
      <c r="F44" s="40" t="s">
        <v>1006</v>
      </c>
      <c r="G44" s="6" t="s">
        <v>1007</v>
      </c>
      <c r="H44" s="40" t="s">
        <v>1006</v>
      </c>
      <c r="I44" s="6" t="s">
        <v>1007</v>
      </c>
      <c r="J44" s="6" t="s">
        <v>1043</v>
      </c>
    </row>
    <row r="45" spans="2:10">
      <c r="B45" s="117" t="s">
        <v>1044</v>
      </c>
      <c r="C45" s="118" t="s">
        <v>1045</v>
      </c>
      <c r="D45" s="116">
        <f>'ER Calcs - All VPAs'!F37</f>
        <v>4505</v>
      </c>
      <c r="E45" s="74" t="s">
        <v>1046</v>
      </c>
      <c r="F45" s="159">
        <f>'ER Calcs - All VPAs'!AC37</f>
        <v>4354</v>
      </c>
      <c r="G45" s="74" t="s">
        <v>1046</v>
      </c>
      <c r="H45" s="159">
        <f>'ER Calcs - All VPAs'!AZ37</f>
        <v>151</v>
      </c>
      <c r="I45" s="74" t="s">
        <v>1046</v>
      </c>
      <c r="J45" s="74"/>
    </row>
    <row r="48" spans="2:10" ht="18.75">
      <c r="B48" s="131" t="s">
        <v>1051</v>
      </c>
      <c r="D48" s="355" t="s">
        <v>1001</v>
      </c>
      <c r="E48" s="355"/>
      <c r="F48" s="355">
        <v>2022</v>
      </c>
      <c r="G48" s="355"/>
      <c r="H48" s="355">
        <v>2023</v>
      </c>
      <c r="I48" s="355"/>
      <c r="J48" s="6" t="s">
        <v>1002</v>
      </c>
    </row>
    <row r="49" spans="2:10">
      <c r="B49" s="26" t="s">
        <v>1003</v>
      </c>
      <c r="C49" s="27"/>
      <c r="D49" s="39"/>
      <c r="E49" s="28"/>
      <c r="F49" s="28"/>
      <c r="G49" s="111"/>
      <c r="H49" s="107"/>
      <c r="I49" s="111"/>
      <c r="J49" s="111"/>
    </row>
    <row r="50" spans="2:10">
      <c r="B50" s="4" t="s">
        <v>1004</v>
      </c>
      <c r="C50" s="5" t="s">
        <v>1005</v>
      </c>
      <c r="D50" s="40" t="s">
        <v>1006</v>
      </c>
      <c r="E50" s="6" t="s">
        <v>1007</v>
      </c>
      <c r="F50" s="5" t="s">
        <v>1006</v>
      </c>
      <c r="G50" s="6" t="s">
        <v>1007</v>
      </c>
      <c r="H50" s="5" t="s">
        <v>1006</v>
      </c>
      <c r="I50" s="6" t="s">
        <v>1007</v>
      </c>
      <c r="J50" s="112"/>
    </row>
    <row r="51" spans="2:10" ht="18.75">
      <c r="B51" s="12" t="s">
        <v>1008</v>
      </c>
      <c r="C51" t="s">
        <v>1009</v>
      </c>
      <c r="D51" s="41">
        <f>'Total PTDs'!$N$54</f>
        <v>4466</v>
      </c>
      <c r="E51" s="2" t="s">
        <v>1011</v>
      </c>
      <c r="F51" s="24">
        <f>D51</f>
        <v>4466</v>
      </c>
      <c r="G51" s="2" t="s">
        <v>1011</v>
      </c>
      <c r="H51" s="24">
        <f>F51</f>
        <v>4466</v>
      </c>
      <c r="I51" s="2" t="s">
        <v>1011</v>
      </c>
      <c r="J51" s="2" t="s">
        <v>1012</v>
      </c>
    </row>
    <row r="52" spans="2:10" ht="18.75">
      <c r="B52" s="1" t="s">
        <v>1013</v>
      </c>
      <c r="C52" t="s">
        <v>1014</v>
      </c>
      <c r="D52" s="66">
        <f>D6</f>
        <v>9.0910000000000005E-2</v>
      </c>
      <c r="E52" s="2" t="s">
        <v>1015</v>
      </c>
      <c r="F52" s="133">
        <f>D52</f>
        <v>9.0910000000000005E-2</v>
      </c>
      <c r="G52" s="2" t="s">
        <v>1015</v>
      </c>
      <c r="H52" s="133">
        <f>F52</f>
        <v>9.0910000000000005E-2</v>
      </c>
      <c r="I52" s="2" t="s">
        <v>1015</v>
      </c>
      <c r="J52" s="2" t="s">
        <v>1016</v>
      </c>
    </row>
    <row r="53" spans="2:10" ht="18.75">
      <c r="B53" s="1" t="s">
        <v>1017</v>
      </c>
      <c r="C53" t="s">
        <v>1018</v>
      </c>
      <c r="D53" s="50">
        <f>D7</f>
        <v>0.90269999999999995</v>
      </c>
      <c r="E53" s="2" t="s">
        <v>1015</v>
      </c>
      <c r="F53" s="135">
        <f>D53</f>
        <v>0.90269999999999995</v>
      </c>
      <c r="G53" s="2" t="s">
        <v>1015</v>
      </c>
      <c r="H53" s="135">
        <f>F53</f>
        <v>0.90269999999999995</v>
      </c>
      <c r="I53" s="2" t="s">
        <v>1015</v>
      </c>
      <c r="J53" s="2" t="s">
        <v>1038</v>
      </c>
    </row>
    <row r="54" spans="2:10" ht="18.75">
      <c r="B54" s="26" t="s">
        <v>1019</v>
      </c>
      <c r="C54" s="27" t="s">
        <v>1020</v>
      </c>
      <c r="D54" s="48">
        <f>ROUNDDOWN(D51*(1-D52)*(1-D53),0)</f>
        <v>395</v>
      </c>
      <c r="E54" s="28"/>
      <c r="F54" s="127">
        <f>F51*(1-F52)*(1-F53)</f>
        <v>395.03760496200022</v>
      </c>
      <c r="G54" s="128" t="s">
        <v>1021</v>
      </c>
      <c r="H54" s="127">
        <f>H51*(1-H52)*(1-H53)</f>
        <v>395.03760496200022</v>
      </c>
      <c r="I54" s="128" t="s">
        <v>1021</v>
      </c>
      <c r="J54" s="28"/>
    </row>
    <row r="55" spans="2:10">
      <c r="B55" s="9" t="s">
        <v>1022</v>
      </c>
      <c r="C55" s="10"/>
      <c r="D55" s="42"/>
      <c r="E55" s="11"/>
      <c r="F55" s="108"/>
      <c r="G55" s="113"/>
      <c r="H55" s="108"/>
      <c r="I55" s="113"/>
      <c r="J55" s="11"/>
    </row>
    <row r="56" spans="2:10">
      <c r="B56" s="3" t="s">
        <v>1004</v>
      </c>
      <c r="C56" s="7" t="s">
        <v>1005</v>
      </c>
      <c r="D56" s="43" t="s">
        <v>1006</v>
      </c>
      <c r="E56" s="8" t="s">
        <v>1007</v>
      </c>
      <c r="F56" s="5" t="s">
        <v>1006</v>
      </c>
      <c r="G56" s="6" t="s">
        <v>1007</v>
      </c>
      <c r="H56" s="5" t="s">
        <v>1006</v>
      </c>
      <c r="I56" s="6" t="s">
        <v>1007</v>
      </c>
      <c r="J56" s="8" t="s">
        <v>1002</v>
      </c>
    </row>
    <row r="57" spans="2:10" ht="18">
      <c r="B57" s="1" t="s">
        <v>1023</v>
      </c>
      <c r="C57" t="s">
        <v>1049</v>
      </c>
      <c r="D57" s="52">
        <f>D34</f>
        <v>584.50880720367104</v>
      </c>
      <c r="E57" s="2" t="s">
        <v>1025</v>
      </c>
      <c r="F57" s="69">
        <f>D57</f>
        <v>584.50880720367104</v>
      </c>
      <c r="G57" s="2" t="s">
        <v>1025</v>
      </c>
      <c r="H57" s="69">
        <f>F57</f>
        <v>584.50880720367104</v>
      </c>
      <c r="I57" s="2" t="s">
        <v>1025</v>
      </c>
      <c r="J57" s="2" t="s">
        <v>1016</v>
      </c>
    </row>
    <row r="58" spans="2:10" ht="18">
      <c r="B58" s="1" t="s">
        <v>1027</v>
      </c>
      <c r="C58" t="s">
        <v>1050</v>
      </c>
      <c r="D58" s="52">
        <f>D35</f>
        <v>1631.0099559938831</v>
      </c>
      <c r="E58" s="34" t="s">
        <v>1025</v>
      </c>
      <c r="F58" s="69">
        <f>D58</f>
        <v>1631.0099559938831</v>
      </c>
      <c r="G58" s="34" t="s">
        <v>1025</v>
      </c>
      <c r="H58" s="52">
        <f>F58</f>
        <v>1631.0099559938831</v>
      </c>
      <c r="I58" s="34" t="s">
        <v>1025</v>
      </c>
      <c r="J58" s="34" t="s">
        <v>1029</v>
      </c>
    </row>
    <row r="59" spans="2:10" ht="18">
      <c r="B59" s="9" t="s">
        <v>1030</v>
      </c>
      <c r="C59" s="10" t="s">
        <v>1031</v>
      </c>
      <c r="D59" s="44">
        <f>(D57-D58)/D57</f>
        <v>-1.7903941495710614</v>
      </c>
      <c r="E59" s="11" t="s">
        <v>1015</v>
      </c>
      <c r="F59" s="124">
        <f>(F57-F58)/F57</f>
        <v>-1.7903941495710614</v>
      </c>
      <c r="G59" s="125" t="s">
        <v>1015</v>
      </c>
      <c r="H59" s="124">
        <f>(H57-H58)/H57</f>
        <v>-1.7903941495710614</v>
      </c>
      <c r="I59" s="125" t="s">
        <v>1015</v>
      </c>
      <c r="J59" s="11"/>
    </row>
    <row r="60" spans="2:10">
      <c r="B60" s="29" t="s">
        <v>1033</v>
      </c>
      <c r="C60" s="30"/>
      <c r="D60" s="45"/>
      <c r="E60" s="31"/>
      <c r="F60" s="109"/>
      <c r="G60" s="114"/>
      <c r="H60" s="109"/>
      <c r="I60" s="114"/>
      <c r="J60" s="31"/>
    </row>
    <row r="61" spans="2:10">
      <c r="B61" s="3" t="s">
        <v>1004</v>
      </c>
      <c r="C61" s="7" t="s">
        <v>1005</v>
      </c>
      <c r="D61" s="43" t="s">
        <v>1006</v>
      </c>
      <c r="E61" s="8" t="s">
        <v>1007</v>
      </c>
      <c r="F61" s="5" t="s">
        <v>1006</v>
      </c>
      <c r="G61" s="6" t="s">
        <v>1007</v>
      </c>
      <c r="H61" s="5" t="s">
        <v>1006</v>
      </c>
      <c r="I61" s="6" t="s">
        <v>1007</v>
      </c>
      <c r="J61" s="8" t="s">
        <v>1034</v>
      </c>
    </row>
    <row r="62" spans="2:10" ht="18.75">
      <c r="B62" s="12" t="s">
        <v>1008</v>
      </c>
      <c r="C62" t="s">
        <v>1009</v>
      </c>
      <c r="D62" s="41">
        <f>D51</f>
        <v>4466</v>
      </c>
      <c r="E62" s="2" t="s">
        <v>1011</v>
      </c>
      <c r="F62" s="24">
        <f>D62</f>
        <v>4466</v>
      </c>
      <c r="G62" s="2" t="s">
        <v>1011</v>
      </c>
      <c r="H62" s="24">
        <f>D62</f>
        <v>4466</v>
      </c>
      <c r="I62" s="2" t="s">
        <v>1011</v>
      </c>
      <c r="J62" s="2" t="s">
        <v>1012</v>
      </c>
    </row>
    <row r="63" spans="2:10" ht="18.75">
      <c r="B63" s="1" t="s">
        <v>1013</v>
      </c>
      <c r="C63" t="s">
        <v>1014</v>
      </c>
      <c r="D63" s="52">
        <f>D52</f>
        <v>9.0910000000000005E-2</v>
      </c>
      <c r="E63" s="2" t="s">
        <v>1015</v>
      </c>
      <c r="F63" s="69">
        <f>D63</f>
        <v>9.0910000000000005E-2</v>
      </c>
      <c r="G63" s="2" t="s">
        <v>1015</v>
      </c>
      <c r="H63" s="69">
        <f>D63</f>
        <v>9.0910000000000005E-2</v>
      </c>
      <c r="I63" s="2" t="s">
        <v>1015</v>
      </c>
      <c r="J63" s="2" t="s">
        <v>1016</v>
      </c>
    </row>
    <row r="64" spans="2:10" ht="18.75">
      <c r="B64" s="3" t="s">
        <v>1036</v>
      </c>
      <c r="C64" t="s">
        <v>1037</v>
      </c>
      <c r="D64" s="134">
        <v>0.90094710631686969</v>
      </c>
      <c r="E64" s="2" t="s">
        <v>1015</v>
      </c>
      <c r="F64" s="135">
        <f>D64</f>
        <v>0.90094710631686969</v>
      </c>
      <c r="G64" s="2" t="s">
        <v>1015</v>
      </c>
      <c r="H64" s="135">
        <f>D64</f>
        <v>0.90094710631686969</v>
      </c>
      <c r="I64" s="2" t="s">
        <v>1015</v>
      </c>
      <c r="J64" s="2" t="s">
        <v>1038</v>
      </c>
    </row>
    <row r="65" spans="2:10" ht="18.75">
      <c r="B65" s="29" t="s">
        <v>1039</v>
      </c>
      <c r="C65" s="30" t="s">
        <v>1040</v>
      </c>
      <c r="D65" s="49">
        <f>D62*(1-D63)*D64</f>
        <v>3657.841593801239</v>
      </c>
      <c r="E65" s="31"/>
      <c r="F65" s="121">
        <f>F62*(1-F63)*F64</f>
        <v>3657.841593801239</v>
      </c>
      <c r="G65" s="122" t="s">
        <v>1021</v>
      </c>
      <c r="H65" s="121">
        <f>H62*(1-H63)*H64</f>
        <v>3657.841593801239</v>
      </c>
      <c r="I65" s="122" t="s">
        <v>1021</v>
      </c>
      <c r="J65" s="31"/>
    </row>
    <row r="66" spans="2:10">
      <c r="B66" s="117" t="s">
        <v>1042</v>
      </c>
      <c r="C66" s="32"/>
      <c r="D66" s="46"/>
      <c r="E66" s="33"/>
      <c r="F66" s="110"/>
      <c r="G66" s="115"/>
      <c r="H66" s="110"/>
      <c r="I66" s="115"/>
      <c r="J66" s="33"/>
    </row>
    <row r="67" spans="2:10">
      <c r="B67" s="4" t="s">
        <v>1004</v>
      </c>
      <c r="C67" s="5" t="s">
        <v>1005</v>
      </c>
      <c r="D67" s="40" t="s">
        <v>1006</v>
      </c>
      <c r="E67" s="6" t="s">
        <v>1007</v>
      </c>
      <c r="F67" s="40" t="s">
        <v>1006</v>
      </c>
      <c r="G67" s="6" t="s">
        <v>1007</v>
      </c>
      <c r="H67" s="40" t="s">
        <v>1006</v>
      </c>
      <c r="I67" s="6" t="s">
        <v>1007</v>
      </c>
      <c r="J67" s="6" t="s">
        <v>1043</v>
      </c>
    </row>
    <row r="68" spans="2:10">
      <c r="B68" s="117" t="s">
        <v>1044</v>
      </c>
      <c r="C68" s="118" t="s">
        <v>1045</v>
      </c>
      <c r="D68" s="116">
        <f>'ER Calcs - All VPAs'!G37</f>
        <v>5206</v>
      </c>
      <c r="E68" s="74" t="s">
        <v>1046</v>
      </c>
      <c r="F68" s="159">
        <f>'ER Calcs - All VPAs'!AD37</f>
        <v>4896</v>
      </c>
      <c r="G68" s="74" t="s">
        <v>1046</v>
      </c>
      <c r="H68" s="159">
        <f>'ER Calcs - All VPAs'!BA37</f>
        <v>310</v>
      </c>
      <c r="I68" s="74" t="s">
        <v>1046</v>
      </c>
      <c r="J68" s="74"/>
    </row>
    <row r="71" spans="2:10" ht="18.75">
      <c r="B71" s="131" t="s">
        <v>1052</v>
      </c>
      <c r="D71" s="355" t="s">
        <v>1001</v>
      </c>
      <c r="E71" s="355"/>
      <c r="F71" s="355">
        <v>2022</v>
      </c>
      <c r="G71" s="355"/>
      <c r="H71" s="355">
        <v>2023</v>
      </c>
      <c r="I71" s="355"/>
      <c r="J71" s="130" t="s">
        <v>1002</v>
      </c>
    </row>
    <row r="72" spans="2:10">
      <c r="B72" s="26" t="s">
        <v>1003</v>
      </c>
      <c r="C72" s="27"/>
      <c r="D72" s="39"/>
      <c r="E72" s="28"/>
      <c r="F72" s="28"/>
      <c r="G72" s="111"/>
      <c r="H72" s="107"/>
      <c r="I72" s="111"/>
      <c r="J72" s="111"/>
    </row>
    <row r="73" spans="2:10">
      <c r="B73" s="4" t="s">
        <v>1004</v>
      </c>
      <c r="C73" s="5" t="s">
        <v>1005</v>
      </c>
      <c r="D73" s="40" t="s">
        <v>1006</v>
      </c>
      <c r="E73" s="6" t="s">
        <v>1007</v>
      </c>
      <c r="F73" s="5" t="s">
        <v>1006</v>
      </c>
      <c r="G73" s="6" t="s">
        <v>1007</v>
      </c>
      <c r="H73" s="5" t="s">
        <v>1006</v>
      </c>
      <c r="I73" s="6" t="s">
        <v>1007</v>
      </c>
      <c r="J73" s="112"/>
    </row>
    <row r="74" spans="2:10" ht="18.75">
      <c r="B74" s="12" t="s">
        <v>1008</v>
      </c>
      <c r="C74" t="s">
        <v>1009</v>
      </c>
      <c r="D74" s="41">
        <f>'Total PTDs'!$N$69</f>
        <v>3451</v>
      </c>
      <c r="E74" s="2" t="s">
        <v>1011</v>
      </c>
      <c r="F74" s="24">
        <f>D74</f>
        <v>3451</v>
      </c>
      <c r="G74" s="2" t="s">
        <v>1011</v>
      </c>
      <c r="H74" s="24">
        <f>F74</f>
        <v>3451</v>
      </c>
      <c r="I74" s="2" t="s">
        <v>1011</v>
      </c>
      <c r="J74" s="2" t="s">
        <v>1012</v>
      </c>
    </row>
    <row r="75" spans="2:10" ht="18.75">
      <c r="B75" s="1" t="s">
        <v>1013</v>
      </c>
      <c r="C75" t="s">
        <v>1014</v>
      </c>
      <c r="D75" s="66">
        <f>D52</f>
        <v>9.0910000000000005E-2</v>
      </c>
      <c r="E75" s="2" t="s">
        <v>1015</v>
      </c>
      <c r="F75" s="133">
        <f>D75</f>
        <v>9.0910000000000005E-2</v>
      </c>
      <c r="G75" s="2" t="s">
        <v>1015</v>
      </c>
      <c r="H75" s="133">
        <f>F75</f>
        <v>9.0910000000000005E-2</v>
      </c>
      <c r="I75" s="2" t="s">
        <v>1015</v>
      </c>
      <c r="J75" s="2" t="s">
        <v>1016</v>
      </c>
    </row>
    <row r="76" spans="2:10" ht="18.75">
      <c r="B76" s="1" t="s">
        <v>1017</v>
      </c>
      <c r="C76" t="s">
        <v>1018</v>
      </c>
      <c r="D76" s="50">
        <f>D7</f>
        <v>0.90269999999999995</v>
      </c>
      <c r="E76" s="2" t="s">
        <v>1015</v>
      </c>
      <c r="F76" s="135">
        <f>D76</f>
        <v>0.90269999999999995</v>
      </c>
      <c r="G76" s="2" t="s">
        <v>1015</v>
      </c>
      <c r="H76" s="135">
        <f>F76</f>
        <v>0.90269999999999995</v>
      </c>
      <c r="I76" s="2" t="s">
        <v>1015</v>
      </c>
      <c r="J76" s="2" t="s">
        <v>1038</v>
      </c>
    </row>
    <row r="77" spans="2:10" ht="18.75">
      <c r="B77" s="26" t="s">
        <v>1019</v>
      </c>
      <c r="C77" s="27" t="s">
        <v>1020</v>
      </c>
      <c r="D77" s="48">
        <f>ROUNDDOWN(D74*(1-D75)*(1-D76),0)</f>
        <v>305</v>
      </c>
      <c r="E77" s="28"/>
      <c r="F77" s="127">
        <f>F74*(1-F75)*(1-F76)</f>
        <v>305.25633110700016</v>
      </c>
      <c r="G77" s="128" t="s">
        <v>1021</v>
      </c>
      <c r="H77" s="127">
        <f>H74*(1-H75)*(1-H76)</f>
        <v>305.25633110700016</v>
      </c>
      <c r="I77" s="128" t="s">
        <v>1021</v>
      </c>
      <c r="J77" s="28"/>
    </row>
    <row r="78" spans="2:10">
      <c r="B78" s="9" t="s">
        <v>1022</v>
      </c>
      <c r="C78" s="10"/>
      <c r="D78" s="42"/>
      <c r="E78" s="11"/>
      <c r="F78" s="108"/>
      <c r="G78" s="113"/>
      <c r="H78" s="108"/>
      <c r="I78" s="113"/>
      <c r="J78" s="11"/>
    </row>
    <row r="79" spans="2:10">
      <c r="B79" s="3" t="s">
        <v>1004</v>
      </c>
      <c r="C79" s="7" t="s">
        <v>1005</v>
      </c>
      <c r="D79" s="43" t="s">
        <v>1006</v>
      </c>
      <c r="E79" s="8" t="s">
        <v>1007</v>
      </c>
      <c r="F79" s="5" t="s">
        <v>1006</v>
      </c>
      <c r="G79" s="6" t="s">
        <v>1007</v>
      </c>
      <c r="H79" s="5" t="s">
        <v>1006</v>
      </c>
      <c r="I79" s="6" t="s">
        <v>1007</v>
      </c>
      <c r="J79" s="8" t="s">
        <v>1002</v>
      </c>
    </row>
    <row r="80" spans="2:10" ht="18">
      <c r="B80" s="1" t="s">
        <v>1023</v>
      </c>
      <c r="C80" t="s">
        <v>1049</v>
      </c>
      <c r="D80" s="52">
        <v>584.50880720367104</v>
      </c>
      <c r="E80" s="2" t="s">
        <v>1025</v>
      </c>
      <c r="F80" s="69">
        <f>D80</f>
        <v>584.50880720367104</v>
      </c>
      <c r="G80" s="2" t="s">
        <v>1025</v>
      </c>
      <c r="H80" s="69">
        <f>F80</f>
        <v>584.50880720367104</v>
      </c>
      <c r="I80" s="2" t="s">
        <v>1025</v>
      </c>
      <c r="J80" s="2" t="s">
        <v>1016</v>
      </c>
    </row>
    <row r="81" spans="2:10" ht="18">
      <c r="B81" s="1" t="s">
        <v>1027</v>
      </c>
      <c r="C81" t="s">
        <v>1050</v>
      </c>
      <c r="D81" s="52">
        <f>$D$12</f>
        <v>1631.0099559938831</v>
      </c>
      <c r="E81" s="34" t="s">
        <v>1025</v>
      </c>
      <c r="F81" s="69">
        <f>D81</f>
        <v>1631.0099559938831</v>
      </c>
      <c r="G81" s="34" t="s">
        <v>1025</v>
      </c>
      <c r="H81" s="132">
        <f>F81</f>
        <v>1631.0099559938831</v>
      </c>
      <c r="I81" s="34" t="s">
        <v>1025</v>
      </c>
      <c r="J81" s="34" t="s">
        <v>1029</v>
      </c>
    </row>
    <row r="82" spans="2:10" ht="18">
      <c r="B82" s="9" t="s">
        <v>1030</v>
      </c>
      <c r="C82" s="10" t="s">
        <v>1031</v>
      </c>
      <c r="D82" s="44">
        <f>(D80-D81)/D80</f>
        <v>-1.7903941495710614</v>
      </c>
      <c r="E82" s="11" t="s">
        <v>1015</v>
      </c>
      <c r="F82" s="124">
        <f>(F80-F81)/F80</f>
        <v>-1.7903941495710614</v>
      </c>
      <c r="G82" s="125" t="s">
        <v>1015</v>
      </c>
      <c r="H82" s="124">
        <f>(H80-H81)/H80</f>
        <v>-1.7903941495710614</v>
      </c>
      <c r="I82" s="125" t="s">
        <v>1015</v>
      </c>
      <c r="J82" s="11"/>
    </row>
    <row r="83" spans="2:10">
      <c r="B83" s="29" t="s">
        <v>1033</v>
      </c>
      <c r="C83" s="30"/>
      <c r="D83" s="45"/>
      <c r="E83" s="31"/>
      <c r="F83" s="109"/>
      <c r="G83" s="114"/>
      <c r="H83" s="109"/>
      <c r="I83" s="114"/>
      <c r="J83" s="31"/>
    </row>
    <row r="84" spans="2:10">
      <c r="B84" s="3" t="s">
        <v>1004</v>
      </c>
      <c r="C84" s="7" t="s">
        <v>1005</v>
      </c>
      <c r="D84" s="43" t="s">
        <v>1006</v>
      </c>
      <c r="E84" s="8" t="s">
        <v>1007</v>
      </c>
      <c r="F84" s="5" t="s">
        <v>1006</v>
      </c>
      <c r="G84" s="6" t="s">
        <v>1007</v>
      </c>
      <c r="H84" s="5" t="s">
        <v>1006</v>
      </c>
      <c r="I84" s="6" t="s">
        <v>1007</v>
      </c>
      <c r="J84" s="8" t="s">
        <v>1034</v>
      </c>
    </row>
    <row r="85" spans="2:10" ht="18.75">
      <c r="B85" s="12" t="s">
        <v>1008</v>
      </c>
      <c r="C85" t="s">
        <v>1009</v>
      </c>
      <c r="D85" s="41">
        <f>D74</f>
        <v>3451</v>
      </c>
      <c r="E85" s="2" t="s">
        <v>1011</v>
      </c>
      <c r="F85" s="24">
        <f>D85</f>
        <v>3451</v>
      </c>
      <c r="G85" s="2" t="s">
        <v>1011</v>
      </c>
      <c r="H85" s="24">
        <f>F85</f>
        <v>3451</v>
      </c>
      <c r="I85" s="2" t="s">
        <v>1011</v>
      </c>
      <c r="J85" s="2" t="s">
        <v>1012</v>
      </c>
    </row>
    <row r="86" spans="2:10" ht="18.75">
      <c r="B86" s="1" t="s">
        <v>1013</v>
      </c>
      <c r="C86" t="s">
        <v>1014</v>
      </c>
      <c r="D86" s="52">
        <f>D75</f>
        <v>9.0910000000000005E-2</v>
      </c>
      <c r="E86" s="2" t="s">
        <v>1015</v>
      </c>
      <c r="F86" s="69">
        <f>D86</f>
        <v>9.0910000000000005E-2</v>
      </c>
      <c r="G86" s="2" t="s">
        <v>1015</v>
      </c>
      <c r="H86" s="69">
        <f>F86</f>
        <v>9.0910000000000005E-2</v>
      </c>
      <c r="I86" s="2" t="s">
        <v>1015</v>
      </c>
      <c r="J86" s="2" t="s">
        <v>1016</v>
      </c>
    </row>
    <row r="87" spans="2:10" ht="18.75">
      <c r="B87" s="3" t="s">
        <v>1036</v>
      </c>
      <c r="C87" t="s">
        <v>1037</v>
      </c>
      <c r="D87" s="134">
        <v>0.90094710631686969</v>
      </c>
      <c r="E87" s="2" t="s">
        <v>1015</v>
      </c>
      <c r="F87" s="135">
        <f>D87</f>
        <v>0.90094710631686969</v>
      </c>
      <c r="G87" s="2" t="s">
        <v>1015</v>
      </c>
      <c r="H87" s="135">
        <f>F87</f>
        <v>0.90094710631686969</v>
      </c>
      <c r="I87" s="2" t="s">
        <v>1015</v>
      </c>
      <c r="J87" s="2" t="s">
        <v>1038</v>
      </c>
    </row>
    <row r="88" spans="2:10" ht="18.75">
      <c r="B88" s="29" t="s">
        <v>1039</v>
      </c>
      <c r="C88" s="30" t="s">
        <v>1040</v>
      </c>
      <c r="D88" s="49">
        <f>D85*(1-D86)*D87</f>
        <v>2826.5139588464122</v>
      </c>
      <c r="E88" s="31"/>
      <c r="F88" s="121">
        <f>F85*(1-F86)*F87</f>
        <v>2826.5139588464122</v>
      </c>
      <c r="G88" s="122" t="s">
        <v>1021</v>
      </c>
      <c r="H88" s="121">
        <f>H85*(1-H86)*H87</f>
        <v>2826.5139588464122</v>
      </c>
      <c r="I88" s="122" t="s">
        <v>1021</v>
      </c>
      <c r="J88" s="31"/>
    </row>
    <row r="89" spans="2:10">
      <c r="B89" s="117" t="s">
        <v>1042</v>
      </c>
      <c r="C89" s="32"/>
      <c r="D89" s="46"/>
      <c r="E89" s="33"/>
      <c r="F89" s="110"/>
      <c r="G89" s="115"/>
      <c r="H89" s="110"/>
      <c r="I89" s="115"/>
      <c r="J89" s="33"/>
    </row>
    <row r="90" spans="2:10">
      <c r="B90" s="4" t="s">
        <v>1004</v>
      </c>
      <c r="C90" s="5" t="s">
        <v>1005</v>
      </c>
      <c r="D90" s="40" t="s">
        <v>1006</v>
      </c>
      <c r="E90" s="6" t="s">
        <v>1007</v>
      </c>
      <c r="F90" s="40" t="s">
        <v>1006</v>
      </c>
      <c r="G90" s="6" t="s">
        <v>1007</v>
      </c>
      <c r="H90" s="40" t="s">
        <v>1006</v>
      </c>
      <c r="I90" s="6" t="s">
        <v>1007</v>
      </c>
      <c r="J90" s="6" t="s">
        <v>1043</v>
      </c>
    </row>
    <row r="91" spans="2:10">
      <c r="B91" s="117" t="s">
        <v>1044</v>
      </c>
      <c r="C91" s="118" t="s">
        <v>1045</v>
      </c>
      <c r="D91" s="116">
        <f>'ER Calcs - All VPAs'!H37</f>
        <v>3806</v>
      </c>
      <c r="E91" s="74" t="s">
        <v>1046</v>
      </c>
      <c r="F91" s="159">
        <f>'ER Calcs - All VPAs'!AE37</f>
        <v>3380</v>
      </c>
      <c r="G91" s="74" t="s">
        <v>1046</v>
      </c>
      <c r="H91" s="159">
        <f>'ER Calcs - All VPAs'!BB37</f>
        <v>426</v>
      </c>
      <c r="I91" s="74" t="s">
        <v>1046</v>
      </c>
      <c r="J91" s="74"/>
    </row>
    <row r="94" spans="2:10" ht="18.75">
      <c r="B94" s="131" t="s">
        <v>1053</v>
      </c>
      <c r="D94" s="355" t="s">
        <v>1001</v>
      </c>
      <c r="E94" s="355"/>
      <c r="F94" s="355">
        <v>2022</v>
      </c>
      <c r="G94" s="355"/>
      <c r="H94" s="355">
        <v>2023</v>
      </c>
      <c r="I94" s="355"/>
      <c r="J94" s="6" t="s">
        <v>1002</v>
      </c>
    </row>
    <row r="95" spans="2:10">
      <c r="B95" s="26" t="s">
        <v>1003</v>
      </c>
      <c r="C95" s="27"/>
      <c r="D95" s="39"/>
      <c r="E95" s="28"/>
      <c r="F95" s="28"/>
      <c r="G95" s="111"/>
      <c r="H95" s="107"/>
      <c r="I95" s="111"/>
      <c r="J95" s="111"/>
    </row>
    <row r="96" spans="2:10">
      <c r="B96" s="4" t="s">
        <v>1004</v>
      </c>
      <c r="C96" s="5" t="s">
        <v>1005</v>
      </c>
      <c r="D96" s="40" t="s">
        <v>1006</v>
      </c>
      <c r="E96" s="6" t="s">
        <v>1007</v>
      </c>
      <c r="F96" s="5" t="s">
        <v>1006</v>
      </c>
      <c r="G96" s="6" t="s">
        <v>1007</v>
      </c>
      <c r="H96" s="5" t="s">
        <v>1006</v>
      </c>
      <c r="I96" s="6" t="s">
        <v>1007</v>
      </c>
      <c r="J96" s="112"/>
    </row>
    <row r="97" spans="2:10" ht="18.75">
      <c r="B97" s="12" t="s">
        <v>1008</v>
      </c>
      <c r="C97" t="s">
        <v>1009</v>
      </c>
      <c r="D97" s="41">
        <f>'Total PTDs'!$N$86</f>
        <v>3553</v>
      </c>
      <c r="E97" s="2" t="s">
        <v>1011</v>
      </c>
      <c r="F97" s="24">
        <f>D97</f>
        <v>3553</v>
      </c>
      <c r="G97" s="2" t="s">
        <v>1011</v>
      </c>
      <c r="H97" s="24">
        <f>F97</f>
        <v>3553</v>
      </c>
      <c r="I97" s="2" t="s">
        <v>1011</v>
      </c>
      <c r="J97" s="2" t="s">
        <v>1012</v>
      </c>
    </row>
    <row r="98" spans="2:10" ht="18.75">
      <c r="B98" s="1" t="s">
        <v>1013</v>
      </c>
      <c r="C98" t="s">
        <v>1014</v>
      </c>
      <c r="D98" s="66">
        <f>D86</f>
        <v>9.0910000000000005E-2</v>
      </c>
      <c r="E98" s="2" t="s">
        <v>1015</v>
      </c>
      <c r="F98" s="133">
        <f>D98</f>
        <v>9.0910000000000005E-2</v>
      </c>
      <c r="G98" s="2" t="s">
        <v>1015</v>
      </c>
      <c r="H98" s="133">
        <f>F98</f>
        <v>9.0910000000000005E-2</v>
      </c>
      <c r="I98" s="2" t="s">
        <v>1015</v>
      </c>
      <c r="J98" s="2" t="s">
        <v>1016</v>
      </c>
    </row>
    <row r="99" spans="2:10" ht="18.75">
      <c r="B99" s="1" t="s">
        <v>1017</v>
      </c>
      <c r="C99" t="s">
        <v>1018</v>
      </c>
      <c r="D99" s="50">
        <f>D7</f>
        <v>0.90269999999999995</v>
      </c>
      <c r="E99" s="2" t="s">
        <v>1015</v>
      </c>
      <c r="F99" s="135">
        <f>D99</f>
        <v>0.90269999999999995</v>
      </c>
      <c r="G99" s="2" t="s">
        <v>1015</v>
      </c>
      <c r="H99" s="135">
        <f>F99</f>
        <v>0.90269999999999995</v>
      </c>
      <c r="I99" s="2" t="s">
        <v>1015</v>
      </c>
      <c r="J99" s="2" t="s">
        <v>1038</v>
      </c>
    </row>
    <row r="100" spans="2:10" ht="18.75">
      <c r="B100" s="26" t="s">
        <v>1019</v>
      </c>
      <c r="C100" s="27" t="s">
        <v>1020</v>
      </c>
      <c r="D100" s="48">
        <f>ROUNDDOWN(D97*(1-D98)*(1-D99),0)</f>
        <v>314</v>
      </c>
      <c r="E100" s="28"/>
      <c r="F100" s="127">
        <f>F97*(1-F98)*(1-F99)</f>
        <v>314.27868572100016</v>
      </c>
      <c r="G100" s="128" t="s">
        <v>1021</v>
      </c>
      <c r="H100" s="127">
        <f>H97*(1-H98)*(1-H99)</f>
        <v>314.27868572100016</v>
      </c>
      <c r="I100" s="128" t="s">
        <v>1021</v>
      </c>
      <c r="J100" s="28"/>
    </row>
    <row r="101" spans="2:10">
      <c r="B101" s="9" t="s">
        <v>1022</v>
      </c>
      <c r="C101" s="10"/>
      <c r="D101" s="42"/>
      <c r="E101" s="11"/>
      <c r="F101" s="108"/>
      <c r="G101" s="113"/>
      <c r="H101" s="108"/>
      <c r="I101" s="113"/>
      <c r="J101" s="11"/>
    </row>
    <row r="102" spans="2:10">
      <c r="B102" s="3" t="s">
        <v>1004</v>
      </c>
      <c r="C102" s="7" t="s">
        <v>1005</v>
      </c>
      <c r="D102" s="43" t="s">
        <v>1006</v>
      </c>
      <c r="E102" s="8" t="s">
        <v>1007</v>
      </c>
      <c r="F102" s="5" t="s">
        <v>1006</v>
      </c>
      <c r="G102" s="6" t="s">
        <v>1007</v>
      </c>
      <c r="H102" s="5" t="s">
        <v>1006</v>
      </c>
      <c r="I102" s="6" t="s">
        <v>1007</v>
      </c>
      <c r="J102" s="8" t="s">
        <v>1002</v>
      </c>
    </row>
    <row r="103" spans="2:10" ht="18">
      <c r="B103" s="1" t="s">
        <v>1023</v>
      </c>
      <c r="C103" t="s">
        <v>1049</v>
      </c>
      <c r="D103" s="52">
        <v>584.50880720367104</v>
      </c>
      <c r="E103" s="2" t="s">
        <v>1025</v>
      </c>
      <c r="F103" s="69">
        <f>D103</f>
        <v>584.50880720367104</v>
      </c>
      <c r="G103" s="2" t="s">
        <v>1025</v>
      </c>
      <c r="H103" s="69">
        <f>F103</f>
        <v>584.50880720367104</v>
      </c>
      <c r="I103" s="2" t="s">
        <v>1025</v>
      </c>
      <c r="J103" s="2" t="s">
        <v>1016</v>
      </c>
    </row>
    <row r="104" spans="2:10" ht="18">
      <c r="B104" s="1" t="s">
        <v>1027</v>
      </c>
      <c r="C104" t="s">
        <v>1050</v>
      </c>
      <c r="D104" s="52">
        <f>$D$12</f>
        <v>1631.0099559938831</v>
      </c>
      <c r="E104" s="34" t="s">
        <v>1025</v>
      </c>
      <c r="F104" s="69">
        <f>D104</f>
        <v>1631.0099559938831</v>
      </c>
      <c r="G104" s="34" t="s">
        <v>1025</v>
      </c>
      <c r="H104" s="132">
        <f>F104</f>
        <v>1631.0099559938831</v>
      </c>
      <c r="I104" s="34" t="s">
        <v>1025</v>
      </c>
      <c r="J104" s="34" t="s">
        <v>1029</v>
      </c>
    </row>
    <row r="105" spans="2:10" ht="18">
      <c r="B105" s="9" t="s">
        <v>1030</v>
      </c>
      <c r="C105" s="10" t="s">
        <v>1031</v>
      </c>
      <c r="D105" s="44">
        <f>(D103-D104)/D103</f>
        <v>-1.7903941495710614</v>
      </c>
      <c r="E105" s="11" t="s">
        <v>1015</v>
      </c>
      <c r="F105" s="124">
        <f>(F103-F104)/F103</f>
        <v>-1.7903941495710614</v>
      </c>
      <c r="G105" s="125" t="s">
        <v>1015</v>
      </c>
      <c r="H105" s="124">
        <f>(H103-H104)/H103</f>
        <v>-1.7903941495710614</v>
      </c>
      <c r="I105" s="125" t="s">
        <v>1015</v>
      </c>
      <c r="J105" s="11"/>
    </row>
    <row r="106" spans="2:10">
      <c r="B106" s="29" t="s">
        <v>1033</v>
      </c>
      <c r="C106" s="30"/>
      <c r="D106" s="45"/>
      <c r="E106" s="31"/>
      <c r="F106" s="109"/>
      <c r="G106" s="114"/>
      <c r="H106" s="109"/>
      <c r="I106" s="114"/>
      <c r="J106" s="31"/>
    </row>
    <row r="107" spans="2:10">
      <c r="B107" s="3" t="s">
        <v>1004</v>
      </c>
      <c r="C107" s="7" t="s">
        <v>1005</v>
      </c>
      <c r="D107" s="43" t="s">
        <v>1006</v>
      </c>
      <c r="E107" s="8" t="s">
        <v>1007</v>
      </c>
      <c r="F107" s="5" t="s">
        <v>1006</v>
      </c>
      <c r="G107" s="6" t="s">
        <v>1007</v>
      </c>
      <c r="H107" s="5" t="s">
        <v>1006</v>
      </c>
      <c r="I107" s="6" t="s">
        <v>1007</v>
      </c>
      <c r="J107" s="8" t="s">
        <v>1034</v>
      </c>
    </row>
    <row r="108" spans="2:10" ht="18.75">
      <c r="B108" s="12" t="s">
        <v>1008</v>
      </c>
      <c r="C108" t="s">
        <v>1009</v>
      </c>
      <c r="D108" s="41">
        <f>D97</f>
        <v>3553</v>
      </c>
      <c r="E108" s="2" t="s">
        <v>1011</v>
      </c>
      <c r="F108" s="24">
        <f>D108</f>
        <v>3553</v>
      </c>
      <c r="G108" s="2" t="s">
        <v>1011</v>
      </c>
      <c r="H108" s="24">
        <f>F108</f>
        <v>3553</v>
      </c>
      <c r="I108" s="2" t="s">
        <v>1011</v>
      </c>
      <c r="J108" s="2" t="s">
        <v>1012</v>
      </c>
    </row>
    <row r="109" spans="2:10" ht="18.75">
      <c r="B109" s="1" t="s">
        <v>1013</v>
      </c>
      <c r="C109" t="s">
        <v>1014</v>
      </c>
      <c r="D109" s="52">
        <f>D98</f>
        <v>9.0910000000000005E-2</v>
      </c>
      <c r="E109" s="2" t="s">
        <v>1015</v>
      </c>
      <c r="F109" s="69">
        <f>D109</f>
        <v>9.0910000000000005E-2</v>
      </c>
      <c r="G109" s="2" t="s">
        <v>1015</v>
      </c>
      <c r="H109" s="69">
        <f>F109</f>
        <v>9.0910000000000005E-2</v>
      </c>
      <c r="I109" s="2" t="s">
        <v>1015</v>
      </c>
      <c r="J109" s="2" t="s">
        <v>1016</v>
      </c>
    </row>
    <row r="110" spans="2:10" ht="18.75">
      <c r="B110" s="3" t="s">
        <v>1036</v>
      </c>
      <c r="C110" t="s">
        <v>1037</v>
      </c>
      <c r="D110" s="134">
        <v>0.90094710631686969</v>
      </c>
      <c r="E110" s="2" t="s">
        <v>1015</v>
      </c>
      <c r="F110" s="135">
        <f>D110</f>
        <v>0.90094710631686969</v>
      </c>
      <c r="G110" s="2" t="s">
        <v>1015</v>
      </c>
      <c r="H110" s="135">
        <f>F110</f>
        <v>0.90094710631686969</v>
      </c>
      <c r="I110" s="2" t="s">
        <v>1015</v>
      </c>
      <c r="J110" s="2" t="s">
        <v>1038</v>
      </c>
    </row>
    <row r="111" spans="2:10" ht="18.75">
      <c r="B111" s="29" t="s">
        <v>1039</v>
      </c>
      <c r="C111" s="30" t="s">
        <v>1040</v>
      </c>
      <c r="D111" s="49">
        <f>D108*(1-D109)*D110</f>
        <v>2910.0562433443356</v>
      </c>
      <c r="E111" s="31"/>
      <c r="F111" s="121">
        <f>F108*(1-F109)*F110</f>
        <v>2910.0562433443356</v>
      </c>
      <c r="G111" s="122" t="s">
        <v>1021</v>
      </c>
      <c r="H111" s="121">
        <f>H108*(1-H109)*H110</f>
        <v>2910.0562433443356</v>
      </c>
      <c r="I111" s="122" t="s">
        <v>1021</v>
      </c>
      <c r="J111" s="31"/>
    </row>
    <row r="112" spans="2:10">
      <c r="B112" s="117" t="s">
        <v>1042</v>
      </c>
      <c r="C112" s="32"/>
      <c r="D112" s="46"/>
      <c r="E112" s="33"/>
      <c r="F112" s="110"/>
      <c r="G112" s="115"/>
      <c r="H112" s="110"/>
      <c r="I112" s="115"/>
      <c r="J112" s="33"/>
    </row>
    <row r="113" spans="2:10">
      <c r="B113" s="4" t="s">
        <v>1004</v>
      </c>
      <c r="C113" s="5" t="s">
        <v>1005</v>
      </c>
      <c r="D113" s="40" t="s">
        <v>1006</v>
      </c>
      <c r="E113" s="6" t="s">
        <v>1007</v>
      </c>
      <c r="F113" s="40" t="s">
        <v>1006</v>
      </c>
      <c r="G113" s="6" t="s">
        <v>1007</v>
      </c>
      <c r="H113" s="40" t="s">
        <v>1006</v>
      </c>
      <c r="I113" s="6" t="s">
        <v>1007</v>
      </c>
      <c r="J113" s="6" t="s">
        <v>1043</v>
      </c>
    </row>
    <row r="114" spans="2:10">
      <c r="B114" s="117" t="s">
        <v>1044</v>
      </c>
      <c r="C114" s="118" t="s">
        <v>1045</v>
      </c>
      <c r="D114" s="116">
        <f>'ER Calcs - All VPAs'!I37</f>
        <v>3538</v>
      </c>
      <c r="E114" s="74" t="s">
        <v>1046</v>
      </c>
      <c r="F114" s="159">
        <f>'ER Calcs - All VPAs'!AF37</f>
        <v>2963</v>
      </c>
      <c r="G114" s="74" t="s">
        <v>1046</v>
      </c>
      <c r="H114" s="159">
        <f>'ER Calcs - All VPAs'!BC37</f>
        <v>575</v>
      </c>
      <c r="I114" s="74" t="s">
        <v>1046</v>
      </c>
      <c r="J114" s="74"/>
    </row>
    <row r="117" spans="2:10" ht="18.75">
      <c r="B117" s="131" t="s">
        <v>1054</v>
      </c>
      <c r="D117" s="355" t="s">
        <v>1001</v>
      </c>
      <c r="E117" s="355"/>
      <c r="F117" s="355">
        <v>2022</v>
      </c>
      <c r="G117" s="355"/>
      <c r="H117" s="355">
        <v>2023</v>
      </c>
      <c r="I117" s="355"/>
      <c r="J117" s="6" t="s">
        <v>1002</v>
      </c>
    </row>
    <row r="118" spans="2:10">
      <c r="B118" s="26" t="s">
        <v>1003</v>
      </c>
      <c r="C118" s="27"/>
      <c r="D118" s="39"/>
      <c r="E118" s="28"/>
      <c r="F118" s="28"/>
      <c r="G118" s="111"/>
      <c r="H118" s="107"/>
      <c r="I118" s="111"/>
      <c r="J118" s="111"/>
    </row>
    <row r="119" spans="2:10">
      <c r="B119" s="4" t="s">
        <v>1004</v>
      </c>
      <c r="C119" s="5" t="s">
        <v>1005</v>
      </c>
      <c r="D119" s="40" t="s">
        <v>1006</v>
      </c>
      <c r="E119" s="6" t="s">
        <v>1007</v>
      </c>
      <c r="F119" s="5" t="s">
        <v>1006</v>
      </c>
      <c r="G119" s="6" t="s">
        <v>1007</v>
      </c>
      <c r="H119" s="5" t="s">
        <v>1006</v>
      </c>
      <c r="I119" s="6" t="s">
        <v>1007</v>
      </c>
      <c r="J119" s="112"/>
    </row>
    <row r="120" spans="2:10" ht="18.75">
      <c r="B120" s="12" t="s">
        <v>1008</v>
      </c>
      <c r="C120" t="s">
        <v>1009</v>
      </c>
      <c r="D120" s="41">
        <f>'Total PTDs'!$N$101</f>
        <v>3453</v>
      </c>
      <c r="E120" s="2" t="s">
        <v>1011</v>
      </c>
      <c r="F120" s="24">
        <f>D120</f>
        <v>3453</v>
      </c>
      <c r="G120" s="2" t="s">
        <v>1011</v>
      </c>
      <c r="H120" s="24">
        <f>F120</f>
        <v>3453</v>
      </c>
      <c r="I120" s="2" t="s">
        <v>1011</v>
      </c>
      <c r="J120" s="2" t="s">
        <v>1012</v>
      </c>
    </row>
    <row r="121" spans="2:10" ht="18.75">
      <c r="B121" s="1" t="s">
        <v>1013</v>
      </c>
      <c r="C121" t="s">
        <v>1014</v>
      </c>
      <c r="D121" s="66">
        <f>D98</f>
        <v>9.0910000000000005E-2</v>
      </c>
      <c r="E121" s="2" t="s">
        <v>1015</v>
      </c>
      <c r="F121" s="133">
        <f>D121</f>
        <v>9.0910000000000005E-2</v>
      </c>
      <c r="G121" s="2" t="s">
        <v>1015</v>
      </c>
      <c r="H121" s="133">
        <f>F121</f>
        <v>9.0910000000000005E-2</v>
      </c>
      <c r="I121" s="2" t="s">
        <v>1015</v>
      </c>
      <c r="J121" s="2" t="s">
        <v>1016</v>
      </c>
    </row>
    <row r="122" spans="2:10" ht="18.75">
      <c r="B122" s="1" t="s">
        <v>1017</v>
      </c>
      <c r="C122" t="s">
        <v>1018</v>
      </c>
      <c r="D122" s="50">
        <f>D7</f>
        <v>0.90269999999999995</v>
      </c>
      <c r="E122" s="2" t="s">
        <v>1015</v>
      </c>
      <c r="F122" s="135">
        <f>D122</f>
        <v>0.90269999999999995</v>
      </c>
      <c r="G122" s="2" t="s">
        <v>1015</v>
      </c>
      <c r="H122" s="135">
        <f>F122</f>
        <v>0.90269999999999995</v>
      </c>
      <c r="I122" s="2" t="s">
        <v>1015</v>
      </c>
      <c r="J122" s="2" t="s">
        <v>1038</v>
      </c>
    </row>
    <row r="123" spans="2:10" ht="18.75">
      <c r="B123" s="26" t="s">
        <v>1019</v>
      </c>
      <c r="C123" s="27" t="s">
        <v>1020</v>
      </c>
      <c r="D123" s="48">
        <f>ROUNDDOWN(D120*(1-D121)*(1-D122),0)</f>
        <v>305</v>
      </c>
      <c r="E123" s="28"/>
      <c r="F123" s="127">
        <f>F120*(1-F121)*(1-F122)</f>
        <v>305.43324002100013</v>
      </c>
      <c r="G123" s="128" t="s">
        <v>1021</v>
      </c>
      <c r="H123" s="127">
        <f>H120*(1-H121)*(1-H122)</f>
        <v>305.43324002100013</v>
      </c>
      <c r="I123" s="128" t="s">
        <v>1021</v>
      </c>
      <c r="J123" s="28"/>
    </row>
    <row r="124" spans="2:10">
      <c r="B124" s="9" t="s">
        <v>1022</v>
      </c>
      <c r="C124" s="10"/>
      <c r="D124" s="42"/>
      <c r="E124" s="11"/>
      <c r="F124" s="108"/>
      <c r="G124" s="113"/>
      <c r="H124" s="108"/>
      <c r="I124" s="113"/>
      <c r="J124" s="11"/>
    </row>
    <row r="125" spans="2:10">
      <c r="B125" s="3" t="s">
        <v>1004</v>
      </c>
      <c r="C125" s="7" t="s">
        <v>1005</v>
      </c>
      <c r="D125" s="43" t="s">
        <v>1006</v>
      </c>
      <c r="E125" s="8" t="s">
        <v>1007</v>
      </c>
      <c r="F125" s="5" t="s">
        <v>1006</v>
      </c>
      <c r="G125" s="6" t="s">
        <v>1007</v>
      </c>
      <c r="H125" s="5" t="s">
        <v>1006</v>
      </c>
      <c r="I125" s="6" t="s">
        <v>1007</v>
      </c>
      <c r="J125" s="8" t="s">
        <v>1002</v>
      </c>
    </row>
    <row r="126" spans="2:10" ht="18">
      <c r="B126" s="1" t="s">
        <v>1023</v>
      </c>
      <c r="C126" t="s">
        <v>1049</v>
      </c>
      <c r="D126" s="52">
        <v>584.50880720367104</v>
      </c>
      <c r="E126" s="2" t="s">
        <v>1025</v>
      </c>
      <c r="F126" s="69">
        <f>D126</f>
        <v>584.50880720367104</v>
      </c>
      <c r="G126" s="2" t="s">
        <v>1025</v>
      </c>
      <c r="H126" s="69">
        <f>F126</f>
        <v>584.50880720367104</v>
      </c>
      <c r="I126" s="2" t="s">
        <v>1025</v>
      </c>
      <c r="J126" s="2" t="s">
        <v>1016</v>
      </c>
    </row>
    <row r="127" spans="2:10" ht="18">
      <c r="B127" s="1" t="s">
        <v>1027</v>
      </c>
      <c r="C127" t="s">
        <v>1050</v>
      </c>
      <c r="D127" s="52">
        <f>$D$12</f>
        <v>1631.0099559938831</v>
      </c>
      <c r="E127" s="34" t="s">
        <v>1025</v>
      </c>
      <c r="F127" s="69">
        <f>D127</f>
        <v>1631.0099559938831</v>
      </c>
      <c r="G127" s="34" t="s">
        <v>1025</v>
      </c>
      <c r="H127" s="132">
        <f>F127</f>
        <v>1631.0099559938831</v>
      </c>
      <c r="I127" s="34" t="s">
        <v>1025</v>
      </c>
      <c r="J127" s="34" t="s">
        <v>1029</v>
      </c>
    </row>
    <row r="128" spans="2:10" ht="18">
      <c r="B128" s="9" t="s">
        <v>1030</v>
      </c>
      <c r="C128" s="10" t="s">
        <v>1031</v>
      </c>
      <c r="D128" s="44">
        <f>(D126-D127)/D126</f>
        <v>-1.7903941495710614</v>
      </c>
      <c r="E128" s="11" t="s">
        <v>1015</v>
      </c>
      <c r="F128" s="124">
        <f>(F126-F127)/F126</f>
        <v>-1.7903941495710614</v>
      </c>
      <c r="G128" s="125" t="s">
        <v>1015</v>
      </c>
      <c r="H128" s="124">
        <f>(H126-H127)/H126</f>
        <v>-1.7903941495710614</v>
      </c>
      <c r="I128" s="125" t="s">
        <v>1015</v>
      </c>
      <c r="J128" s="11"/>
    </row>
    <row r="129" spans="2:10">
      <c r="B129" s="29" t="s">
        <v>1033</v>
      </c>
      <c r="C129" s="30"/>
      <c r="D129" s="45"/>
      <c r="E129" s="31"/>
      <c r="F129" s="109"/>
      <c r="G129" s="114"/>
      <c r="H129" s="109"/>
      <c r="I129" s="114"/>
      <c r="J129" s="31"/>
    </row>
    <row r="130" spans="2:10">
      <c r="B130" s="3" t="s">
        <v>1004</v>
      </c>
      <c r="C130" s="7" t="s">
        <v>1005</v>
      </c>
      <c r="D130" s="43" t="s">
        <v>1006</v>
      </c>
      <c r="E130" s="8" t="s">
        <v>1007</v>
      </c>
      <c r="F130" s="5" t="s">
        <v>1006</v>
      </c>
      <c r="G130" s="6" t="s">
        <v>1007</v>
      </c>
      <c r="H130" s="5" t="s">
        <v>1006</v>
      </c>
      <c r="I130" s="6" t="s">
        <v>1007</v>
      </c>
      <c r="J130" s="8" t="s">
        <v>1034</v>
      </c>
    </row>
    <row r="131" spans="2:10" ht="18.75">
      <c r="B131" s="12" t="s">
        <v>1008</v>
      </c>
      <c r="C131" t="s">
        <v>1009</v>
      </c>
      <c r="D131" s="41">
        <f>D120</f>
        <v>3453</v>
      </c>
      <c r="E131" s="2" t="s">
        <v>1011</v>
      </c>
      <c r="F131" s="24">
        <f>D131</f>
        <v>3453</v>
      </c>
      <c r="G131" s="2" t="s">
        <v>1011</v>
      </c>
      <c r="H131" s="24">
        <f>F131</f>
        <v>3453</v>
      </c>
      <c r="I131" s="2" t="s">
        <v>1011</v>
      </c>
      <c r="J131" s="2" t="s">
        <v>1012</v>
      </c>
    </row>
    <row r="132" spans="2:10" ht="18.75">
      <c r="B132" s="1" t="s">
        <v>1013</v>
      </c>
      <c r="C132" t="s">
        <v>1014</v>
      </c>
      <c r="D132" s="52">
        <f>D121</f>
        <v>9.0910000000000005E-2</v>
      </c>
      <c r="E132" s="2" t="s">
        <v>1015</v>
      </c>
      <c r="F132" s="69">
        <f>D132</f>
        <v>9.0910000000000005E-2</v>
      </c>
      <c r="G132" s="2" t="s">
        <v>1015</v>
      </c>
      <c r="H132" s="69">
        <f>F132</f>
        <v>9.0910000000000005E-2</v>
      </c>
      <c r="I132" s="2" t="s">
        <v>1015</v>
      </c>
      <c r="J132" s="2" t="s">
        <v>1016</v>
      </c>
    </row>
    <row r="133" spans="2:10" ht="18.75">
      <c r="B133" s="3" t="s">
        <v>1036</v>
      </c>
      <c r="C133" t="s">
        <v>1037</v>
      </c>
      <c r="D133" s="134">
        <v>0.90094710631686969</v>
      </c>
      <c r="E133" s="2" t="s">
        <v>1015</v>
      </c>
      <c r="F133" s="135">
        <f>D133</f>
        <v>0.90094710631686969</v>
      </c>
      <c r="G133" s="2" t="s">
        <v>1015</v>
      </c>
      <c r="H133" s="135">
        <f>F133</f>
        <v>0.90094710631686969</v>
      </c>
      <c r="I133" s="2" t="s">
        <v>1015</v>
      </c>
      <c r="J133" s="2" t="s">
        <v>1038</v>
      </c>
    </row>
    <row r="134" spans="2:10" ht="18.75">
      <c r="B134" s="29" t="s">
        <v>1039</v>
      </c>
      <c r="C134" s="30" t="s">
        <v>1040</v>
      </c>
      <c r="D134" s="49">
        <f>D131*(1-D132)*D133</f>
        <v>2828.1520428561753</v>
      </c>
      <c r="E134" s="31"/>
      <c r="F134" s="121">
        <f>F131*(1-F132)*F133</f>
        <v>2828.1520428561753</v>
      </c>
      <c r="G134" s="122" t="s">
        <v>1021</v>
      </c>
      <c r="H134" s="121">
        <f>H131*(1-H132)*H133</f>
        <v>2828.1520428561753</v>
      </c>
      <c r="I134" s="122" t="s">
        <v>1021</v>
      </c>
      <c r="J134" s="31"/>
    </row>
    <row r="135" spans="2:10">
      <c r="B135" s="117" t="s">
        <v>1042</v>
      </c>
      <c r="C135" s="32"/>
      <c r="D135" s="46"/>
      <c r="E135" s="33"/>
      <c r="F135" s="110"/>
      <c r="G135" s="115"/>
      <c r="H135" s="110"/>
      <c r="I135" s="115"/>
      <c r="J135" s="33"/>
    </row>
    <row r="136" spans="2:10">
      <c r="B136" s="4" t="s">
        <v>1004</v>
      </c>
      <c r="C136" s="5" t="s">
        <v>1005</v>
      </c>
      <c r="D136" s="40" t="s">
        <v>1006</v>
      </c>
      <c r="E136" s="6" t="s">
        <v>1007</v>
      </c>
      <c r="F136" s="40" t="s">
        <v>1006</v>
      </c>
      <c r="G136" s="6" t="s">
        <v>1007</v>
      </c>
      <c r="H136" s="40" t="s">
        <v>1006</v>
      </c>
      <c r="I136" s="6" t="s">
        <v>1007</v>
      </c>
      <c r="J136" s="6" t="s">
        <v>1043</v>
      </c>
    </row>
    <row r="137" spans="2:10">
      <c r="B137" s="117" t="s">
        <v>1044</v>
      </c>
      <c r="C137" s="118" t="s">
        <v>1045</v>
      </c>
      <c r="D137" s="116">
        <f>'ER Calcs - All VPAs'!J37</f>
        <v>4133</v>
      </c>
      <c r="E137" s="74" t="s">
        <v>1046</v>
      </c>
      <c r="F137" s="159">
        <f>'ER Calcs - All VPAs'!AG37</f>
        <v>2705</v>
      </c>
      <c r="G137" s="74" t="s">
        <v>1046</v>
      </c>
      <c r="H137" s="159">
        <f>'ER Calcs - All VPAs'!BD37</f>
        <v>1428</v>
      </c>
      <c r="I137" s="74" t="s">
        <v>1046</v>
      </c>
      <c r="J137" s="74"/>
    </row>
    <row r="140" spans="2:10" ht="18.75">
      <c r="B140" s="131" t="s">
        <v>1055</v>
      </c>
      <c r="D140" s="355" t="s">
        <v>1001</v>
      </c>
      <c r="E140" s="355"/>
      <c r="F140" s="355">
        <v>2022</v>
      </c>
      <c r="G140" s="355"/>
      <c r="H140" s="355">
        <v>2023</v>
      </c>
      <c r="I140" s="355"/>
      <c r="J140" s="6" t="s">
        <v>1002</v>
      </c>
    </row>
    <row r="141" spans="2:10">
      <c r="B141" s="26" t="s">
        <v>1003</v>
      </c>
      <c r="C141" s="27"/>
      <c r="D141" s="39"/>
      <c r="E141" s="28"/>
      <c r="F141" s="28"/>
      <c r="G141" s="111"/>
      <c r="H141" s="107"/>
      <c r="I141" s="111"/>
      <c r="J141" s="111"/>
    </row>
    <row r="142" spans="2:10">
      <c r="B142" s="4" t="s">
        <v>1004</v>
      </c>
      <c r="C142" s="5" t="s">
        <v>1005</v>
      </c>
      <c r="D142" s="40" t="s">
        <v>1006</v>
      </c>
      <c r="E142" s="6" t="s">
        <v>1007</v>
      </c>
      <c r="F142" s="5" t="s">
        <v>1006</v>
      </c>
      <c r="G142" s="6" t="s">
        <v>1007</v>
      </c>
      <c r="H142" s="5" t="s">
        <v>1006</v>
      </c>
      <c r="I142" s="6" t="s">
        <v>1007</v>
      </c>
      <c r="J142" s="112"/>
    </row>
    <row r="143" spans="2:10" ht="18.75">
      <c r="B143" s="12" t="s">
        <v>1008</v>
      </c>
      <c r="C143" t="s">
        <v>1009</v>
      </c>
      <c r="D143" s="41">
        <f>'Total PTDs'!$N$118</f>
        <v>3755</v>
      </c>
      <c r="E143" s="2" t="s">
        <v>1011</v>
      </c>
      <c r="F143" s="24">
        <f>D143</f>
        <v>3755</v>
      </c>
      <c r="G143" s="2" t="s">
        <v>1011</v>
      </c>
      <c r="H143" s="24">
        <f>F143</f>
        <v>3755</v>
      </c>
      <c r="I143" s="2" t="s">
        <v>1011</v>
      </c>
      <c r="J143" s="2" t="s">
        <v>1012</v>
      </c>
    </row>
    <row r="144" spans="2:10" ht="18.75">
      <c r="B144" s="1" t="s">
        <v>1013</v>
      </c>
      <c r="C144" t="s">
        <v>1014</v>
      </c>
      <c r="D144" s="66">
        <f>D121</f>
        <v>9.0910000000000005E-2</v>
      </c>
      <c r="E144" s="2" t="s">
        <v>1015</v>
      </c>
      <c r="F144" s="133">
        <f>D144</f>
        <v>9.0910000000000005E-2</v>
      </c>
      <c r="G144" s="2" t="s">
        <v>1015</v>
      </c>
      <c r="H144" s="133">
        <f>F144</f>
        <v>9.0910000000000005E-2</v>
      </c>
      <c r="I144" s="2" t="s">
        <v>1015</v>
      </c>
      <c r="J144" s="2" t="s">
        <v>1016</v>
      </c>
    </row>
    <row r="145" spans="2:10" ht="18.75">
      <c r="B145" s="1" t="s">
        <v>1017</v>
      </c>
      <c r="C145" t="s">
        <v>1018</v>
      </c>
      <c r="D145" s="50">
        <f>D7</f>
        <v>0.90269999999999995</v>
      </c>
      <c r="E145" s="2" t="s">
        <v>1015</v>
      </c>
      <c r="F145" s="135">
        <f>D145</f>
        <v>0.90269999999999995</v>
      </c>
      <c r="G145" s="2" t="s">
        <v>1015</v>
      </c>
      <c r="H145" s="135">
        <f>F145</f>
        <v>0.90269999999999995</v>
      </c>
      <c r="I145" s="2" t="s">
        <v>1015</v>
      </c>
      <c r="J145" s="2" t="s">
        <v>1038</v>
      </c>
    </row>
    <row r="146" spans="2:10" ht="18.75">
      <c r="B146" s="26" t="s">
        <v>1019</v>
      </c>
      <c r="C146" s="27" t="s">
        <v>1020</v>
      </c>
      <c r="D146" s="48">
        <f>ROUNDDOWN(D143*(1-D144)*(1-D145),0)</f>
        <v>332</v>
      </c>
      <c r="E146" s="28"/>
      <c r="F146" s="127">
        <f>F143*(1-F144)*(1-F145)</f>
        <v>332.14648603500018</v>
      </c>
      <c r="G146" s="128" t="s">
        <v>1021</v>
      </c>
      <c r="H146" s="127">
        <f>H143*(1-H144)*(1-H145)</f>
        <v>332.14648603500018</v>
      </c>
      <c r="I146" s="128" t="s">
        <v>1021</v>
      </c>
      <c r="J146" s="28"/>
    </row>
    <row r="147" spans="2:10">
      <c r="B147" s="9" t="s">
        <v>1022</v>
      </c>
      <c r="C147" s="10"/>
      <c r="D147" s="42"/>
      <c r="E147" s="11"/>
      <c r="F147" s="108"/>
      <c r="G147" s="113"/>
      <c r="H147" s="108"/>
      <c r="I147" s="113"/>
      <c r="J147" s="11"/>
    </row>
    <row r="148" spans="2:10">
      <c r="B148" s="3" t="s">
        <v>1004</v>
      </c>
      <c r="C148" s="7" t="s">
        <v>1005</v>
      </c>
      <c r="D148" s="43" t="s">
        <v>1006</v>
      </c>
      <c r="E148" s="8" t="s">
        <v>1007</v>
      </c>
      <c r="F148" s="5" t="s">
        <v>1006</v>
      </c>
      <c r="G148" s="6" t="s">
        <v>1007</v>
      </c>
      <c r="H148" s="5" t="s">
        <v>1006</v>
      </c>
      <c r="I148" s="6" t="s">
        <v>1007</v>
      </c>
      <c r="J148" s="8" t="s">
        <v>1002</v>
      </c>
    </row>
    <row r="149" spans="2:10" ht="18">
      <c r="B149" s="1" t="s">
        <v>1023</v>
      </c>
      <c r="C149" t="s">
        <v>1049</v>
      </c>
      <c r="D149" s="52">
        <v>584.50880720367104</v>
      </c>
      <c r="E149" s="2" t="s">
        <v>1025</v>
      </c>
      <c r="F149" s="69">
        <f>D149</f>
        <v>584.50880720367104</v>
      </c>
      <c r="G149" s="2" t="s">
        <v>1025</v>
      </c>
      <c r="H149" s="69">
        <f>F149</f>
        <v>584.50880720367104</v>
      </c>
      <c r="I149" s="2" t="s">
        <v>1025</v>
      </c>
      <c r="J149" s="2" t="s">
        <v>1016</v>
      </c>
    </row>
    <row r="150" spans="2:10" ht="18">
      <c r="B150" s="1" t="s">
        <v>1027</v>
      </c>
      <c r="C150" t="s">
        <v>1050</v>
      </c>
      <c r="D150" s="52">
        <f>$D$12</f>
        <v>1631.0099559938831</v>
      </c>
      <c r="E150" s="34" t="s">
        <v>1025</v>
      </c>
      <c r="F150" s="69">
        <f>D150</f>
        <v>1631.0099559938831</v>
      </c>
      <c r="G150" s="34" t="s">
        <v>1025</v>
      </c>
      <c r="H150" s="132">
        <f>F150</f>
        <v>1631.0099559938831</v>
      </c>
      <c r="I150" s="34" t="s">
        <v>1025</v>
      </c>
      <c r="J150" s="34" t="s">
        <v>1029</v>
      </c>
    </row>
    <row r="151" spans="2:10" ht="18">
      <c r="B151" s="9" t="s">
        <v>1030</v>
      </c>
      <c r="C151" s="10" t="s">
        <v>1031</v>
      </c>
      <c r="D151" s="44">
        <f>(D149-D150)/D149</f>
        <v>-1.7903941495710614</v>
      </c>
      <c r="E151" s="11" t="s">
        <v>1015</v>
      </c>
      <c r="F151" s="124">
        <f>(F149-F150)/F149</f>
        <v>-1.7903941495710614</v>
      </c>
      <c r="G151" s="125" t="s">
        <v>1015</v>
      </c>
      <c r="H151" s="124">
        <f>(H149-H150)/H149</f>
        <v>-1.7903941495710614</v>
      </c>
      <c r="I151" s="125" t="s">
        <v>1015</v>
      </c>
      <c r="J151" s="11"/>
    </row>
    <row r="152" spans="2:10">
      <c r="B152" s="29" t="s">
        <v>1033</v>
      </c>
      <c r="C152" s="30"/>
      <c r="D152" s="45"/>
      <c r="E152" s="31"/>
      <c r="F152" s="109"/>
      <c r="G152" s="114"/>
      <c r="H152" s="109"/>
      <c r="I152" s="114"/>
      <c r="J152" s="31"/>
    </row>
    <row r="153" spans="2:10">
      <c r="B153" s="3" t="s">
        <v>1004</v>
      </c>
      <c r="C153" s="7" t="s">
        <v>1005</v>
      </c>
      <c r="D153" s="43" t="s">
        <v>1006</v>
      </c>
      <c r="E153" s="8" t="s">
        <v>1007</v>
      </c>
      <c r="F153" s="5" t="s">
        <v>1006</v>
      </c>
      <c r="G153" s="6" t="s">
        <v>1007</v>
      </c>
      <c r="H153" s="5" t="s">
        <v>1006</v>
      </c>
      <c r="I153" s="6" t="s">
        <v>1007</v>
      </c>
      <c r="J153" s="8" t="s">
        <v>1034</v>
      </c>
    </row>
    <row r="154" spans="2:10" ht="18.75">
      <c r="B154" s="12" t="s">
        <v>1008</v>
      </c>
      <c r="C154" t="s">
        <v>1009</v>
      </c>
      <c r="D154" s="41">
        <f>D143</f>
        <v>3755</v>
      </c>
      <c r="E154" s="2" t="s">
        <v>1011</v>
      </c>
      <c r="F154" s="24">
        <f>D154</f>
        <v>3755</v>
      </c>
      <c r="G154" s="2" t="s">
        <v>1011</v>
      </c>
      <c r="H154" s="24">
        <f>F154</f>
        <v>3755</v>
      </c>
      <c r="I154" s="2" t="s">
        <v>1011</v>
      </c>
      <c r="J154" s="2" t="s">
        <v>1012</v>
      </c>
    </row>
    <row r="155" spans="2:10" ht="18.75">
      <c r="B155" s="1" t="s">
        <v>1013</v>
      </c>
      <c r="C155" t="s">
        <v>1014</v>
      </c>
      <c r="D155" s="52">
        <f>D144</f>
        <v>9.0910000000000005E-2</v>
      </c>
      <c r="E155" s="2" t="s">
        <v>1015</v>
      </c>
      <c r="F155" s="69">
        <f>D155</f>
        <v>9.0910000000000005E-2</v>
      </c>
      <c r="G155" s="2" t="s">
        <v>1015</v>
      </c>
      <c r="H155" s="69">
        <f>F155</f>
        <v>9.0910000000000005E-2</v>
      </c>
      <c r="I155" s="2" t="s">
        <v>1015</v>
      </c>
      <c r="J155" s="2" t="s">
        <v>1016</v>
      </c>
    </row>
    <row r="156" spans="2:10" ht="18.75">
      <c r="B156" s="3" t="s">
        <v>1036</v>
      </c>
      <c r="C156" t="s">
        <v>1037</v>
      </c>
      <c r="D156" s="134">
        <v>0.90094710631686969</v>
      </c>
      <c r="E156" s="2" t="s">
        <v>1015</v>
      </c>
      <c r="F156" s="135">
        <f>D156</f>
        <v>0.90094710631686969</v>
      </c>
      <c r="G156" s="2" t="s">
        <v>1015</v>
      </c>
      <c r="H156" s="135">
        <f>F156</f>
        <v>0.90094710631686969</v>
      </c>
      <c r="I156" s="2" t="s">
        <v>1015</v>
      </c>
      <c r="J156" s="2" t="s">
        <v>1038</v>
      </c>
    </row>
    <row r="157" spans="2:10" ht="18.75">
      <c r="B157" s="29" t="s">
        <v>1039</v>
      </c>
      <c r="C157" s="30" t="s">
        <v>1040</v>
      </c>
      <c r="D157" s="49">
        <f>D154*(1-D155)*D156</f>
        <v>3075.5027283304194</v>
      </c>
      <c r="E157" s="31"/>
      <c r="F157" s="121">
        <f>F154*(1-F155)*F156</f>
        <v>3075.5027283304194</v>
      </c>
      <c r="G157" s="122" t="s">
        <v>1021</v>
      </c>
      <c r="H157" s="121">
        <f>H154*(1-H155)*H156</f>
        <v>3075.5027283304194</v>
      </c>
      <c r="I157" s="122" t="s">
        <v>1021</v>
      </c>
      <c r="J157" s="31"/>
    </row>
    <row r="158" spans="2:10">
      <c r="B158" s="117" t="s">
        <v>1042</v>
      </c>
      <c r="C158" s="32"/>
      <c r="D158" s="46"/>
      <c r="E158" s="33"/>
      <c r="F158" s="110"/>
      <c r="G158" s="115"/>
      <c r="H158" s="110"/>
      <c r="I158" s="115"/>
      <c r="J158" s="33"/>
    </row>
    <row r="159" spans="2:10">
      <c r="B159" s="4" t="s">
        <v>1004</v>
      </c>
      <c r="C159" s="5" t="s">
        <v>1005</v>
      </c>
      <c r="D159" s="40" t="s">
        <v>1006</v>
      </c>
      <c r="E159" s="6" t="s">
        <v>1007</v>
      </c>
      <c r="F159" s="40" t="s">
        <v>1006</v>
      </c>
      <c r="G159" s="6" t="s">
        <v>1007</v>
      </c>
      <c r="H159" s="40" t="s">
        <v>1006</v>
      </c>
      <c r="I159" s="6" t="s">
        <v>1007</v>
      </c>
      <c r="J159" s="6" t="s">
        <v>1043</v>
      </c>
    </row>
    <row r="160" spans="2:10">
      <c r="B160" s="117" t="s">
        <v>1044</v>
      </c>
      <c r="C160" s="118" t="s">
        <v>1045</v>
      </c>
      <c r="D160" s="116">
        <f>'ER Calcs - All VPAs'!K37</f>
        <v>5587</v>
      </c>
      <c r="E160" s="74" t="s">
        <v>1046</v>
      </c>
      <c r="F160" s="159">
        <f>'ER Calcs - All VPAs'!AH37</f>
        <v>4082</v>
      </c>
      <c r="G160" s="74" t="s">
        <v>1046</v>
      </c>
      <c r="H160" s="159">
        <f>'ER Calcs - All VPAs'!BE37</f>
        <v>1505</v>
      </c>
      <c r="I160" s="74" t="s">
        <v>1046</v>
      </c>
      <c r="J160" s="74"/>
    </row>
    <row r="163" spans="2:10" ht="18.75">
      <c r="B163" s="131" t="s">
        <v>1056</v>
      </c>
      <c r="D163" s="355" t="s">
        <v>1001</v>
      </c>
      <c r="E163" s="355"/>
      <c r="F163" s="355">
        <v>2022</v>
      </c>
      <c r="G163" s="355"/>
      <c r="H163" s="355">
        <v>2023</v>
      </c>
      <c r="I163" s="355"/>
      <c r="J163" s="6" t="s">
        <v>1002</v>
      </c>
    </row>
    <row r="164" spans="2:10">
      <c r="B164" s="26" t="s">
        <v>1003</v>
      </c>
      <c r="C164" s="27"/>
      <c r="D164" s="39"/>
      <c r="E164" s="28"/>
      <c r="F164" s="28"/>
      <c r="G164" s="111"/>
      <c r="H164" s="107"/>
      <c r="I164" s="111"/>
      <c r="J164" s="111"/>
    </row>
    <row r="165" spans="2:10">
      <c r="B165" s="4" t="s">
        <v>1004</v>
      </c>
      <c r="C165" s="5" t="s">
        <v>1005</v>
      </c>
      <c r="D165" s="40" t="s">
        <v>1006</v>
      </c>
      <c r="E165" s="6" t="s">
        <v>1007</v>
      </c>
      <c r="F165" s="5" t="s">
        <v>1006</v>
      </c>
      <c r="G165" s="6" t="s">
        <v>1007</v>
      </c>
      <c r="H165" s="5" t="s">
        <v>1006</v>
      </c>
      <c r="I165" s="6" t="s">
        <v>1007</v>
      </c>
      <c r="J165" s="112"/>
    </row>
    <row r="166" spans="2:10" ht="18.75">
      <c r="B166" s="12" t="s">
        <v>1008</v>
      </c>
      <c r="C166" t="s">
        <v>1009</v>
      </c>
      <c r="D166" s="41">
        <f>'Total PTDs'!$N$137</f>
        <v>4246</v>
      </c>
      <c r="E166" s="2" t="s">
        <v>1011</v>
      </c>
      <c r="F166" s="24">
        <f>D166</f>
        <v>4246</v>
      </c>
      <c r="G166" s="2" t="s">
        <v>1011</v>
      </c>
      <c r="H166" s="24">
        <f>F166</f>
        <v>4246</v>
      </c>
      <c r="I166" s="2" t="s">
        <v>1011</v>
      </c>
      <c r="J166" s="2" t="s">
        <v>1012</v>
      </c>
    </row>
    <row r="167" spans="2:10" ht="18.75">
      <c r="B167" s="1" t="s">
        <v>1013</v>
      </c>
      <c r="C167" t="s">
        <v>1014</v>
      </c>
      <c r="D167" s="66">
        <f>D144</f>
        <v>9.0910000000000005E-2</v>
      </c>
      <c r="E167" s="2" t="s">
        <v>1015</v>
      </c>
      <c r="F167" s="133">
        <f>D167</f>
        <v>9.0910000000000005E-2</v>
      </c>
      <c r="G167" s="2" t="s">
        <v>1015</v>
      </c>
      <c r="H167" s="133">
        <f>F167</f>
        <v>9.0910000000000005E-2</v>
      </c>
      <c r="I167" s="2" t="s">
        <v>1015</v>
      </c>
      <c r="J167" s="2" t="s">
        <v>1016</v>
      </c>
    </row>
    <row r="168" spans="2:10" ht="18.75">
      <c r="B168" s="1" t="s">
        <v>1017</v>
      </c>
      <c r="C168" t="s">
        <v>1018</v>
      </c>
      <c r="D168" s="50">
        <f>D7</f>
        <v>0.90269999999999995</v>
      </c>
      <c r="E168" s="2" t="s">
        <v>1015</v>
      </c>
      <c r="F168" s="135">
        <f>D168</f>
        <v>0.90269999999999995</v>
      </c>
      <c r="G168" s="2" t="s">
        <v>1015</v>
      </c>
      <c r="H168" s="135">
        <f>F168</f>
        <v>0.90269999999999995</v>
      </c>
      <c r="I168" s="2" t="s">
        <v>1015</v>
      </c>
      <c r="J168" s="2" t="s">
        <v>1038</v>
      </c>
    </row>
    <row r="169" spans="2:10" ht="18.75">
      <c r="B169" s="26" t="s">
        <v>1019</v>
      </c>
      <c r="C169" s="27" t="s">
        <v>1020</v>
      </c>
      <c r="D169" s="48">
        <f>ROUNDDOWN(D166*(1-D167)*(1-D168),0)</f>
        <v>375</v>
      </c>
      <c r="E169" s="28"/>
      <c r="F169" s="127">
        <f>F166*(1-F167)*(1-F168)</f>
        <v>375.57762442200016</v>
      </c>
      <c r="G169" s="128" t="s">
        <v>1021</v>
      </c>
      <c r="H169" s="127">
        <f>H166*(1-H167)*(1-H168)</f>
        <v>375.57762442200016</v>
      </c>
      <c r="I169" s="128" t="s">
        <v>1021</v>
      </c>
      <c r="J169" s="28"/>
    </row>
    <row r="170" spans="2:10">
      <c r="B170" s="9" t="s">
        <v>1022</v>
      </c>
      <c r="C170" s="10"/>
      <c r="D170" s="42"/>
      <c r="E170" s="11"/>
      <c r="F170" s="108"/>
      <c r="G170" s="113"/>
      <c r="H170" s="108"/>
      <c r="I170" s="113"/>
      <c r="J170" s="11"/>
    </row>
    <row r="171" spans="2:10">
      <c r="B171" s="3" t="s">
        <v>1004</v>
      </c>
      <c r="C171" s="7" t="s">
        <v>1005</v>
      </c>
      <c r="D171" s="43" t="s">
        <v>1006</v>
      </c>
      <c r="E171" s="8" t="s">
        <v>1007</v>
      </c>
      <c r="F171" s="5" t="s">
        <v>1006</v>
      </c>
      <c r="G171" s="6" t="s">
        <v>1007</v>
      </c>
      <c r="H171" s="5" t="s">
        <v>1006</v>
      </c>
      <c r="I171" s="6" t="s">
        <v>1007</v>
      </c>
      <c r="J171" s="8" t="s">
        <v>1002</v>
      </c>
    </row>
    <row r="172" spans="2:10" ht="18">
      <c r="B172" s="1" t="s">
        <v>1023</v>
      </c>
      <c r="C172" t="s">
        <v>1049</v>
      </c>
      <c r="D172" s="52">
        <v>584.50880720367104</v>
      </c>
      <c r="E172" s="2" t="s">
        <v>1025</v>
      </c>
      <c r="F172" s="69">
        <f>D172</f>
        <v>584.50880720367104</v>
      </c>
      <c r="G172" s="2" t="s">
        <v>1025</v>
      </c>
      <c r="H172" s="69">
        <f>F172</f>
        <v>584.50880720367104</v>
      </c>
      <c r="I172" s="2" t="s">
        <v>1025</v>
      </c>
      <c r="J172" s="2" t="s">
        <v>1016</v>
      </c>
    </row>
    <row r="173" spans="2:10" ht="18">
      <c r="B173" s="1" t="s">
        <v>1027</v>
      </c>
      <c r="C173" t="s">
        <v>1050</v>
      </c>
      <c r="D173" s="52">
        <f>$D$12</f>
        <v>1631.0099559938831</v>
      </c>
      <c r="E173" s="34" t="s">
        <v>1025</v>
      </c>
      <c r="F173" s="69">
        <f>D173</f>
        <v>1631.0099559938831</v>
      </c>
      <c r="G173" s="34" t="s">
        <v>1025</v>
      </c>
      <c r="H173" s="132">
        <f>F173</f>
        <v>1631.0099559938831</v>
      </c>
      <c r="I173" s="34" t="s">
        <v>1025</v>
      </c>
      <c r="J173" s="34" t="s">
        <v>1029</v>
      </c>
    </row>
    <row r="174" spans="2:10" ht="18">
      <c r="B174" s="9" t="s">
        <v>1030</v>
      </c>
      <c r="C174" s="10" t="s">
        <v>1031</v>
      </c>
      <c r="D174" s="44">
        <f>(D172-D173)/D172</f>
        <v>-1.7903941495710614</v>
      </c>
      <c r="E174" s="11" t="s">
        <v>1015</v>
      </c>
      <c r="F174" s="124">
        <f>(F172-F173)/F172</f>
        <v>-1.7903941495710614</v>
      </c>
      <c r="G174" s="125" t="s">
        <v>1015</v>
      </c>
      <c r="H174" s="124">
        <f>(H172-H173)/H172</f>
        <v>-1.7903941495710614</v>
      </c>
      <c r="I174" s="125" t="s">
        <v>1015</v>
      </c>
      <c r="J174" s="11"/>
    </row>
    <row r="175" spans="2:10">
      <c r="B175" s="29" t="s">
        <v>1033</v>
      </c>
      <c r="C175" s="30"/>
      <c r="D175" s="45"/>
      <c r="E175" s="31"/>
      <c r="F175" s="109"/>
      <c r="G175" s="114"/>
      <c r="H175" s="109"/>
      <c r="I175" s="114"/>
      <c r="J175" s="31"/>
    </row>
    <row r="176" spans="2:10">
      <c r="B176" s="3" t="s">
        <v>1004</v>
      </c>
      <c r="C176" s="7" t="s">
        <v>1005</v>
      </c>
      <c r="D176" s="43" t="s">
        <v>1006</v>
      </c>
      <c r="E176" s="8" t="s">
        <v>1007</v>
      </c>
      <c r="F176" s="5" t="s">
        <v>1006</v>
      </c>
      <c r="G176" s="6" t="s">
        <v>1007</v>
      </c>
      <c r="H176" s="5" t="s">
        <v>1006</v>
      </c>
      <c r="I176" s="6" t="s">
        <v>1007</v>
      </c>
      <c r="J176" s="8" t="s">
        <v>1034</v>
      </c>
    </row>
    <row r="177" spans="2:10" ht="18.75">
      <c r="B177" s="12" t="s">
        <v>1008</v>
      </c>
      <c r="C177" t="s">
        <v>1009</v>
      </c>
      <c r="D177" s="41">
        <f>D166</f>
        <v>4246</v>
      </c>
      <c r="E177" s="2" t="s">
        <v>1011</v>
      </c>
      <c r="F177" s="24">
        <f>D177</f>
        <v>4246</v>
      </c>
      <c r="G177" s="2" t="s">
        <v>1011</v>
      </c>
      <c r="H177" s="24">
        <f>F177</f>
        <v>4246</v>
      </c>
      <c r="I177" s="2" t="s">
        <v>1011</v>
      </c>
      <c r="J177" s="2" t="s">
        <v>1012</v>
      </c>
    </row>
    <row r="178" spans="2:10" ht="18.75">
      <c r="B178" s="1" t="s">
        <v>1013</v>
      </c>
      <c r="C178" t="s">
        <v>1014</v>
      </c>
      <c r="D178" s="66">
        <f>D155</f>
        <v>9.0910000000000005E-2</v>
      </c>
      <c r="E178" s="2" t="s">
        <v>1015</v>
      </c>
      <c r="F178" s="69">
        <f>D178</f>
        <v>9.0910000000000005E-2</v>
      </c>
      <c r="G178" s="2" t="s">
        <v>1015</v>
      </c>
      <c r="H178" s="69">
        <f>F178</f>
        <v>9.0910000000000005E-2</v>
      </c>
      <c r="I178" s="2" t="s">
        <v>1015</v>
      </c>
      <c r="J178" s="2" t="s">
        <v>1016</v>
      </c>
    </row>
    <row r="179" spans="2:10" ht="18.75">
      <c r="B179" s="3" t="s">
        <v>1036</v>
      </c>
      <c r="C179" t="s">
        <v>1037</v>
      </c>
      <c r="D179" s="134">
        <v>0.90094710631686969</v>
      </c>
      <c r="E179" s="2" t="s">
        <v>1015</v>
      </c>
      <c r="F179" s="135">
        <f>D179</f>
        <v>0.90094710631686969</v>
      </c>
      <c r="G179" s="2" t="s">
        <v>1015</v>
      </c>
      <c r="H179" s="135">
        <f>F179</f>
        <v>0.90094710631686969</v>
      </c>
      <c r="I179" s="2" t="s">
        <v>1015</v>
      </c>
      <c r="J179" s="2" t="s">
        <v>1038</v>
      </c>
    </row>
    <row r="180" spans="2:10" ht="18.75">
      <c r="B180" s="29" t="s">
        <v>1039</v>
      </c>
      <c r="C180" s="30" t="s">
        <v>1040</v>
      </c>
      <c r="D180" s="49">
        <f>D177*(1-D178)*D179</f>
        <v>3477.6523527272866</v>
      </c>
      <c r="E180" s="31"/>
      <c r="F180" s="121">
        <f>F177*(1-F178)*F179</f>
        <v>3477.6523527272866</v>
      </c>
      <c r="G180" s="122" t="s">
        <v>1021</v>
      </c>
      <c r="H180" s="121">
        <f>H177*(1-H178)*H179</f>
        <v>3477.6523527272866</v>
      </c>
      <c r="I180" s="122" t="s">
        <v>1021</v>
      </c>
      <c r="J180" s="31"/>
    </row>
    <row r="181" spans="2:10">
      <c r="B181" s="117" t="s">
        <v>1042</v>
      </c>
      <c r="C181" s="32"/>
      <c r="D181" s="46"/>
      <c r="E181" s="33"/>
      <c r="F181" s="110"/>
      <c r="G181" s="115"/>
      <c r="H181" s="110"/>
      <c r="I181" s="115"/>
      <c r="J181" s="33"/>
    </row>
    <row r="182" spans="2:10">
      <c r="B182" s="4" t="s">
        <v>1004</v>
      </c>
      <c r="C182" s="5" t="s">
        <v>1005</v>
      </c>
      <c r="D182" s="40" t="s">
        <v>1006</v>
      </c>
      <c r="E182" s="6" t="s">
        <v>1007</v>
      </c>
      <c r="F182" s="40" t="s">
        <v>1006</v>
      </c>
      <c r="G182" s="6" t="s">
        <v>1007</v>
      </c>
      <c r="H182" s="40" t="s">
        <v>1006</v>
      </c>
      <c r="I182" s="6" t="s">
        <v>1007</v>
      </c>
      <c r="J182" s="6" t="s">
        <v>1043</v>
      </c>
    </row>
    <row r="183" spans="2:10">
      <c r="B183" s="117" t="s">
        <v>1044</v>
      </c>
      <c r="C183" s="118" t="s">
        <v>1045</v>
      </c>
      <c r="D183" s="116">
        <f>'ER Calcs - All VPAs'!L37</f>
        <v>5745</v>
      </c>
      <c r="E183" s="74" t="s">
        <v>1046</v>
      </c>
      <c r="F183" s="159">
        <f>'ER Calcs - All VPAs'!AI37</f>
        <v>4111</v>
      </c>
      <c r="G183" s="74" t="s">
        <v>1046</v>
      </c>
      <c r="H183" s="159">
        <f>'ER Calcs - All VPAs'!BF37</f>
        <v>1634</v>
      </c>
      <c r="I183" s="74" t="s">
        <v>1046</v>
      </c>
      <c r="J183" s="74"/>
    </row>
    <row r="186" spans="2:10" ht="18.75">
      <c r="B186" s="131" t="s">
        <v>1057</v>
      </c>
      <c r="D186" s="355" t="s">
        <v>1001</v>
      </c>
      <c r="E186" s="355"/>
      <c r="F186" s="355">
        <v>2022</v>
      </c>
      <c r="G186" s="355"/>
      <c r="H186" s="355">
        <v>2023</v>
      </c>
      <c r="I186" s="355"/>
      <c r="J186" s="6" t="s">
        <v>1002</v>
      </c>
    </row>
    <row r="187" spans="2:10">
      <c r="B187" s="26" t="s">
        <v>1003</v>
      </c>
      <c r="C187" s="27"/>
      <c r="D187" s="39"/>
      <c r="E187" s="28"/>
      <c r="F187" s="28"/>
      <c r="G187" s="111"/>
      <c r="H187" s="107"/>
      <c r="I187" s="111"/>
      <c r="J187" s="111"/>
    </row>
    <row r="188" spans="2:10">
      <c r="B188" s="4" t="s">
        <v>1004</v>
      </c>
      <c r="C188" s="5" t="s">
        <v>1005</v>
      </c>
      <c r="D188" s="40" t="s">
        <v>1006</v>
      </c>
      <c r="E188" s="6" t="s">
        <v>1007</v>
      </c>
      <c r="F188" s="5" t="s">
        <v>1006</v>
      </c>
      <c r="G188" s="6" t="s">
        <v>1007</v>
      </c>
      <c r="H188" s="5" t="s">
        <v>1006</v>
      </c>
      <c r="I188" s="6" t="s">
        <v>1007</v>
      </c>
      <c r="J188" s="112"/>
    </row>
    <row r="189" spans="2:10" ht="18.75">
      <c r="B189" s="12" t="s">
        <v>1008</v>
      </c>
      <c r="C189" t="s">
        <v>1009</v>
      </c>
      <c r="D189" s="41">
        <f>'Total PTDs'!$N$156</f>
        <v>4055</v>
      </c>
      <c r="E189" s="2" t="s">
        <v>1011</v>
      </c>
      <c r="F189" s="24">
        <f>D189</f>
        <v>4055</v>
      </c>
      <c r="G189" s="2" t="s">
        <v>1011</v>
      </c>
      <c r="H189" s="24">
        <f>F189</f>
        <v>4055</v>
      </c>
      <c r="I189" s="2" t="s">
        <v>1011</v>
      </c>
      <c r="J189" s="2" t="s">
        <v>1012</v>
      </c>
    </row>
    <row r="190" spans="2:10" ht="18.75">
      <c r="B190" s="1" t="s">
        <v>1013</v>
      </c>
      <c r="C190" t="s">
        <v>1014</v>
      </c>
      <c r="D190" s="66">
        <f>D167</f>
        <v>9.0910000000000005E-2</v>
      </c>
      <c r="E190" s="2" t="s">
        <v>1015</v>
      </c>
      <c r="F190" s="133">
        <f>D190</f>
        <v>9.0910000000000005E-2</v>
      </c>
      <c r="G190" s="2" t="s">
        <v>1015</v>
      </c>
      <c r="H190" s="133">
        <f>F190</f>
        <v>9.0910000000000005E-2</v>
      </c>
      <c r="I190" s="2" t="s">
        <v>1015</v>
      </c>
      <c r="J190" s="2" t="s">
        <v>1016</v>
      </c>
    </row>
    <row r="191" spans="2:10" ht="18.75">
      <c r="B191" s="1" t="s">
        <v>1017</v>
      </c>
      <c r="C191" t="s">
        <v>1018</v>
      </c>
      <c r="D191" s="50">
        <f>D7</f>
        <v>0.90269999999999995</v>
      </c>
      <c r="E191" s="2" t="s">
        <v>1015</v>
      </c>
      <c r="F191" s="135">
        <f>D191</f>
        <v>0.90269999999999995</v>
      </c>
      <c r="G191" s="2" t="s">
        <v>1015</v>
      </c>
      <c r="H191" s="135">
        <f>F191</f>
        <v>0.90269999999999995</v>
      </c>
      <c r="I191" s="2" t="s">
        <v>1015</v>
      </c>
      <c r="J191" s="2" t="s">
        <v>1038</v>
      </c>
    </row>
    <row r="192" spans="2:10" ht="18.75">
      <c r="B192" s="26" t="s">
        <v>1019</v>
      </c>
      <c r="C192" s="27" t="s">
        <v>1020</v>
      </c>
      <c r="D192" s="48">
        <f>ROUNDDOWN(D189*(1-D190)*(1-D191),0)</f>
        <v>358</v>
      </c>
      <c r="E192" s="28"/>
      <c r="F192" s="127">
        <f>F189*(1-F190)*(1-F191)</f>
        <v>358.68282313500021</v>
      </c>
      <c r="G192" s="128" t="s">
        <v>1021</v>
      </c>
      <c r="H192" s="127">
        <f>H189*(1-H190)*(1-H191)</f>
        <v>358.68282313500021</v>
      </c>
      <c r="I192" s="128" t="s">
        <v>1021</v>
      </c>
      <c r="J192" s="28"/>
    </row>
    <row r="193" spans="2:10">
      <c r="B193" s="9" t="s">
        <v>1022</v>
      </c>
      <c r="C193" s="10"/>
      <c r="D193" s="42"/>
      <c r="E193" s="11"/>
      <c r="F193" s="108"/>
      <c r="G193" s="113"/>
      <c r="H193" s="108"/>
      <c r="I193" s="113"/>
      <c r="J193" s="11"/>
    </row>
    <row r="194" spans="2:10">
      <c r="B194" s="3" t="s">
        <v>1004</v>
      </c>
      <c r="C194" s="7" t="s">
        <v>1005</v>
      </c>
      <c r="D194" s="43" t="s">
        <v>1006</v>
      </c>
      <c r="E194" s="8" t="s">
        <v>1007</v>
      </c>
      <c r="F194" s="5" t="s">
        <v>1006</v>
      </c>
      <c r="G194" s="6" t="s">
        <v>1007</v>
      </c>
      <c r="H194" s="5" t="s">
        <v>1006</v>
      </c>
      <c r="I194" s="6" t="s">
        <v>1007</v>
      </c>
      <c r="J194" s="8" t="s">
        <v>1002</v>
      </c>
    </row>
    <row r="195" spans="2:10" ht="18">
      <c r="B195" s="1" t="s">
        <v>1023</v>
      </c>
      <c r="C195" t="s">
        <v>1049</v>
      </c>
      <c r="D195" s="52">
        <v>584.50880720367104</v>
      </c>
      <c r="E195" s="2" t="s">
        <v>1025</v>
      </c>
      <c r="F195" s="69">
        <f>D195</f>
        <v>584.50880720367104</v>
      </c>
      <c r="G195" s="2" t="s">
        <v>1025</v>
      </c>
      <c r="H195" s="69">
        <f>D195</f>
        <v>584.50880720367104</v>
      </c>
      <c r="I195" s="2" t="s">
        <v>1025</v>
      </c>
      <c r="J195" s="2" t="s">
        <v>1016</v>
      </c>
    </row>
    <row r="196" spans="2:10" ht="18">
      <c r="B196" s="1" t="s">
        <v>1027</v>
      </c>
      <c r="C196" t="s">
        <v>1050</v>
      </c>
      <c r="D196" s="52">
        <f>$D$12</f>
        <v>1631.0099559938831</v>
      </c>
      <c r="E196" s="34" t="s">
        <v>1025</v>
      </c>
      <c r="F196" s="69">
        <f>D196</f>
        <v>1631.0099559938831</v>
      </c>
      <c r="G196" s="34" t="s">
        <v>1025</v>
      </c>
      <c r="H196" s="132">
        <f>F196</f>
        <v>1631.0099559938831</v>
      </c>
      <c r="I196" s="34" t="s">
        <v>1025</v>
      </c>
      <c r="J196" s="34" t="s">
        <v>1029</v>
      </c>
    </row>
    <row r="197" spans="2:10" ht="18">
      <c r="B197" s="9" t="s">
        <v>1030</v>
      </c>
      <c r="C197" s="10" t="s">
        <v>1031</v>
      </c>
      <c r="D197" s="44">
        <f>(D195-D196)/D195</f>
        <v>-1.7903941495710614</v>
      </c>
      <c r="E197" s="11" t="s">
        <v>1015</v>
      </c>
      <c r="F197" s="124">
        <f>(F195-F196)/F195</f>
        <v>-1.7903941495710614</v>
      </c>
      <c r="G197" s="125" t="s">
        <v>1015</v>
      </c>
      <c r="H197" s="124">
        <f>(H195-H196)/H195</f>
        <v>-1.7903941495710614</v>
      </c>
      <c r="I197" s="125" t="s">
        <v>1015</v>
      </c>
      <c r="J197" s="11"/>
    </row>
    <row r="198" spans="2:10">
      <c r="B198" s="29" t="s">
        <v>1033</v>
      </c>
      <c r="C198" s="30"/>
      <c r="D198" s="45"/>
      <c r="E198" s="31"/>
      <c r="F198" s="109"/>
      <c r="G198" s="114"/>
      <c r="H198" s="109"/>
      <c r="I198" s="114"/>
      <c r="J198" s="31"/>
    </row>
    <row r="199" spans="2:10">
      <c r="B199" s="3" t="s">
        <v>1004</v>
      </c>
      <c r="C199" s="7" t="s">
        <v>1005</v>
      </c>
      <c r="D199" s="43" t="s">
        <v>1006</v>
      </c>
      <c r="E199" s="8" t="s">
        <v>1007</v>
      </c>
      <c r="F199" s="5" t="s">
        <v>1006</v>
      </c>
      <c r="G199" s="6" t="s">
        <v>1007</v>
      </c>
      <c r="H199" s="5" t="s">
        <v>1006</v>
      </c>
      <c r="I199" s="6" t="s">
        <v>1007</v>
      </c>
      <c r="J199" s="8" t="s">
        <v>1034</v>
      </c>
    </row>
    <row r="200" spans="2:10" ht="18.75">
      <c r="B200" s="12" t="s">
        <v>1008</v>
      </c>
      <c r="C200" t="s">
        <v>1009</v>
      </c>
      <c r="D200" s="41">
        <f>D189</f>
        <v>4055</v>
      </c>
      <c r="E200" s="2" t="s">
        <v>1011</v>
      </c>
      <c r="F200" s="24">
        <f>D200</f>
        <v>4055</v>
      </c>
      <c r="G200" s="2" t="s">
        <v>1011</v>
      </c>
      <c r="H200" s="24">
        <f>F200</f>
        <v>4055</v>
      </c>
      <c r="I200" s="2" t="s">
        <v>1011</v>
      </c>
      <c r="J200" s="2" t="s">
        <v>1012</v>
      </c>
    </row>
    <row r="201" spans="2:10" ht="18.75">
      <c r="B201" s="1" t="s">
        <v>1013</v>
      </c>
      <c r="C201" t="s">
        <v>1014</v>
      </c>
      <c r="D201" s="66">
        <f>D178</f>
        <v>9.0910000000000005E-2</v>
      </c>
      <c r="E201" s="2" t="s">
        <v>1015</v>
      </c>
      <c r="F201" s="69">
        <f>D201</f>
        <v>9.0910000000000005E-2</v>
      </c>
      <c r="G201" s="2" t="s">
        <v>1015</v>
      </c>
      <c r="H201" s="69">
        <f>F201</f>
        <v>9.0910000000000005E-2</v>
      </c>
      <c r="I201" s="2" t="s">
        <v>1015</v>
      </c>
      <c r="J201" s="2" t="s">
        <v>1016</v>
      </c>
    </row>
    <row r="202" spans="2:10" ht="18.75">
      <c r="B202" s="3" t="s">
        <v>1036</v>
      </c>
      <c r="C202" t="s">
        <v>1037</v>
      </c>
      <c r="D202" s="134">
        <v>0.90094710631686969</v>
      </c>
      <c r="E202" s="2" t="s">
        <v>1015</v>
      </c>
      <c r="F202" s="135">
        <f>D202</f>
        <v>0.90094710631686969</v>
      </c>
      <c r="G202" s="2" t="s">
        <v>1015</v>
      </c>
      <c r="H202" s="135">
        <f>F202</f>
        <v>0.90094710631686969</v>
      </c>
      <c r="I202" s="2" t="s">
        <v>1015</v>
      </c>
      <c r="J202" s="2" t="s">
        <v>1038</v>
      </c>
    </row>
    <row r="203" spans="2:10" ht="18.75">
      <c r="B203" s="29" t="s">
        <v>1039</v>
      </c>
      <c r="C203" s="30" t="s">
        <v>1040</v>
      </c>
      <c r="D203" s="49">
        <f>D200*(1-D201)*D202</f>
        <v>3321.2153297949003</v>
      </c>
      <c r="E203" s="31"/>
      <c r="F203" s="121">
        <f>F200*(1-F201)*F202</f>
        <v>3321.2153297949003</v>
      </c>
      <c r="G203" s="122" t="s">
        <v>1021</v>
      </c>
      <c r="H203" s="121">
        <f>H200*(1-H201)*H202</f>
        <v>3321.2153297949003</v>
      </c>
      <c r="I203" s="122" t="s">
        <v>1021</v>
      </c>
      <c r="J203" s="31"/>
    </row>
    <row r="204" spans="2:10">
      <c r="B204" s="117" t="s">
        <v>1042</v>
      </c>
      <c r="C204" s="32"/>
      <c r="D204" s="46"/>
      <c r="E204" s="33"/>
      <c r="F204" s="110"/>
      <c r="G204" s="115"/>
      <c r="H204" s="110"/>
      <c r="I204" s="115"/>
      <c r="J204" s="33"/>
    </row>
    <row r="205" spans="2:10">
      <c r="B205" s="4" t="s">
        <v>1004</v>
      </c>
      <c r="C205" s="5" t="s">
        <v>1005</v>
      </c>
      <c r="D205" s="40" t="s">
        <v>1006</v>
      </c>
      <c r="E205" s="6" t="s">
        <v>1007</v>
      </c>
      <c r="F205" s="40" t="s">
        <v>1006</v>
      </c>
      <c r="G205" s="6" t="s">
        <v>1007</v>
      </c>
      <c r="H205" s="40" t="s">
        <v>1006</v>
      </c>
      <c r="I205" s="6" t="s">
        <v>1007</v>
      </c>
      <c r="J205" s="6" t="s">
        <v>1043</v>
      </c>
    </row>
    <row r="206" spans="2:10">
      <c r="B206" s="117" t="s">
        <v>1044</v>
      </c>
      <c r="C206" s="118" t="s">
        <v>1045</v>
      </c>
      <c r="D206" s="116">
        <f>'ER Calcs - All VPAs'!M37</f>
        <v>5606</v>
      </c>
      <c r="E206" s="74" t="s">
        <v>1046</v>
      </c>
      <c r="F206" s="159">
        <f>'ER Calcs - All VPAs'!AJ37</f>
        <v>4968</v>
      </c>
      <c r="G206" s="74" t="s">
        <v>1046</v>
      </c>
      <c r="H206" s="159">
        <f>'ER Calcs - All VPAs'!BG37</f>
        <v>638</v>
      </c>
      <c r="I206" s="74" t="s">
        <v>1046</v>
      </c>
      <c r="J206" s="74"/>
    </row>
    <row r="209" spans="2:10" ht="18.75">
      <c r="B209" s="131" t="s">
        <v>1058</v>
      </c>
      <c r="D209" s="355" t="s">
        <v>1001</v>
      </c>
      <c r="E209" s="355"/>
      <c r="F209" s="355">
        <v>2022</v>
      </c>
      <c r="G209" s="355"/>
      <c r="H209" s="355">
        <v>2023</v>
      </c>
      <c r="I209" s="355"/>
      <c r="J209" s="6" t="s">
        <v>1002</v>
      </c>
    </row>
    <row r="210" spans="2:10">
      <c r="B210" s="26" t="s">
        <v>1003</v>
      </c>
      <c r="C210" s="27"/>
      <c r="D210" s="39"/>
      <c r="E210" s="28"/>
      <c r="F210" s="28"/>
      <c r="G210" s="111"/>
      <c r="H210" s="107"/>
      <c r="I210" s="111"/>
      <c r="J210" s="111"/>
    </row>
    <row r="211" spans="2:10">
      <c r="B211" s="4" t="s">
        <v>1004</v>
      </c>
      <c r="C211" s="5" t="s">
        <v>1005</v>
      </c>
      <c r="D211" s="40" t="s">
        <v>1006</v>
      </c>
      <c r="E211" s="6" t="s">
        <v>1007</v>
      </c>
      <c r="F211" s="5" t="s">
        <v>1006</v>
      </c>
      <c r="G211" s="6" t="s">
        <v>1007</v>
      </c>
      <c r="H211" s="5" t="s">
        <v>1006</v>
      </c>
      <c r="I211" s="6" t="s">
        <v>1007</v>
      </c>
      <c r="J211" s="112"/>
    </row>
    <row r="212" spans="2:10" ht="18.75">
      <c r="B212" s="12" t="s">
        <v>1008</v>
      </c>
      <c r="C212" t="s">
        <v>1009</v>
      </c>
      <c r="D212" s="41">
        <f>'Total PTDs'!$N$176</f>
        <v>4303</v>
      </c>
      <c r="E212" s="2" t="s">
        <v>1011</v>
      </c>
      <c r="F212" s="24">
        <f>D212</f>
        <v>4303</v>
      </c>
      <c r="G212" s="2" t="s">
        <v>1011</v>
      </c>
      <c r="H212" s="24">
        <f>F212</f>
        <v>4303</v>
      </c>
      <c r="I212" s="2" t="s">
        <v>1011</v>
      </c>
      <c r="J212" s="2" t="s">
        <v>1012</v>
      </c>
    </row>
    <row r="213" spans="2:10" ht="18.75">
      <c r="B213" s="1" t="s">
        <v>1013</v>
      </c>
      <c r="C213" t="s">
        <v>1014</v>
      </c>
      <c r="D213" s="66">
        <f>D190</f>
        <v>9.0910000000000005E-2</v>
      </c>
      <c r="E213" s="2" t="s">
        <v>1015</v>
      </c>
      <c r="F213" s="133">
        <f>D213</f>
        <v>9.0910000000000005E-2</v>
      </c>
      <c r="G213" s="2" t="s">
        <v>1015</v>
      </c>
      <c r="H213" s="133">
        <f>F213</f>
        <v>9.0910000000000005E-2</v>
      </c>
      <c r="I213" s="2" t="s">
        <v>1015</v>
      </c>
      <c r="J213" s="2" t="s">
        <v>1016</v>
      </c>
    </row>
    <row r="214" spans="2:10" ht="18.75">
      <c r="B214" s="1" t="s">
        <v>1017</v>
      </c>
      <c r="C214" t="s">
        <v>1018</v>
      </c>
      <c r="D214" s="50">
        <f>D7</f>
        <v>0.90269999999999995</v>
      </c>
      <c r="E214" s="2" t="s">
        <v>1015</v>
      </c>
      <c r="F214" s="135">
        <f>D214</f>
        <v>0.90269999999999995</v>
      </c>
      <c r="G214" s="2" t="s">
        <v>1015</v>
      </c>
      <c r="H214" s="135">
        <f>F214</f>
        <v>0.90269999999999995</v>
      </c>
      <c r="I214" s="2" t="s">
        <v>1015</v>
      </c>
      <c r="J214" s="2" t="s">
        <v>1038</v>
      </c>
    </row>
    <row r="215" spans="2:10" ht="18.75">
      <c r="B215" s="26" t="s">
        <v>1019</v>
      </c>
      <c r="C215" s="27" t="s">
        <v>1020</v>
      </c>
      <c r="D215" s="48">
        <f>ROUNDDOWN(D212*(1-D213)*(1-D214),0)</f>
        <v>380</v>
      </c>
      <c r="E215" s="28"/>
      <c r="F215" s="127">
        <f>F212*(1-F213)*(1-F214)</f>
        <v>380.61952847100019</v>
      </c>
      <c r="G215" s="128" t="s">
        <v>1021</v>
      </c>
      <c r="H215" s="127">
        <f>H212*(1-H213)*(1-H214)</f>
        <v>380.61952847100019</v>
      </c>
      <c r="I215" s="128" t="s">
        <v>1021</v>
      </c>
      <c r="J215" s="28"/>
    </row>
    <row r="216" spans="2:10">
      <c r="B216" s="9" t="s">
        <v>1022</v>
      </c>
      <c r="C216" s="10"/>
      <c r="D216" s="42"/>
      <c r="E216" s="11"/>
      <c r="F216" s="108"/>
      <c r="G216" s="113"/>
      <c r="H216" s="108"/>
      <c r="I216" s="113"/>
      <c r="J216" s="11"/>
    </row>
    <row r="217" spans="2:10">
      <c r="B217" s="3" t="s">
        <v>1004</v>
      </c>
      <c r="C217" s="7" t="s">
        <v>1005</v>
      </c>
      <c r="D217" s="43" t="s">
        <v>1006</v>
      </c>
      <c r="E217" s="8" t="s">
        <v>1007</v>
      </c>
      <c r="F217" s="5" t="s">
        <v>1006</v>
      </c>
      <c r="G217" s="6" t="s">
        <v>1007</v>
      </c>
      <c r="H217" s="5" t="s">
        <v>1006</v>
      </c>
      <c r="I217" s="6" t="s">
        <v>1007</v>
      </c>
      <c r="J217" s="8" t="s">
        <v>1002</v>
      </c>
    </row>
    <row r="218" spans="2:10" ht="18">
      <c r="B218" s="1" t="s">
        <v>1023</v>
      </c>
      <c r="C218" t="s">
        <v>1049</v>
      </c>
      <c r="D218" s="52">
        <v>584.50880720367104</v>
      </c>
      <c r="E218" s="2" t="s">
        <v>1025</v>
      </c>
      <c r="F218" s="69">
        <f>D218</f>
        <v>584.50880720367104</v>
      </c>
      <c r="G218" s="2" t="s">
        <v>1025</v>
      </c>
      <c r="H218" s="69">
        <f>F218</f>
        <v>584.50880720367104</v>
      </c>
      <c r="I218" s="2" t="s">
        <v>1025</v>
      </c>
      <c r="J218" s="2" t="s">
        <v>1016</v>
      </c>
    </row>
    <row r="219" spans="2:10" ht="18">
      <c r="B219" s="1" t="s">
        <v>1027</v>
      </c>
      <c r="C219" t="s">
        <v>1050</v>
      </c>
      <c r="D219" s="52">
        <f>$D$12</f>
        <v>1631.0099559938831</v>
      </c>
      <c r="E219" s="34" t="s">
        <v>1025</v>
      </c>
      <c r="F219" s="69">
        <f>D219</f>
        <v>1631.0099559938831</v>
      </c>
      <c r="G219" s="34" t="s">
        <v>1025</v>
      </c>
      <c r="H219" s="52">
        <f>D219</f>
        <v>1631.0099559938831</v>
      </c>
      <c r="I219" s="34" t="s">
        <v>1025</v>
      </c>
      <c r="J219" s="34" t="s">
        <v>1029</v>
      </c>
    </row>
    <row r="220" spans="2:10" ht="18">
      <c r="B220" s="9" t="s">
        <v>1030</v>
      </c>
      <c r="C220" s="10" t="s">
        <v>1031</v>
      </c>
      <c r="D220" s="44">
        <f>(D218-D219)/D218</f>
        <v>-1.7903941495710614</v>
      </c>
      <c r="E220" s="11" t="s">
        <v>1015</v>
      </c>
      <c r="F220" s="124">
        <f>(F218-F219)/F218</f>
        <v>-1.7903941495710614</v>
      </c>
      <c r="G220" s="125" t="s">
        <v>1015</v>
      </c>
      <c r="H220" s="124">
        <f>(H218-H219)/H218</f>
        <v>-1.7903941495710614</v>
      </c>
      <c r="I220" s="125" t="s">
        <v>1015</v>
      </c>
      <c r="J220" s="11"/>
    </row>
    <row r="221" spans="2:10">
      <c r="B221" s="29" t="s">
        <v>1033</v>
      </c>
      <c r="C221" s="30"/>
      <c r="D221" s="45"/>
      <c r="E221" s="31"/>
      <c r="F221" s="109"/>
      <c r="G221" s="114"/>
      <c r="H221" s="109"/>
      <c r="I221" s="114"/>
      <c r="J221" s="31"/>
    </row>
    <row r="222" spans="2:10">
      <c r="B222" s="3" t="s">
        <v>1004</v>
      </c>
      <c r="C222" s="7" t="s">
        <v>1005</v>
      </c>
      <c r="D222" s="43" t="s">
        <v>1006</v>
      </c>
      <c r="E222" s="8" t="s">
        <v>1007</v>
      </c>
      <c r="F222" s="5" t="s">
        <v>1006</v>
      </c>
      <c r="G222" s="6" t="s">
        <v>1007</v>
      </c>
      <c r="H222" s="5" t="s">
        <v>1006</v>
      </c>
      <c r="I222" s="6" t="s">
        <v>1007</v>
      </c>
      <c r="J222" s="8" t="s">
        <v>1034</v>
      </c>
    </row>
    <row r="223" spans="2:10" ht="18.75">
      <c r="B223" s="12" t="s">
        <v>1008</v>
      </c>
      <c r="C223" t="s">
        <v>1009</v>
      </c>
      <c r="D223" s="41">
        <f>D212</f>
        <v>4303</v>
      </c>
      <c r="E223" s="2" t="s">
        <v>1011</v>
      </c>
      <c r="F223" s="24">
        <f>D223</f>
        <v>4303</v>
      </c>
      <c r="G223" s="2" t="s">
        <v>1011</v>
      </c>
      <c r="H223" s="24">
        <f>F223</f>
        <v>4303</v>
      </c>
      <c r="I223" s="2" t="s">
        <v>1011</v>
      </c>
      <c r="J223" s="2" t="s">
        <v>1012</v>
      </c>
    </row>
    <row r="224" spans="2:10" ht="18.75">
      <c r="B224" s="1" t="s">
        <v>1013</v>
      </c>
      <c r="C224" t="s">
        <v>1014</v>
      </c>
      <c r="D224" s="66">
        <f>D201</f>
        <v>9.0910000000000005E-2</v>
      </c>
      <c r="E224" s="2" t="s">
        <v>1015</v>
      </c>
      <c r="F224" s="69">
        <f>D224</f>
        <v>9.0910000000000005E-2</v>
      </c>
      <c r="G224" s="2" t="s">
        <v>1015</v>
      </c>
      <c r="H224" s="69">
        <f>F224</f>
        <v>9.0910000000000005E-2</v>
      </c>
      <c r="I224" s="2" t="s">
        <v>1015</v>
      </c>
      <c r="J224" s="2" t="s">
        <v>1016</v>
      </c>
    </row>
    <row r="225" spans="2:10" ht="18.75">
      <c r="B225" s="3" t="s">
        <v>1036</v>
      </c>
      <c r="C225" t="s">
        <v>1037</v>
      </c>
      <c r="D225" s="134">
        <v>0.90094710631686969</v>
      </c>
      <c r="E225" s="2" t="s">
        <v>1015</v>
      </c>
      <c r="F225" s="135">
        <f>D225</f>
        <v>0.90094710631686969</v>
      </c>
      <c r="G225" s="2" t="s">
        <v>1015</v>
      </c>
      <c r="H225" s="135">
        <f>F225</f>
        <v>0.90094710631686969</v>
      </c>
      <c r="I225" s="2" t="s">
        <v>1015</v>
      </c>
      <c r="J225" s="2" t="s">
        <v>1038</v>
      </c>
    </row>
    <row r="226" spans="2:10" ht="18.75">
      <c r="B226" s="29" t="s">
        <v>1039</v>
      </c>
      <c r="C226" s="30" t="s">
        <v>1040</v>
      </c>
      <c r="D226" s="49">
        <f>D223*(1-D224)*D225</f>
        <v>3524.3377470055379</v>
      </c>
      <c r="E226" s="31"/>
      <c r="F226" s="121">
        <f>F223*(1-F224)*F225</f>
        <v>3524.3377470055379</v>
      </c>
      <c r="G226" s="122" t="s">
        <v>1021</v>
      </c>
      <c r="H226" s="121">
        <f>H223*(1-H224)*H225</f>
        <v>3524.3377470055379</v>
      </c>
      <c r="I226" s="122" t="s">
        <v>1021</v>
      </c>
      <c r="J226" s="31"/>
    </row>
    <row r="227" spans="2:10">
      <c r="B227" s="117" t="s">
        <v>1042</v>
      </c>
      <c r="C227" s="32"/>
      <c r="D227" s="46"/>
      <c r="E227" s="33"/>
      <c r="F227" s="110"/>
      <c r="G227" s="115"/>
      <c r="H227" s="110"/>
      <c r="I227" s="115"/>
      <c r="J227" s="33"/>
    </row>
    <row r="228" spans="2:10">
      <c r="B228" s="4" t="s">
        <v>1004</v>
      </c>
      <c r="C228" s="5" t="s">
        <v>1005</v>
      </c>
      <c r="D228" s="40" t="s">
        <v>1006</v>
      </c>
      <c r="E228" s="6" t="s">
        <v>1007</v>
      </c>
      <c r="F228" s="40" t="s">
        <v>1006</v>
      </c>
      <c r="G228" s="6" t="s">
        <v>1007</v>
      </c>
      <c r="H228" s="40" t="s">
        <v>1006</v>
      </c>
      <c r="I228" s="6" t="s">
        <v>1007</v>
      </c>
      <c r="J228" s="6" t="s">
        <v>1043</v>
      </c>
    </row>
    <row r="229" spans="2:10">
      <c r="B229" s="117" t="s">
        <v>1044</v>
      </c>
      <c r="C229" s="118" t="s">
        <v>1045</v>
      </c>
      <c r="D229" s="116">
        <f>'ER Calcs - All VPAs'!N37</f>
        <v>5087</v>
      </c>
      <c r="E229" s="74" t="s">
        <v>1046</v>
      </c>
      <c r="F229" s="159">
        <f>'ER Calcs - All VPAs'!AK37</f>
        <v>4394</v>
      </c>
      <c r="G229" s="74" t="s">
        <v>1046</v>
      </c>
      <c r="H229" s="159">
        <f>'ER Calcs - All VPAs'!BH37</f>
        <v>693</v>
      </c>
      <c r="I229" s="74" t="s">
        <v>1046</v>
      </c>
      <c r="J229" s="74"/>
    </row>
    <row r="232" spans="2:10" ht="18.75">
      <c r="B232" s="131" t="s">
        <v>1059</v>
      </c>
      <c r="D232" s="355" t="s">
        <v>1001</v>
      </c>
      <c r="E232" s="355"/>
      <c r="F232" s="355">
        <v>2022</v>
      </c>
      <c r="G232" s="355"/>
      <c r="H232" s="355">
        <v>2023</v>
      </c>
      <c r="I232" s="355"/>
      <c r="J232" s="6" t="s">
        <v>1002</v>
      </c>
    </row>
    <row r="233" spans="2:10">
      <c r="B233" s="26" t="s">
        <v>1003</v>
      </c>
      <c r="C233" s="27"/>
      <c r="D233" s="39"/>
      <c r="E233" s="28"/>
      <c r="F233" s="28"/>
      <c r="G233" s="111"/>
      <c r="H233" s="107"/>
      <c r="I233" s="111"/>
      <c r="J233" s="111"/>
    </row>
    <row r="234" spans="2:10">
      <c r="B234" s="4" t="s">
        <v>1004</v>
      </c>
      <c r="C234" s="5" t="s">
        <v>1005</v>
      </c>
      <c r="D234" s="40" t="s">
        <v>1006</v>
      </c>
      <c r="E234" s="6" t="s">
        <v>1007</v>
      </c>
      <c r="F234" s="5" t="s">
        <v>1006</v>
      </c>
      <c r="G234" s="6" t="s">
        <v>1007</v>
      </c>
      <c r="H234" s="5" t="s">
        <v>1006</v>
      </c>
      <c r="I234" s="6" t="s">
        <v>1007</v>
      </c>
      <c r="J234" s="112"/>
    </row>
    <row r="235" spans="2:10" ht="18.75">
      <c r="B235" s="12" t="s">
        <v>1008</v>
      </c>
      <c r="C235" t="s">
        <v>1009</v>
      </c>
      <c r="D235" s="41">
        <f>'Total PTDs'!$N$196</f>
        <v>4246</v>
      </c>
      <c r="E235" s="2" t="s">
        <v>1011</v>
      </c>
      <c r="F235" s="24">
        <f>D235</f>
        <v>4246</v>
      </c>
      <c r="G235" s="2" t="s">
        <v>1011</v>
      </c>
      <c r="H235" s="24">
        <f>F235</f>
        <v>4246</v>
      </c>
      <c r="I235" s="2" t="s">
        <v>1011</v>
      </c>
      <c r="J235" s="2" t="s">
        <v>1012</v>
      </c>
    </row>
    <row r="236" spans="2:10" ht="18.75">
      <c r="B236" s="1" t="s">
        <v>1013</v>
      </c>
      <c r="C236" t="s">
        <v>1014</v>
      </c>
      <c r="D236" s="66">
        <f>D213</f>
        <v>9.0910000000000005E-2</v>
      </c>
      <c r="E236" s="2" t="s">
        <v>1015</v>
      </c>
      <c r="F236" s="133">
        <f>D236</f>
        <v>9.0910000000000005E-2</v>
      </c>
      <c r="G236" s="2" t="s">
        <v>1015</v>
      </c>
      <c r="H236" s="133">
        <f>F236</f>
        <v>9.0910000000000005E-2</v>
      </c>
      <c r="I236" s="2" t="s">
        <v>1015</v>
      </c>
      <c r="J236" s="2" t="s">
        <v>1016</v>
      </c>
    </row>
    <row r="237" spans="2:10" ht="18.75">
      <c r="B237" s="1" t="s">
        <v>1017</v>
      </c>
      <c r="C237" t="s">
        <v>1018</v>
      </c>
      <c r="D237" s="50">
        <f>D7</f>
        <v>0.90269999999999995</v>
      </c>
      <c r="E237" s="2" t="s">
        <v>1015</v>
      </c>
      <c r="F237" s="135">
        <f>D237</f>
        <v>0.90269999999999995</v>
      </c>
      <c r="G237" s="2" t="s">
        <v>1015</v>
      </c>
      <c r="H237" s="135">
        <f>F237</f>
        <v>0.90269999999999995</v>
      </c>
      <c r="I237" s="2" t="s">
        <v>1015</v>
      </c>
      <c r="J237" s="2" t="s">
        <v>1038</v>
      </c>
    </row>
    <row r="238" spans="2:10" ht="18.75">
      <c r="B238" s="26" t="s">
        <v>1019</v>
      </c>
      <c r="C238" s="27" t="s">
        <v>1020</v>
      </c>
      <c r="D238" s="48">
        <f>ROUNDDOWN(D235*(1-D236)*(1-D237),0)</f>
        <v>375</v>
      </c>
      <c r="E238" s="28"/>
      <c r="F238" s="127">
        <f>F235*(1-F236)*(1-F237)</f>
        <v>375.57762442200016</v>
      </c>
      <c r="G238" s="128" t="s">
        <v>1021</v>
      </c>
      <c r="H238" s="127">
        <f>H235*(1-H236)*(1-H237)</f>
        <v>375.57762442200016</v>
      </c>
      <c r="I238" s="128" t="s">
        <v>1021</v>
      </c>
      <c r="J238" s="28"/>
    </row>
    <row r="239" spans="2:10">
      <c r="B239" s="9" t="s">
        <v>1022</v>
      </c>
      <c r="C239" s="10"/>
      <c r="D239" s="42"/>
      <c r="E239" s="11"/>
      <c r="F239" s="108"/>
      <c r="G239" s="113"/>
      <c r="H239" s="108"/>
      <c r="I239" s="113"/>
      <c r="J239" s="11"/>
    </row>
    <row r="240" spans="2:10">
      <c r="B240" s="3" t="s">
        <v>1004</v>
      </c>
      <c r="C240" s="7" t="s">
        <v>1005</v>
      </c>
      <c r="D240" s="43" t="s">
        <v>1006</v>
      </c>
      <c r="E240" s="8" t="s">
        <v>1007</v>
      </c>
      <c r="F240" s="5" t="s">
        <v>1006</v>
      </c>
      <c r="G240" s="6" t="s">
        <v>1007</v>
      </c>
      <c r="H240" s="5" t="s">
        <v>1006</v>
      </c>
      <c r="I240" s="6" t="s">
        <v>1007</v>
      </c>
      <c r="J240" s="8" t="s">
        <v>1002</v>
      </c>
    </row>
    <row r="241" spans="2:10" ht="18">
      <c r="B241" s="1" t="s">
        <v>1023</v>
      </c>
      <c r="C241" t="s">
        <v>1049</v>
      </c>
      <c r="D241" s="52">
        <v>584.50880720367104</v>
      </c>
      <c r="E241" s="2" t="s">
        <v>1025</v>
      </c>
      <c r="F241" s="69">
        <f>D241</f>
        <v>584.50880720367104</v>
      </c>
      <c r="G241" s="2" t="s">
        <v>1025</v>
      </c>
      <c r="H241" s="69">
        <f>F241</f>
        <v>584.50880720367104</v>
      </c>
      <c r="I241" s="2" t="s">
        <v>1025</v>
      </c>
      <c r="J241" s="2" t="s">
        <v>1016</v>
      </c>
    </row>
    <row r="242" spans="2:10" ht="18">
      <c r="B242" s="1" t="s">
        <v>1027</v>
      </c>
      <c r="C242" t="s">
        <v>1050</v>
      </c>
      <c r="D242" s="52">
        <f>$D$12</f>
        <v>1631.0099559938831</v>
      </c>
      <c r="E242" s="34" t="s">
        <v>1025</v>
      </c>
      <c r="F242" s="69">
        <f>D242</f>
        <v>1631.0099559938831</v>
      </c>
      <c r="G242" s="34" t="s">
        <v>1025</v>
      </c>
      <c r="H242" s="132">
        <f>F242</f>
        <v>1631.0099559938831</v>
      </c>
      <c r="I242" s="34" t="s">
        <v>1025</v>
      </c>
      <c r="J242" s="34" t="s">
        <v>1029</v>
      </c>
    </row>
    <row r="243" spans="2:10" ht="18">
      <c r="B243" s="9" t="s">
        <v>1030</v>
      </c>
      <c r="C243" s="10" t="s">
        <v>1031</v>
      </c>
      <c r="D243" s="44">
        <f>(D241-D242)/D241</f>
        <v>-1.7903941495710614</v>
      </c>
      <c r="E243" s="11" t="s">
        <v>1015</v>
      </c>
      <c r="F243" s="124">
        <f>(F241-F242)/F241</f>
        <v>-1.7903941495710614</v>
      </c>
      <c r="G243" s="125" t="s">
        <v>1015</v>
      </c>
      <c r="H243" s="124">
        <f>(H241-H242)/H241</f>
        <v>-1.7903941495710614</v>
      </c>
      <c r="I243" s="125" t="s">
        <v>1015</v>
      </c>
      <c r="J243" s="11"/>
    </row>
    <row r="244" spans="2:10">
      <c r="B244" s="29" t="s">
        <v>1033</v>
      </c>
      <c r="C244" s="30"/>
      <c r="D244" s="45"/>
      <c r="E244" s="31"/>
      <c r="F244" s="109"/>
      <c r="G244" s="114"/>
      <c r="H244" s="109"/>
      <c r="I244" s="114"/>
      <c r="J244" s="31"/>
    </row>
    <row r="245" spans="2:10">
      <c r="B245" s="3" t="s">
        <v>1004</v>
      </c>
      <c r="C245" s="7" t="s">
        <v>1005</v>
      </c>
      <c r="D245" s="43" t="s">
        <v>1006</v>
      </c>
      <c r="E245" s="8" t="s">
        <v>1007</v>
      </c>
      <c r="F245" s="5" t="s">
        <v>1006</v>
      </c>
      <c r="G245" s="6" t="s">
        <v>1007</v>
      </c>
      <c r="H245" s="5" t="s">
        <v>1006</v>
      </c>
      <c r="I245" s="6" t="s">
        <v>1007</v>
      </c>
      <c r="J245" s="8" t="s">
        <v>1034</v>
      </c>
    </row>
    <row r="246" spans="2:10" ht="18.75">
      <c r="B246" s="12" t="s">
        <v>1008</v>
      </c>
      <c r="C246" t="s">
        <v>1009</v>
      </c>
      <c r="D246" s="41">
        <f>D235</f>
        <v>4246</v>
      </c>
      <c r="E246" s="2" t="s">
        <v>1011</v>
      </c>
      <c r="F246" s="24">
        <f>D246</f>
        <v>4246</v>
      </c>
      <c r="G246" s="2" t="s">
        <v>1011</v>
      </c>
      <c r="H246" s="24">
        <f>F246</f>
        <v>4246</v>
      </c>
      <c r="I246" s="2" t="s">
        <v>1011</v>
      </c>
      <c r="J246" s="2" t="s">
        <v>1012</v>
      </c>
    </row>
    <row r="247" spans="2:10" ht="18.75">
      <c r="B247" s="1" t="s">
        <v>1013</v>
      </c>
      <c r="C247" t="s">
        <v>1014</v>
      </c>
      <c r="D247" s="66">
        <f>D224</f>
        <v>9.0910000000000005E-2</v>
      </c>
      <c r="E247" s="2" t="s">
        <v>1015</v>
      </c>
      <c r="F247" s="69">
        <f>D247</f>
        <v>9.0910000000000005E-2</v>
      </c>
      <c r="G247" s="2" t="s">
        <v>1015</v>
      </c>
      <c r="H247" s="69">
        <f>F247</f>
        <v>9.0910000000000005E-2</v>
      </c>
      <c r="I247" s="2" t="s">
        <v>1015</v>
      </c>
      <c r="J247" s="2" t="s">
        <v>1016</v>
      </c>
    </row>
    <row r="248" spans="2:10" ht="18.75">
      <c r="B248" s="3" t="s">
        <v>1036</v>
      </c>
      <c r="C248" t="s">
        <v>1037</v>
      </c>
      <c r="D248" s="134">
        <v>0.90094710631686969</v>
      </c>
      <c r="E248" s="2" t="s">
        <v>1015</v>
      </c>
      <c r="F248" s="135">
        <f>D248</f>
        <v>0.90094710631686969</v>
      </c>
      <c r="G248" s="2" t="s">
        <v>1015</v>
      </c>
      <c r="H248" s="135">
        <f>F248</f>
        <v>0.90094710631686969</v>
      </c>
      <c r="I248" s="2" t="s">
        <v>1015</v>
      </c>
      <c r="J248" s="2" t="s">
        <v>1038</v>
      </c>
    </row>
    <row r="249" spans="2:10" ht="18.75">
      <c r="B249" s="29" t="s">
        <v>1039</v>
      </c>
      <c r="C249" s="30" t="s">
        <v>1040</v>
      </c>
      <c r="D249" s="49">
        <f>D246*(1-D247)*D248</f>
        <v>3477.6523527272866</v>
      </c>
      <c r="E249" s="31"/>
      <c r="F249" s="121">
        <f>F246*(1-F247)*F248</f>
        <v>3477.6523527272866</v>
      </c>
      <c r="G249" s="122" t="s">
        <v>1021</v>
      </c>
      <c r="H249" s="121">
        <f>H246*(1-H247)*H248</f>
        <v>3477.6523527272866</v>
      </c>
      <c r="I249" s="122" t="s">
        <v>1021</v>
      </c>
      <c r="J249" s="31"/>
    </row>
    <row r="250" spans="2:10">
      <c r="B250" s="117" t="s">
        <v>1042</v>
      </c>
      <c r="C250" s="32"/>
      <c r="D250" s="46"/>
      <c r="E250" s="33"/>
      <c r="F250" s="110"/>
      <c r="G250" s="115"/>
      <c r="H250" s="110"/>
      <c r="I250" s="115"/>
      <c r="J250" s="33"/>
    </row>
    <row r="251" spans="2:10">
      <c r="B251" s="4" t="s">
        <v>1004</v>
      </c>
      <c r="C251" s="5" t="s">
        <v>1005</v>
      </c>
      <c r="D251" s="40" t="s">
        <v>1006</v>
      </c>
      <c r="E251" s="6" t="s">
        <v>1007</v>
      </c>
      <c r="F251" s="40" t="s">
        <v>1006</v>
      </c>
      <c r="G251" s="6" t="s">
        <v>1007</v>
      </c>
      <c r="H251" s="40" t="s">
        <v>1006</v>
      </c>
      <c r="I251" s="6" t="s">
        <v>1007</v>
      </c>
      <c r="J251" s="6" t="s">
        <v>1043</v>
      </c>
    </row>
    <row r="252" spans="2:10">
      <c r="B252" s="117" t="s">
        <v>1044</v>
      </c>
      <c r="C252" s="118" t="s">
        <v>1045</v>
      </c>
      <c r="D252" s="116">
        <f>'ER Calcs - All VPAs'!O37</f>
        <v>6591</v>
      </c>
      <c r="E252" s="74" t="s">
        <v>1046</v>
      </c>
      <c r="F252" s="159">
        <f>'ER Calcs - All VPAs'!AL37</f>
        <v>4668</v>
      </c>
      <c r="G252" s="74" t="s">
        <v>1046</v>
      </c>
      <c r="H252" s="159">
        <f>'ER Calcs - All VPAs'!BI37</f>
        <v>1923</v>
      </c>
      <c r="I252" s="74" t="s">
        <v>1046</v>
      </c>
      <c r="J252" s="74"/>
    </row>
    <row r="255" spans="2:10" ht="18.75">
      <c r="B255" s="131" t="s">
        <v>1060</v>
      </c>
      <c r="D255" s="355" t="s">
        <v>1001</v>
      </c>
      <c r="E255" s="355"/>
      <c r="F255" s="355">
        <v>2022</v>
      </c>
      <c r="G255" s="355"/>
      <c r="H255" s="355">
        <v>2023</v>
      </c>
      <c r="I255" s="355"/>
      <c r="J255" s="6" t="s">
        <v>1002</v>
      </c>
    </row>
    <row r="256" spans="2:10">
      <c r="B256" s="26" t="s">
        <v>1003</v>
      </c>
      <c r="C256" s="27"/>
      <c r="D256" s="39"/>
      <c r="E256" s="28"/>
      <c r="F256" s="28"/>
      <c r="G256" s="111"/>
      <c r="H256" s="107"/>
      <c r="I256" s="111"/>
      <c r="J256" s="111"/>
    </row>
    <row r="257" spans="2:10">
      <c r="B257" s="4" t="s">
        <v>1004</v>
      </c>
      <c r="C257" s="5" t="s">
        <v>1005</v>
      </c>
      <c r="D257" s="40" t="s">
        <v>1006</v>
      </c>
      <c r="E257" s="6" t="s">
        <v>1007</v>
      </c>
      <c r="F257" s="5" t="s">
        <v>1006</v>
      </c>
      <c r="G257" s="6" t="s">
        <v>1007</v>
      </c>
      <c r="H257" s="5" t="s">
        <v>1006</v>
      </c>
      <c r="I257" s="6" t="s">
        <v>1007</v>
      </c>
      <c r="J257" s="112"/>
    </row>
    <row r="258" spans="2:10" ht="18.75">
      <c r="B258" s="12" t="s">
        <v>1008</v>
      </c>
      <c r="C258" t="s">
        <v>1009</v>
      </c>
      <c r="D258" s="41">
        <f>'Total PTDs'!$N$215</f>
        <v>3703</v>
      </c>
      <c r="E258" s="2" t="s">
        <v>1011</v>
      </c>
      <c r="F258" s="24">
        <f>D258</f>
        <v>3703</v>
      </c>
      <c r="G258" s="2" t="s">
        <v>1011</v>
      </c>
      <c r="H258" s="24">
        <f>F258</f>
        <v>3703</v>
      </c>
      <c r="I258" s="2" t="s">
        <v>1011</v>
      </c>
      <c r="J258" s="2" t="s">
        <v>1012</v>
      </c>
    </row>
    <row r="259" spans="2:10" ht="18.75">
      <c r="B259" s="1" t="s">
        <v>1013</v>
      </c>
      <c r="C259" t="s">
        <v>1014</v>
      </c>
      <c r="D259" s="66">
        <f>D236</f>
        <v>9.0910000000000005E-2</v>
      </c>
      <c r="E259" s="2" t="s">
        <v>1015</v>
      </c>
      <c r="F259" s="133">
        <f>D259</f>
        <v>9.0910000000000005E-2</v>
      </c>
      <c r="G259" s="2" t="s">
        <v>1015</v>
      </c>
      <c r="H259" s="133">
        <f>F259</f>
        <v>9.0910000000000005E-2</v>
      </c>
      <c r="I259" s="2" t="s">
        <v>1015</v>
      </c>
      <c r="J259" s="2" t="s">
        <v>1016</v>
      </c>
    </row>
    <row r="260" spans="2:10" ht="18.75">
      <c r="B260" s="1" t="s">
        <v>1017</v>
      </c>
      <c r="C260" t="s">
        <v>1018</v>
      </c>
      <c r="D260" s="50">
        <f>D7</f>
        <v>0.90269999999999995</v>
      </c>
      <c r="E260" s="2" t="s">
        <v>1015</v>
      </c>
      <c r="F260" s="135">
        <f>D260</f>
        <v>0.90269999999999995</v>
      </c>
      <c r="G260" s="2" t="s">
        <v>1015</v>
      </c>
      <c r="H260" s="135">
        <f>F260</f>
        <v>0.90269999999999995</v>
      </c>
      <c r="I260" s="2" t="s">
        <v>1015</v>
      </c>
      <c r="J260" s="2" t="s">
        <v>1038</v>
      </c>
    </row>
    <row r="261" spans="2:10" ht="18.75">
      <c r="B261" s="26" t="s">
        <v>1019</v>
      </c>
      <c r="C261" s="27" t="s">
        <v>1020</v>
      </c>
      <c r="D261" s="48">
        <f>ROUNDDOWN(D258*(1-D259)*(1-D260),0)</f>
        <v>327</v>
      </c>
      <c r="E261" s="28"/>
      <c r="F261" s="127">
        <f>F258*(1-F259)*(1-F260)</f>
        <v>327.54685427100014</v>
      </c>
      <c r="G261" s="128" t="s">
        <v>1021</v>
      </c>
      <c r="H261" s="127">
        <f>H258*(1-H259)*(1-H260)</f>
        <v>327.54685427100014</v>
      </c>
      <c r="I261" s="128" t="s">
        <v>1021</v>
      </c>
      <c r="J261" s="28"/>
    </row>
    <row r="262" spans="2:10">
      <c r="B262" s="9" t="s">
        <v>1022</v>
      </c>
      <c r="C262" s="10"/>
      <c r="D262" s="42"/>
      <c r="E262" s="11"/>
      <c r="F262" s="108"/>
      <c r="G262" s="113"/>
      <c r="H262" s="108"/>
      <c r="I262" s="113"/>
      <c r="J262" s="11"/>
    </row>
    <row r="263" spans="2:10">
      <c r="B263" s="3" t="s">
        <v>1004</v>
      </c>
      <c r="C263" s="7" t="s">
        <v>1005</v>
      </c>
      <c r="D263" s="43" t="s">
        <v>1006</v>
      </c>
      <c r="E263" s="8" t="s">
        <v>1007</v>
      </c>
      <c r="F263" s="5" t="s">
        <v>1006</v>
      </c>
      <c r="G263" s="6" t="s">
        <v>1007</v>
      </c>
      <c r="H263" s="5" t="s">
        <v>1006</v>
      </c>
      <c r="I263" s="6" t="s">
        <v>1007</v>
      </c>
      <c r="J263" s="8" t="s">
        <v>1002</v>
      </c>
    </row>
    <row r="264" spans="2:10" ht="18">
      <c r="B264" s="1" t="s">
        <v>1023</v>
      </c>
      <c r="C264" t="s">
        <v>1049</v>
      </c>
      <c r="D264" s="52">
        <v>584.50880720367104</v>
      </c>
      <c r="E264" s="2" t="s">
        <v>1025</v>
      </c>
      <c r="F264" s="69">
        <f>D264</f>
        <v>584.50880720367104</v>
      </c>
      <c r="G264" s="2" t="s">
        <v>1025</v>
      </c>
      <c r="H264" s="69">
        <f>F264</f>
        <v>584.50880720367104</v>
      </c>
      <c r="I264" s="2" t="s">
        <v>1025</v>
      </c>
      <c r="J264" s="2" t="s">
        <v>1016</v>
      </c>
    </row>
    <row r="265" spans="2:10" ht="18">
      <c r="B265" s="1" t="s">
        <v>1027</v>
      </c>
      <c r="C265" t="s">
        <v>1050</v>
      </c>
      <c r="D265" s="52">
        <f>$D$12</f>
        <v>1631.0099559938831</v>
      </c>
      <c r="E265" s="34" t="s">
        <v>1025</v>
      </c>
      <c r="F265" s="69">
        <f>D265</f>
        <v>1631.0099559938831</v>
      </c>
      <c r="G265" s="34" t="s">
        <v>1025</v>
      </c>
      <c r="H265" s="132">
        <f>F265</f>
        <v>1631.0099559938831</v>
      </c>
      <c r="I265" s="34" t="s">
        <v>1025</v>
      </c>
      <c r="J265" s="34" t="s">
        <v>1029</v>
      </c>
    </row>
    <row r="266" spans="2:10" ht="18">
      <c r="B266" s="9" t="s">
        <v>1030</v>
      </c>
      <c r="C266" s="10" t="s">
        <v>1031</v>
      </c>
      <c r="D266" s="44">
        <f>(D264-D265)/D264</f>
        <v>-1.7903941495710614</v>
      </c>
      <c r="E266" s="11" t="s">
        <v>1015</v>
      </c>
      <c r="F266" s="124">
        <f>(F264-F265)/F264</f>
        <v>-1.7903941495710614</v>
      </c>
      <c r="G266" s="125" t="s">
        <v>1015</v>
      </c>
      <c r="H266" s="124">
        <f>(H264-H265)/H264</f>
        <v>-1.7903941495710614</v>
      </c>
      <c r="I266" s="125" t="s">
        <v>1015</v>
      </c>
      <c r="J266" s="11"/>
    </row>
    <row r="267" spans="2:10">
      <c r="B267" s="29" t="s">
        <v>1033</v>
      </c>
      <c r="C267" s="30"/>
      <c r="D267" s="45"/>
      <c r="E267" s="31"/>
      <c r="F267" s="109"/>
      <c r="G267" s="114"/>
      <c r="H267" s="109"/>
      <c r="I267" s="114"/>
      <c r="J267" s="31"/>
    </row>
    <row r="268" spans="2:10">
      <c r="B268" s="3" t="s">
        <v>1004</v>
      </c>
      <c r="C268" s="7" t="s">
        <v>1005</v>
      </c>
      <c r="D268" s="43" t="s">
        <v>1006</v>
      </c>
      <c r="E268" s="8" t="s">
        <v>1007</v>
      </c>
      <c r="F268" s="5" t="s">
        <v>1006</v>
      </c>
      <c r="G268" s="6" t="s">
        <v>1007</v>
      </c>
      <c r="H268" s="5" t="s">
        <v>1006</v>
      </c>
      <c r="I268" s="6" t="s">
        <v>1007</v>
      </c>
      <c r="J268" s="8" t="s">
        <v>1034</v>
      </c>
    </row>
    <row r="269" spans="2:10" ht="18.75">
      <c r="B269" s="12" t="s">
        <v>1008</v>
      </c>
      <c r="C269" t="s">
        <v>1009</v>
      </c>
      <c r="D269" s="41">
        <f>D258</f>
        <v>3703</v>
      </c>
      <c r="E269" s="2" t="s">
        <v>1011</v>
      </c>
      <c r="F269" s="24">
        <f>D269</f>
        <v>3703</v>
      </c>
      <c r="G269" s="2" t="s">
        <v>1011</v>
      </c>
      <c r="H269" s="24">
        <f>F269</f>
        <v>3703</v>
      </c>
      <c r="I269" s="2" t="s">
        <v>1011</v>
      </c>
      <c r="J269" s="2" t="s">
        <v>1012</v>
      </c>
    </row>
    <row r="270" spans="2:10" ht="18.75">
      <c r="B270" s="1" t="s">
        <v>1013</v>
      </c>
      <c r="C270" t="s">
        <v>1014</v>
      </c>
      <c r="D270" s="66">
        <f>D247</f>
        <v>9.0910000000000005E-2</v>
      </c>
      <c r="E270" s="2" t="s">
        <v>1015</v>
      </c>
      <c r="F270" s="69">
        <f>D270</f>
        <v>9.0910000000000005E-2</v>
      </c>
      <c r="G270" s="2" t="s">
        <v>1015</v>
      </c>
      <c r="H270" s="69">
        <f>F270</f>
        <v>9.0910000000000005E-2</v>
      </c>
      <c r="I270" s="2" t="s">
        <v>1015</v>
      </c>
      <c r="J270" s="2" t="s">
        <v>1016</v>
      </c>
    </row>
    <row r="271" spans="2:10" ht="18.75">
      <c r="B271" s="3" t="s">
        <v>1036</v>
      </c>
      <c r="C271" t="s">
        <v>1037</v>
      </c>
      <c r="D271" s="134">
        <v>0.90094710631686969</v>
      </c>
      <c r="E271" s="2" t="s">
        <v>1015</v>
      </c>
      <c r="F271" s="135">
        <f>D271</f>
        <v>0.90094710631686969</v>
      </c>
      <c r="G271" s="2" t="s">
        <v>1015</v>
      </c>
      <c r="H271" s="135">
        <f>F271</f>
        <v>0.90094710631686969</v>
      </c>
      <c r="I271" s="2" t="s">
        <v>1015</v>
      </c>
      <c r="J271" s="2" t="s">
        <v>1038</v>
      </c>
    </row>
    <row r="272" spans="2:10" ht="18.75">
      <c r="B272" s="29" t="s">
        <v>1039</v>
      </c>
      <c r="C272" s="30" t="s">
        <v>1040</v>
      </c>
      <c r="D272" s="49">
        <f>D269*(1-D270)*D271</f>
        <v>3032.9125440765761</v>
      </c>
      <c r="E272" s="31"/>
      <c r="F272" s="121">
        <f>F269*(1-F270)*F271</f>
        <v>3032.9125440765761</v>
      </c>
      <c r="G272" s="122" t="s">
        <v>1021</v>
      </c>
      <c r="H272" s="121">
        <f>H269*(1-H270)*H271</f>
        <v>3032.9125440765761</v>
      </c>
      <c r="I272" s="122" t="s">
        <v>1021</v>
      </c>
      <c r="J272" s="31"/>
    </row>
    <row r="273" spans="2:10">
      <c r="B273" s="117" t="s">
        <v>1042</v>
      </c>
      <c r="C273" s="32"/>
      <c r="D273" s="46"/>
      <c r="E273" s="33"/>
      <c r="F273" s="110"/>
      <c r="G273" s="115"/>
      <c r="H273" s="110"/>
      <c r="I273" s="115"/>
      <c r="J273" s="33"/>
    </row>
    <row r="274" spans="2:10">
      <c r="B274" s="4" t="s">
        <v>1004</v>
      </c>
      <c r="C274" s="5" t="s">
        <v>1005</v>
      </c>
      <c r="D274" s="40" t="s">
        <v>1006</v>
      </c>
      <c r="E274" s="6" t="s">
        <v>1007</v>
      </c>
      <c r="F274" s="40" t="s">
        <v>1006</v>
      </c>
      <c r="G274" s="6" t="s">
        <v>1007</v>
      </c>
      <c r="H274" s="40" t="s">
        <v>1006</v>
      </c>
      <c r="I274" s="6" t="s">
        <v>1007</v>
      </c>
      <c r="J274" s="6" t="s">
        <v>1043</v>
      </c>
    </row>
    <row r="275" spans="2:10">
      <c r="B275" s="117" t="s">
        <v>1044</v>
      </c>
      <c r="C275" s="118" t="s">
        <v>1045</v>
      </c>
      <c r="D275" s="116">
        <f>'ER Calcs - All VPAs'!P37</f>
        <v>5357</v>
      </c>
      <c r="E275" s="74" t="s">
        <v>1046</v>
      </c>
      <c r="F275" s="159">
        <f>'ER Calcs - All VPAs'!AM37</f>
        <v>3837</v>
      </c>
      <c r="G275" s="74" t="s">
        <v>1046</v>
      </c>
      <c r="H275" s="159">
        <f>'ER Calcs - All VPAs'!BJ37</f>
        <v>1520</v>
      </c>
      <c r="I275" s="74" t="s">
        <v>1046</v>
      </c>
      <c r="J275" s="74"/>
    </row>
    <row r="278" spans="2:10" ht="18.75">
      <c r="B278" s="131" t="s">
        <v>1061</v>
      </c>
      <c r="D278" s="355" t="s">
        <v>1001</v>
      </c>
      <c r="E278" s="355"/>
      <c r="F278" s="355">
        <v>2022</v>
      </c>
      <c r="G278" s="355"/>
      <c r="H278" s="355">
        <v>2023</v>
      </c>
      <c r="I278" s="355"/>
      <c r="J278" s="6" t="s">
        <v>1002</v>
      </c>
    </row>
    <row r="279" spans="2:10">
      <c r="B279" s="26" t="s">
        <v>1003</v>
      </c>
      <c r="C279" s="27"/>
      <c r="D279" s="39"/>
      <c r="E279" s="28"/>
      <c r="F279" s="28"/>
      <c r="G279" s="111"/>
      <c r="H279" s="107"/>
      <c r="I279" s="111"/>
      <c r="J279" s="111"/>
    </row>
    <row r="280" spans="2:10">
      <c r="B280" s="4" t="s">
        <v>1004</v>
      </c>
      <c r="C280" s="5" t="s">
        <v>1005</v>
      </c>
      <c r="D280" s="40" t="s">
        <v>1006</v>
      </c>
      <c r="E280" s="6" t="s">
        <v>1007</v>
      </c>
      <c r="F280" s="5" t="s">
        <v>1006</v>
      </c>
      <c r="G280" s="6" t="s">
        <v>1007</v>
      </c>
      <c r="H280" s="5" t="s">
        <v>1006</v>
      </c>
      <c r="I280" s="6" t="s">
        <v>1007</v>
      </c>
      <c r="J280" s="112"/>
    </row>
    <row r="281" spans="2:10" ht="18.75">
      <c r="B281" s="12" t="s">
        <v>1008</v>
      </c>
      <c r="C281" t="s">
        <v>1009</v>
      </c>
      <c r="D281" s="41">
        <f>'Total PTDs'!$N$235</f>
        <v>4145</v>
      </c>
      <c r="E281" s="2" t="s">
        <v>1011</v>
      </c>
      <c r="F281" s="24">
        <f>D281</f>
        <v>4145</v>
      </c>
      <c r="G281" s="2" t="s">
        <v>1011</v>
      </c>
      <c r="H281" s="24">
        <f>F281</f>
        <v>4145</v>
      </c>
      <c r="I281" s="2" t="s">
        <v>1011</v>
      </c>
      <c r="J281" s="2" t="s">
        <v>1012</v>
      </c>
    </row>
    <row r="282" spans="2:10" ht="18.75">
      <c r="B282" s="1" t="s">
        <v>1013</v>
      </c>
      <c r="C282" t="s">
        <v>1014</v>
      </c>
      <c r="D282" s="66">
        <f>D259</f>
        <v>9.0910000000000005E-2</v>
      </c>
      <c r="E282" s="2" t="s">
        <v>1015</v>
      </c>
      <c r="F282" s="133">
        <f>D282</f>
        <v>9.0910000000000005E-2</v>
      </c>
      <c r="G282" s="2" t="s">
        <v>1015</v>
      </c>
      <c r="H282" s="133">
        <f>F282</f>
        <v>9.0910000000000005E-2</v>
      </c>
      <c r="I282" s="2" t="s">
        <v>1015</v>
      </c>
      <c r="J282" s="2" t="s">
        <v>1016</v>
      </c>
    </row>
    <row r="283" spans="2:10" ht="18.75">
      <c r="B283" s="1" t="s">
        <v>1017</v>
      </c>
      <c r="C283" t="s">
        <v>1018</v>
      </c>
      <c r="D283" s="50">
        <f>D7</f>
        <v>0.90269999999999995</v>
      </c>
      <c r="E283" s="2" t="s">
        <v>1015</v>
      </c>
      <c r="F283" s="135">
        <f>D283</f>
        <v>0.90269999999999995</v>
      </c>
      <c r="G283" s="2" t="s">
        <v>1015</v>
      </c>
      <c r="H283" s="135">
        <f>F283</f>
        <v>0.90269999999999995</v>
      </c>
      <c r="I283" s="2" t="s">
        <v>1015</v>
      </c>
      <c r="J283" s="2" t="s">
        <v>1038</v>
      </c>
    </row>
    <row r="284" spans="2:10" ht="18.75">
      <c r="B284" s="26" t="s">
        <v>1019</v>
      </c>
      <c r="C284" s="27" t="s">
        <v>1020</v>
      </c>
      <c r="D284" s="48">
        <f>ROUNDDOWN(D281*(1-D282)*(1-D283),0)</f>
        <v>366</v>
      </c>
      <c r="E284" s="28"/>
      <c r="F284" s="127">
        <f>F281*(1-F282)*(1-F283)</f>
        <v>366.64372426500017</v>
      </c>
      <c r="G284" s="128" t="s">
        <v>1021</v>
      </c>
      <c r="H284" s="127">
        <f>H281*(1-H282)*(1-H283)</f>
        <v>366.64372426500017</v>
      </c>
      <c r="I284" s="128" t="s">
        <v>1021</v>
      </c>
      <c r="J284" s="28"/>
    </row>
    <row r="285" spans="2:10">
      <c r="B285" s="9" t="s">
        <v>1022</v>
      </c>
      <c r="C285" s="10"/>
      <c r="D285" s="42"/>
      <c r="E285" s="11"/>
      <c r="F285" s="108"/>
      <c r="G285" s="113"/>
      <c r="H285" s="108"/>
      <c r="I285" s="113"/>
      <c r="J285" s="11"/>
    </row>
    <row r="286" spans="2:10">
      <c r="B286" s="3" t="s">
        <v>1004</v>
      </c>
      <c r="C286" s="7" t="s">
        <v>1005</v>
      </c>
      <c r="D286" s="43" t="s">
        <v>1006</v>
      </c>
      <c r="E286" s="8" t="s">
        <v>1007</v>
      </c>
      <c r="F286" s="5" t="s">
        <v>1006</v>
      </c>
      <c r="G286" s="6" t="s">
        <v>1007</v>
      </c>
      <c r="H286" s="5" t="s">
        <v>1006</v>
      </c>
      <c r="I286" s="6" t="s">
        <v>1007</v>
      </c>
      <c r="J286" s="8" t="s">
        <v>1002</v>
      </c>
    </row>
    <row r="287" spans="2:10" ht="18">
      <c r="B287" s="1" t="s">
        <v>1023</v>
      </c>
      <c r="C287" t="s">
        <v>1049</v>
      </c>
      <c r="D287" s="52">
        <v>584.50880720367104</v>
      </c>
      <c r="E287" s="2" t="s">
        <v>1025</v>
      </c>
      <c r="F287" s="69">
        <f>D287</f>
        <v>584.50880720367104</v>
      </c>
      <c r="G287" s="2" t="s">
        <v>1025</v>
      </c>
      <c r="H287" s="69">
        <f>F287</f>
        <v>584.50880720367104</v>
      </c>
      <c r="I287" s="2" t="s">
        <v>1025</v>
      </c>
      <c r="J287" s="2" t="s">
        <v>1016</v>
      </c>
    </row>
    <row r="288" spans="2:10" ht="18">
      <c r="B288" s="1" t="s">
        <v>1027</v>
      </c>
      <c r="C288" t="s">
        <v>1050</v>
      </c>
      <c r="D288" s="52">
        <f>$D$12</f>
        <v>1631.0099559938831</v>
      </c>
      <c r="E288" s="34" t="s">
        <v>1025</v>
      </c>
      <c r="F288" s="69">
        <f>D288</f>
        <v>1631.0099559938831</v>
      </c>
      <c r="G288" s="34" t="s">
        <v>1025</v>
      </c>
      <c r="H288" s="52">
        <f>D288</f>
        <v>1631.0099559938831</v>
      </c>
      <c r="I288" s="34" t="s">
        <v>1025</v>
      </c>
      <c r="J288" s="34" t="s">
        <v>1029</v>
      </c>
    </row>
    <row r="289" spans="2:10" ht="18">
      <c r="B289" s="9" t="s">
        <v>1030</v>
      </c>
      <c r="C289" s="10" t="s">
        <v>1031</v>
      </c>
      <c r="D289" s="44">
        <f>(D287-D288)/D287</f>
        <v>-1.7903941495710614</v>
      </c>
      <c r="E289" s="11" t="s">
        <v>1015</v>
      </c>
      <c r="F289" s="124">
        <f>(F287-F288)/F287</f>
        <v>-1.7903941495710614</v>
      </c>
      <c r="G289" s="125" t="s">
        <v>1015</v>
      </c>
      <c r="H289" s="124">
        <f>(H287-H288)/H287</f>
        <v>-1.7903941495710614</v>
      </c>
      <c r="I289" s="125" t="s">
        <v>1015</v>
      </c>
      <c r="J289" s="11"/>
    </row>
    <row r="290" spans="2:10">
      <c r="B290" s="29" t="s">
        <v>1033</v>
      </c>
      <c r="C290" s="30"/>
      <c r="D290" s="45"/>
      <c r="E290" s="31"/>
      <c r="F290" s="109"/>
      <c r="G290" s="114"/>
      <c r="H290" s="109"/>
      <c r="I290" s="114"/>
      <c r="J290" s="31"/>
    </row>
    <row r="291" spans="2:10">
      <c r="B291" s="3" t="s">
        <v>1004</v>
      </c>
      <c r="C291" s="7" t="s">
        <v>1005</v>
      </c>
      <c r="D291" s="43" t="s">
        <v>1006</v>
      </c>
      <c r="E291" s="8" t="s">
        <v>1007</v>
      </c>
      <c r="F291" s="5" t="s">
        <v>1006</v>
      </c>
      <c r="G291" s="6" t="s">
        <v>1007</v>
      </c>
      <c r="H291" s="5" t="s">
        <v>1006</v>
      </c>
      <c r="I291" s="6" t="s">
        <v>1007</v>
      </c>
      <c r="J291" s="8" t="s">
        <v>1034</v>
      </c>
    </row>
    <row r="292" spans="2:10" ht="18.75">
      <c r="B292" s="12" t="s">
        <v>1008</v>
      </c>
      <c r="C292" t="s">
        <v>1009</v>
      </c>
      <c r="D292" s="41">
        <f>D281</f>
        <v>4145</v>
      </c>
      <c r="E292" s="2" t="s">
        <v>1011</v>
      </c>
      <c r="F292" s="24">
        <f>D292</f>
        <v>4145</v>
      </c>
      <c r="G292" s="2" t="s">
        <v>1011</v>
      </c>
      <c r="H292" s="24">
        <f>F292</f>
        <v>4145</v>
      </c>
      <c r="I292" s="2" t="s">
        <v>1011</v>
      </c>
      <c r="J292" s="2" t="s">
        <v>1012</v>
      </c>
    </row>
    <row r="293" spans="2:10" ht="18.75">
      <c r="B293" s="1" t="s">
        <v>1013</v>
      </c>
      <c r="C293" t="s">
        <v>1014</v>
      </c>
      <c r="D293" s="66">
        <f>D270</f>
        <v>9.0910000000000005E-2</v>
      </c>
      <c r="E293" s="2" t="s">
        <v>1015</v>
      </c>
      <c r="F293" s="69">
        <f>D293</f>
        <v>9.0910000000000005E-2</v>
      </c>
      <c r="G293" s="2" t="s">
        <v>1015</v>
      </c>
      <c r="H293" s="69">
        <f>F293</f>
        <v>9.0910000000000005E-2</v>
      </c>
      <c r="I293" s="2" t="s">
        <v>1015</v>
      </c>
      <c r="J293" s="2" t="s">
        <v>1016</v>
      </c>
    </row>
    <row r="294" spans="2:10" ht="18.75">
      <c r="B294" s="3" t="s">
        <v>1036</v>
      </c>
      <c r="C294" t="s">
        <v>1037</v>
      </c>
      <c r="D294" s="134">
        <v>0.90094710631686969</v>
      </c>
      <c r="E294" s="2" t="s">
        <v>1015</v>
      </c>
      <c r="F294" s="135">
        <f>D294</f>
        <v>0.90094710631686969</v>
      </c>
      <c r="G294" s="2" t="s">
        <v>1015</v>
      </c>
      <c r="H294" s="135">
        <f>F294</f>
        <v>0.90094710631686969</v>
      </c>
      <c r="I294" s="2" t="s">
        <v>1015</v>
      </c>
      <c r="J294" s="2" t="s">
        <v>1038</v>
      </c>
    </row>
    <row r="295" spans="2:10" ht="18.75">
      <c r="B295" s="29" t="s">
        <v>1039</v>
      </c>
      <c r="C295" s="30" t="s">
        <v>1040</v>
      </c>
      <c r="D295" s="49">
        <f>D292*(1-D293)*D294</f>
        <v>3394.9291102342445</v>
      </c>
      <c r="E295" s="31"/>
      <c r="F295" s="121">
        <f>F292*(1-F293)*F294</f>
        <v>3394.9291102342445</v>
      </c>
      <c r="G295" s="122" t="s">
        <v>1021</v>
      </c>
      <c r="H295" s="121">
        <f>H292*(1-H293)*H294</f>
        <v>3394.9291102342445</v>
      </c>
      <c r="I295" s="122" t="s">
        <v>1021</v>
      </c>
      <c r="J295" s="31"/>
    </row>
    <row r="296" spans="2:10">
      <c r="B296" s="117" t="s">
        <v>1042</v>
      </c>
      <c r="C296" s="118"/>
      <c r="D296" s="46"/>
      <c r="E296" s="33"/>
      <c r="F296" s="110"/>
      <c r="G296" s="115"/>
      <c r="H296" s="110"/>
      <c r="I296" s="115"/>
      <c r="J296" s="33"/>
    </row>
    <row r="297" spans="2:10">
      <c r="B297" s="4" t="s">
        <v>1004</v>
      </c>
      <c r="C297" s="5" t="s">
        <v>1005</v>
      </c>
      <c r="D297" s="40" t="s">
        <v>1006</v>
      </c>
      <c r="E297" s="6" t="s">
        <v>1007</v>
      </c>
      <c r="F297" s="40" t="s">
        <v>1006</v>
      </c>
      <c r="G297" s="6" t="s">
        <v>1007</v>
      </c>
      <c r="H297" s="40" t="s">
        <v>1006</v>
      </c>
      <c r="I297" s="6" t="s">
        <v>1007</v>
      </c>
      <c r="J297" s="6" t="s">
        <v>1043</v>
      </c>
    </row>
    <row r="298" spans="2:10">
      <c r="B298" s="117" t="s">
        <v>1044</v>
      </c>
      <c r="C298" s="118" t="s">
        <v>1045</v>
      </c>
      <c r="D298" s="116">
        <f>'ER Calcs - All VPAs'!Q37</f>
        <v>6068</v>
      </c>
      <c r="E298" s="74" t="s">
        <v>1046</v>
      </c>
      <c r="F298" s="159">
        <f>'ER Calcs - All VPAs'!AN37</f>
        <v>4191</v>
      </c>
      <c r="G298" s="74" t="s">
        <v>1046</v>
      </c>
      <c r="H298" s="159">
        <f>'ER Calcs - All VPAs'!BK37</f>
        <v>1877</v>
      </c>
      <c r="I298" s="74" t="s">
        <v>1046</v>
      </c>
      <c r="J298" s="74"/>
    </row>
    <row r="301" spans="2:10" ht="18.75">
      <c r="B301" s="131" t="s">
        <v>1062</v>
      </c>
      <c r="D301" s="355" t="s">
        <v>1001</v>
      </c>
      <c r="E301" s="355"/>
      <c r="F301" s="355">
        <v>2022</v>
      </c>
      <c r="G301" s="355"/>
      <c r="H301" s="355">
        <v>2023</v>
      </c>
      <c r="I301" s="355"/>
      <c r="J301" s="6" t="s">
        <v>1002</v>
      </c>
    </row>
    <row r="302" spans="2:10">
      <c r="B302" s="26" t="s">
        <v>1003</v>
      </c>
      <c r="C302" s="27"/>
      <c r="D302" s="39"/>
      <c r="E302" s="28"/>
      <c r="F302" s="28"/>
      <c r="G302" s="111"/>
      <c r="H302" s="107"/>
      <c r="I302" s="111"/>
      <c r="J302" s="111"/>
    </row>
    <row r="303" spans="2:10">
      <c r="B303" s="4" t="s">
        <v>1004</v>
      </c>
      <c r="C303" s="5" t="s">
        <v>1005</v>
      </c>
      <c r="D303" s="40" t="s">
        <v>1006</v>
      </c>
      <c r="E303" s="6" t="s">
        <v>1007</v>
      </c>
      <c r="F303" s="5" t="s">
        <v>1006</v>
      </c>
      <c r="G303" s="6" t="s">
        <v>1007</v>
      </c>
      <c r="H303" s="5" t="s">
        <v>1006</v>
      </c>
      <c r="I303" s="6" t="s">
        <v>1007</v>
      </c>
      <c r="J303" s="112"/>
    </row>
    <row r="304" spans="2:10" ht="18.75">
      <c r="B304" s="12" t="s">
        <v>1008</v>
      </c>
      <c r="C304" t="s">
        <v>1009</v>
      </c>
      <c r="D304" s="41">
        <f>'Total PTDs'!$N$253</f>
        <v>4295</v>
      </c>
      <c r="E304" s="2" t="s">
        <v>1011</v>
      </c>
      <c r="F304" s="24">
        <f>D304</f>
        <v>4295</v>
      </c>
      <c r="G304" s="2" t="s">
        <v>1011</v>
      </c>
      <c r="H304" s="24">
        <f>F304</f>
        <v>4295</v>
      </c>
      <c r="I304" s="2" t="s">
        <v>1011</v>
      </c>
      <c r="J304" s="2" t="s">
        <v>1012</v>
      </c>
    </row>
    <row r="305" spans="2:10" ht="18.75">
      <c r="B305" s="1" t="s">
        <v>1013</v>
      </c>
      <c r="C305" t="s">
        <v>1014</v>
      </c>
      <c r="D305" s="66">
        <f>D282</f>
        <v>9.0910000000000005E-2</v>
      </c>
      <c r="E305" s="2" t="s">
        <v>1015</v>
      </c>
      <c r="F305" s="133">
        <f>D305</f>
        <v>9.0910000000000005E-2</v>
      </c>
      <c r="G305" s="2" t="s">
        <v>1015</v>
      </c>
      <c r="H305" s="133">
        <f>F305</f>
        <v>9.0910000000000005E-2</v>
      </c>
      <c r="I305" s="2" t="s">
        <v>1015</v>
      </c>
      <c r="J305" s="2" t="s">
        <v>1016</v>
      </c>
    </row>
    <row r="306" spans="2:10" ht="18.75">
      <c r="B306" s="1" t="s">
        <v>1017</v>
      </c>
      <c r="C306" t="s">
        <v>1018</v>
      </c>
      <c r="D306" s="50">
        <f>D7</f>
        <v>0.90269999999999995</v>
      </c>
      <c r="E306" s="2" t="s">
        <v>1015</v>
      </c>
      <c r="F306" s="135">
        <f>D306</f>
        <v>0.90269999999999995</v>
      </c>
      <c r="G306" s="2" t="s">
        <v>1015</v>
      </c>
      <c r="H306" s="135">
        <f>F306</f>
        <v>0.90269999999999995</v>
      </c>
      <c r="I306" s="2" t="s">
        <v>1015</v>
      </c>
      <c r="J306" s="2" t="s">
        <v>1038</v>
      </c>
    </row>
    <row r="307" spans="2:10" ht="18.75">
      <c r="B307" s="26" t="s">
        <v>1019</v>
      </c>
      <c r="C307" s="27" t="s">
        <v>1020</v>
      </c>
      <c r="D307" s="48">
        <f>ROUNDDOWN(D304*(1-D305)*(1-D306),0)</f>
        <v>379</v>
      </c>
      <c r="E307" s="28"/>
      <c r="F307" s="127">
        <f>F304*(1-F305)*(1-F306)</f>
        <v>379.91189281500021</v>
      </c>
      <c r="G307" s="128" t="s">
        <v>1021</v>
      </c>
      <c r="H307" s="127">
        <f>H304*(1-H305)*(1-H306)</f>
        <v>379.91189281500021</v>
      </c>
      <c r="I307" s="128" t="s">
        <v>1021</v>
      </c>
      <c r="J307" s="28"/>
    </row>
    <row r="308" spans="2:10">
      <c r="B308" s="9" t="s">
        <v>1022</v>
      </c>
      <c r="C308" s="10"/>
      <c r="D308" s="42"/>
      <c r="E308" s="11"/>
      <c r="F308" s="108"/>
      <c r="G308" s="113"/>
      <c r="H308" s="108"/>
      <c r="I308" s="113"/>
      <c r="J308" s="11"/>
    </row>
    <row r="309" spans="2:10">
      <c r="B309" s="3" t="s">
        <v>1004</v>
      </c>
      <c r="C309" s="7" t="s">
        <v>1005</v>
      </c>
      <c r="D309" s="43" t="s">
        <v>1006</v>
      </c>
      <c r="E309" s="8" t="s">
        <v>1007</v>
      </c>
      <c r="F309" s="5" t="s">
        <v>1006</v>
      </c>
      <c r="G309" s="6" t="s">
        <v>1007</v>
      </c>
      <c r="H309" s="5" t="s">
        <v>1006</v>
      </c>
      <c r="I309" s="6" t="s">
        <v>1007</v>
      </c>
      <c r="J309" s="8" t="s">
        <v>1002</v>
      </c>
    </row>
    <row r="310" spans="2:10" ht="18">
      <c r="B310" s="1" t="s">
        <v>1023</v>
      </c>
      <c r="C310" t="s">
        <v>1049</v>
      </c>
      <c r="D310" s="52">
        <v>584.50880720367104</v>
      </c>
      <c r="E310" s="2" t="s">
        <v>1025</v>
      </c>
      <c r="F310" s="69">
        <f>D310</f>
        <v>584.50880720367104</v>
      </c>
      <c r="G310" s="2" t="s">
        <v>1025</v>
      </c>
      <c r="H310" s="69">
        <f>F310</f>
        <v>584.50880720367104</v>
      </c>
      <c r="I310" s="2" t="s">
        <v>1025</v>
      </c>
      <c r="J310" s="2" t="s">
        <v>1016</v>
      </c>
    </row>
    <row r="311" spans="2:10" ht="18">
      <c r="B311" s="1" t="s">
        <v>1027</v>
      </c>
      <c r="C311" t="s">
        <v>1050</v>
      </c>
      <c r="D311" s="52">
        <f>$D$12</f>
        <v>1631.0099559938831</v>
      </c>
      <c r="E311" s="34" t="s">
        <v>1025</v>
      </c>
      <c r="F311" s="69">
        <f>D311</f>
        <v>1631.0099559938831</v>
      </c>
      <c r="G311" s="34" t="s">
        <v>1025</v>
      </c>
      <c r="H311" s="52">
        <f>F311</f>
        <v>1631.0099559938831</v>
      </c>
      <c r="I311" s="34" t="s">
        <v>1025</v>
      </c>
      <c r="J311" s="34" t="s">
        <v>1029</v>
      </c>
    </row>
    <row r="312" spans="2:10" ht="18">
      <c r="B312" s="9" t="s">
        <v>1030</v>
      </c>
      <c r="C312" s="10" t="s">
        <v>1031</v>
      </c>
      <c r="D312" s="44">
        <f>(D310-D311)/D310</f>
        <v>-1.7903941495710614</v>
      </c>
      <c r="E312" s="11" t="s">
        <v>1015</v>
      </c>
      <c r="F312" s="124">
        <f>(F310-F311)/F310</f>
        <v>-1.7903941495710614</v>
      </c>
      <c r="G312" s="125" t="s">
        <v>1015</v>
      </c>
      <c r="H312" s="124">
        <f>(H310-H311)/H310</f>
        <v>-1.7903941495710614</v>
      </c>
      <c r="I312" s="125" t="s">
        <v>1015</v>
      </c>
      <c r="J312" s="11"/>
    </row>
    <row r="313" spans="2:10">
      <c r="B313" s="29" t="s">
        <v>1033</v>
      </c>
      <c r="C313" s="30"/>
      <c r="D313" s="45"/>
      <c r="E313" s="31"/>
      <c r="F313" s="109"/>
      <c r="G313" s="114"/>
      <c r="H313" s="109"/>
      <c r="I313" s="114"/>
      <c r="J313" s="31"/>
    </row>
    <row r="314" spans="2:10">
      <c r="B314" s="3" t="s">
        <v>1004</v>
      </c>
      <c r="C314" s="7" t="s">
        <v>1005</v>
      </c>
      <c r="D314" s="43" t="s">
        <v>1006</v>
      </c>
      <c r="E314" s="8" t="s">
        <v>1007</v>
      </c>
      <c r="F314" s="5" t="s">
        <v>1006</v>
      </c>
      <c r="G314" s="6" t="s">
        <v>1007</v>
      </c>
      <c r="H314" s="5" t="s">
        <v>1006</v>
      </c>
      <c r="I314" s="6" t="s">
        <v>1007</v>
      </c>
      <c r="J314" s="8" t="s">
        <v>1034</v>
      </c>
    </row>
    <row r="315" spans="2:10" ht="18.75">
      <c r="B315" s="12" t="s">
        <v>1008</v>
      </c>
      <c r="C315" t="s">
        <v>1009</v>
      </c>
      <c r="D315" s="41">
        <f>D304</f>
        <v>4295</v>
      </c>
      <c r="E315" s="2" t="s">
        <v>1011</v>
      </c>
      <c r="F315" s="24">
        <f>D315</f>
        <v>4295</v>
      </c>
      <c r="G315" s="2" t="s">
        <v>1011</v>
      </c>
      <c r="H315" s="24">
        <f>F315</f>
        <v>4295</v>
      </c>
      <c r="I315" s="2" t="s">
        <v>1011</v>
      </c>
      <c r="J315" s="2" t="s">
        <v>1012</v>
      </c>
    </row>
    <row r="316" spans="2:10" ht="18.75">
      <c r="B316" s="1" t="s">
        <v>1013</v>
      </c>
      <c r="C316" t="s">
        <v>1014</v>
      </c>
      <c r="D316" s="52">
        <v>9.0999999999999998E-2</v>
      </c>
      <c r="E316" s="2" t="s">
        <v>1015</v>
      </c>
      <c r="F316" s="69">
        <f>D316</f>
        <v>9.0999999999999998E-2</v>
      </c>
      <c r="G316" s="2" t="s">
        <v>1015</v>
      </c>
      <c r="H316" s="69">
        <f>F316</f>
        <v>9.0999999999999998E-2</v>
      </c>
      <c r="I316" s="2" t="s">
        <v>1015</v>
      </c>
      <c r="J316" s="2" t="s">
        <v>1016</v>
      </c>
    </row>
    <row r="317" spans="2:10" ht="18.75">
      <c r="B317" s="3" t="s">
        <v>1036</v>
      </c>
      <c r="C317" t="s">
        <v>1037</v>
      </c>
      <c r="D317" s="134">
        <v>0.90094710631686969</v>
      </c>
      <c r="E317" s="2" t="s">
        <v>1015</v>
      </c>
      <c r="F317" s="135">
        <f>D317</f>
        <v>0.90094710631686969</v>
      </c>
      <c r="G317" s="2" t="s">
        <v>1015</v>
      </c>
      <c r="H317" s="135">
        <f>F317</f>
        <v>0.90094710631686969</v>
      </c>
      <c r="I317" s="2" t="s">
        <v>1015</v>
      </c>
      <c r="J317" s="2" t="s">
        <v>1038</v>
      </c>
    </row>
    <row r="318" spans="2:10" ht="18.75">
      <c r="B318" s="29" t="s">
        <v>1039</v>
      </c>
      <c r="C318" s="30" t="s">
        <v>1040</v>
      </c>
      <c r="D318" s="49">
        <f>D315*(1-D316)*D317</f>
        <v>3517.4371498625387</v>
      </c>
      <c r="E318" s="31"/>
      <c r="F318" s="121">
        <f>F315*(1-F316)*F317</f>
        <v>3517.4371498625387</v>
      </c>
      <c r="G318" s="122" t="s">
        <v>1021</v>
      </c>
      <c r="H318" s="121">
        <f>H315*(1-H316)*H317</f>
        <v>3517.4371498625387</v>
      </c>
      <c r="I318" s="122" t="s">
        <v>1021</v>
      </c>
      <c r="J318" s="31"/>
    </row>
    <row r="319" spans="2:10">
      <c r="B319" s="117" t="s">
        <v>1042</v>
      </c>
      <c r="C319" s="32"/>
      <c r="D319" s="46"/>
      <c r="E319" s="33"/>
      <c r="F319" s="110"/>
      <c r="G319" s="115"/>
      <c r="H319" s="110"/>
      <c r="I319" s="115"/>
      <c r="J319" s="33"/>
    </row>
    <row r="320" spans="2:10">
      <c r="B320" s="4" t="s">
        <v>1004</v>
      </c>
      <c r="C320" s="5" t="s">
        <v>1005</v>
      </c>
      <c r="D320" s="40" t="s">
        <v>1006</v>
      </c>
      <c r="E320" s="6" t="s">
        <v>1007</v>
      </c>
      <c r="F320" s="40" t="s">
        <v>1006</v>
      </c>
      <c r="G320" s="6" t="s">
        <v>1007</v>
      </c>
      <c r="H320" s="40" t="s">
        <v>1006</v>
      </c>
      <c r="I320" s="6" t="s">
        <v>1007</v>
      </c>
      <c r="J320" s="6" t="s">
        <v>1043</v>
      </c>
    </row>
    <row r="321" spans="2:10">
      <c r="B321" s="117" t="s">
        <v>1044</v>
      </c>
      <c r="C321" s="118" t="s">
        <v>1045</v>
      </c>
      <c r="D321" s="116">
        <f>'ER Calcs - All VPAs'!R37</f>
        <v>6685</v>
      </c>
      <c r="E321" s="74" t="s">
        <v>1046</v>
      </c>
      <c r="F321" s="159">
        <f>'ER Calcs - All VPAs'!AO37</f>
        <v>4740</v>
      </c>
      <c r="G321" s="74" t="s">
        <v>1046</v>
      </c>
      <c r="H321" s="159">
        <f>'ER Calcs - All VPAs'!BL37</f>
        <v>1945</v>
      </c>
      <c r="I321" s="74" t="s">
        <v>1046</v>
      </c>
      <c r="J321" s="74"/>
    </row>
    <row r="324" spans="2:10" ht="18.75">
      <c r="B324" s="131" t="s">
        <v>1063</v>
      </c>
      <c r="D324" s="355" t="s">
        <v>1001</v>
      </c>
      <c r="E324" s="355"/>
      <c r="F324" s="355">
        <v>2022</v>
      </c>
      <c r="G324" s="355"/>
      <c r="H324" s="355">
        <v>2023</v>
      </c>
      <c r="I324" s="355"/>
      <c r="J324" s="6" t="s">
        <v>1002</v>
      </c>
    </row>
    <row r="325" spans="2:10">
      <c r="B325" s="26" t="s">
        <v>1003</v>
      </c>
      <c r="C325" s="27"/>
      <c r="D325" s="39"/>
      <c r="E325" s="28"/>
      <c r="F325" s="28"/>
      <c r="G325" s="111"/>
      <c r="H325" s="107"/>
      <c r="I325" s="111"/>
      <c r="J325" s="111"/>
    </row>
    <row r="326" spans="2:10">
      <c r="B326" s="4" t="s">
        <v>1004</v>
      </c>
      <c r="C326" s="5" t="s">
        <v>1005</v>
      </c>
      <c r="D326" s="40" t="s">
        <v>1006</v>
      </c>
      <c r="E326" s="6" t="s">
        <v>1007</v>
      </c>
      <c r="F326" s="5" t="s">
        <v>1006</v>
      </c>
      <c r="G326" s="6" t="s">
        <v>1007</v>
      </c>
      <c r="H326" s="5" t="s">
        <v>1006</v>
      </c>
      <c r="I326" s="6" t="s">
        <v>1007</v>
      </c>
      <c r="J326" s="112"/>
    </row>
    <row r="327" spans="2:10" ht="18.75">
      <c r="B327" s="12" t="s">
        <v>1008</v>
      </c>
      <c r="C327" t="s">
        <v>1009</v>
      </c>
      <c r="D327" s="41">
        <f>'Total PTDs'!$N$268</f>
        <v>3685</v>
      </c>
      <c r="E327" s="2" t="s">
        <v>1011</v>
      </c>
      <c r="F327" s="24">
        <f>D327</f>
        <v>3685</v>
      </c>
      <c r="G327" s="2" t="s">
        <v>1011</v>
      </c>
      <c r="H327" s="24">
        <f>F327</f>
        <v>3685</v>
      </c>
      <c r="I327" s="2" t="s">
        <v>1011</v>
      </c>
      <c r="J327" s="2" t="s">
        <v>1012</v>
      </c>
    </row>
    <row r="328" spans="2:10" ht="18.75">
      <c r="B328" s="1" t="s">
        <v>1013</v>
      </c>
      <c r="C328" t="s">
        <v>1014</v>
      </c>
      <c r="D328" s="66">
        <f>D305</f>
        <v>9.0910000000000005E-2</v>
      </c>
      <c r="E328" s="2" t="s">
        <v>1015</v>
      </c>
      <c r="F328" s="133">
        <f>D328</f>
        <v>9.0910000000000005E-2</v>
      </c>
      <c r="G328" s="2" t="s">
        <v>1015</v>
      </c>
      <c r="H328" s="133">
        <f>F328</f>
        <v>9.0910000000000005E-2</v>
      </c>
      <c r="I328" s="2" t="s">
        <v>1015</v>
      </c>
      <c r="J328" s="2" t="s">
        <v>1016</v>
      </c>
    </row>
    <row r="329" spans="2:10" ht="18.75">
      <c r="B329" s="1" t="s">
        <v>1017</v>
      </c>
      <c r="C329" t="s">
        <v>1018</v>
      </c>
      <c r="D329" s="50">
        <f>D7</f>
        <v>0.90269999999999995</v>
      </c>
      <c r="E329" s="2" t="s">
        <v>1015</v>
      </c>
      <c r="F329" s="135">
        <f>D329</f>
        <v>0.90269999999999995</v>
      </c>
      <c r="G329" s="2" t="s">
        <v>1015</v>
      </c>
      <c r="H329" s="135">
        <f>F329</f>
        <v>0.90269999999999995</v>
      </c>
      <c r="I329" s="2" t="s">
        <v>1015</v>
      </c>
      <c r="J329" s="2" t="s">
        <v>1038</v>
      </c>
    </row>
    <row r="330" spans="2:10" ht="18.75">
      <c r="B330" s="26" t="s">
        <v>1019</v>
      </c>
      <c r="C330" s="27" t="s">
        <v>1020</v>
      </c>
      <c r="D330" s="48">
        <f>ROUNDDOWN(D327*(1-D328)*(1-D329),0)</f>
        <v>325</v>
      </c>
      <c r="E330" s="28"/>
      <c r="F330" s="127">
        <f>F327*(1-F328)*(1-F329)</f>
        <v>325.95467404500016</v>
      </c>
      <c r="G330" s="128" t="s">
        <v>1021</v>
      </c>
      <c r="H330" s="127">
        <f>H327*(1-H328)*(1-H329)</f>
        <v>325.95467404500016</v>
      </c>
      <c r="I330" s="128" t="s">
        <v>1021</v>
      </c>
      <c r="J330" s="28"/>
    </row>
    <row r="331" spans="2:10">
      <c r="B331" s="9" t="s">
        <v>1022</v>
      </c>
      <c r="C331" s="10"/>
      <c r="D331" s="42"/>
      <c r="E331" s="11"/>
      <c r="F331" s="108"/>
      <c r="G331" s="113"/>
      <c r="H331" s="108"/>
      <c r="I331" s="113"/>
      <c r="J331" s="11"/>
    </row>
    <row r="332" spans="2:10">
      <c r="B332" s="3" t="s">
        <v>1004</v>
      </c>
      <c r="C332" s="7" t="s">
        <v>1005</v>
      </c>
      <c r="D332" s="43" t="s">
        <v>1006</v>
      </c>
      <c r="E332" s="8" t="s">
        <v>1007</v>
      </c>
      <c r="F332" s="5" t="s">
        <v>1006</v>
      </c>
      <c r="G332" s="6" t="s">
        <v>1007</v>
      </c>
      <c r="H332" s="5" t="s">
        <v>1006</v>
      </c>
      <c r="I332" s="6" t="s">
        <v>1007</v>
      </c>
      <c r="J332" s="8" t="s">
        <v>1002</v>
      </c>
    </row>
    <row r="333" spans="2:10" ht="18">
      <c r="B333" s="1" t="s">
        <v>1023</v>
      </c>
      <c r="C333" t="s">
        <v>1049</v>
      </c>
      <c r="D333" s="52">
        <v>584.50880720367104</v>
      </c>
      <c r="E333" s="2" t="s">
        <v>1025</v>
      </c>
      <c r="F333" s="69">
        <f>D333</f>
        <v>584.50880720367104</v>
      </c>
      <c r="G333" s="2" t="s">
        <v>1025</v>
      </c>
      <c r="H333" s="69">
        <f>F333</f>
        <v>584.50880720367104</v>
      </c>
      <c r="I333" s="2" t="s">
        <v>1025</v>
      </c>
      <c r="J333" s="2" t="s">
        <v>1016</v>
      </c>
    </row>
    <row r="334" spans="2:10" ht="18">
      <c r="B334" s="1" t="s">
        <v>1027</v>
      </c>
      <c r="C334" t="s">
        <v>1050</v>
      </c>
      <c r="D334" s="52">
        <f>$D$12</f>
        <v>1631.0099559938831</v>
      </c>
      <c r="E334" s="34" t="s">
        <v>1025</v>
      </c>
      <c r="F334" s="69">
        <f>D334</f>
        <v>1631.0099559938831</v>
      </c>
      <c r="G334" s="34" t="s">
        <v>1025</v>
      </c>
      <c r="H334" s="52">
        <f>D334</f>
        <v>1631.0099559938831</v>
      </c>
      <c r="I334" s="34" t="s">
        <v>1025</v>
      </c>
      <c r="J334" s="34" t="s">
        <v>1029</v>
      </c>
    </row>
    <row r="335" spans="2:10" ht="18">
      <c r="B335" s="9" t="s">
        <v>1030</v>
      </c>
      <c r="C335" s="10" t="s">
        <v>1031</v>
      </c>
      <c r="D335" s="44">
        <f>(D333-D334)/D333</f>
        <v>-1.7903941495710614</v>
      </c>
      <c r="E335" s="11" t="s">
        <v>1015</v>
      </c>
      <c r="F335" s="124">
        <f>(F333-F334)/F333</f>
        <v>-1.7903941495710614</v>
      </c>
      <c r="G335" s="125" t="s">
        <v>1015</v>
      </c>
      <c r="H335" s="124">
        <f>(H333-H334)/H333</f>
        <v>-1.7903941495710614</v>
      </c>
      <c r="I335" s="125" t="s">
        <v>1015</v>
      </c>
      <c r="J335" s="11"/>
    </row>
    <row r="336" spans="2:10">
      <c r="B336" s="29" t="s">
        <v>1033</v>
      </c>
      <c r="C336" s="30"/>
      <c r="D336" s="45"/>
      <c r="E336" s="31"/>
      <c r="F336" s="109"/>
      <c r="G336" s="114"/>
      <c r="H336" s="109"/>
      <c r="I336" s="114"/>
      <c r="J336" s="31"/>
    </row>
    <row r="337" spans="2:10">
      <c r="B337" s="3" t="s">
        <v>1004</v>
      </c>
      <c r="C337" s="7" t="s">
        <v>1005</v>
      </c>
      <c r="D337" s="43" t="s">
        <v>1006</v>
      </c>
      <c r="E337" s="8" t="s">
        <v>1007</v>
      </c>
      <c r="F337" s="5" t="s">
        <v>1006</v>
      </c>
      <c r="G337" s="6" t="s">
        <v>1007</v>
      </c>
      <c r="H337" s="5" t="s">
        <v>1006</v>
      </c>
      <c r="I337" s="6" t="s">
        <v>1007</v>
      </c>
      <c r="J337" s="8" t="s">
        <v>1034</v>
      </c>
    </row>
    <row r="338" spans="2:10" ht="18.75">
      <c r="B338" s="12" t="s">
        <v>1008</v>
      </c>
      <c r="C338" t="s">
        <v>1009</v>
      </c>
      <c r="D338" s="41">
        <f>D327</f>
        <v>3685</v>
      </c>
      <c r="E338" s="2" t="s">
        <v>1011</v>
      </c>
      <c r="F338" s="24">
        <f>D338</f>
        <v>3685</v>
      </c>
      <c r="G338" s="2" t="s">
        <v>1011</v>
      </c>
      <c r="H338" s="24">
        <f>F338</f>
        <v>3685</v>
      </c>
      <c r="I338" s="2" t="s">
        <v>1011</v>
      </c>
      <c r="J338" s="2" t="s">
        <v>1012</v>
      </c>
    </row>
    <row r="339" spans="2:10" ht="18.75">
      <c r="B339" s="1" t="s">
        <v>1013</v>
      </c>
      <c r="C339" t="s">
        <v>1014</v>
      </c>
      <c r="D339" s="66">
        <f>D328</f>
        <v>9.0910000000000005E-2</v>
      </c>
      <c r="E339" s="2" t="s">
        <v>1015</v>
      </c>
      <c r="F339" s="69">
        <f>D339</f>
        <v>9.0910000000000005E-2</v>
      </c>
      <c r="G339" s="2" t="s">
        <v>1015</v>
      </c>
      <c r="H339" s="69">
        <f>F339</f>
        <v>9.0910000000000005E-2</v>
      </c>
      <c r="I339" s="2" t="s">
        <v>1015</v>
      </c>
      <c r="J339" s="2" t="s">
        <v>1016</v>
      </c>
    </row>
    <row r="340" spans="2:10" ht="18.75">
      <c r="B340" s="3" t="s">
        <v>1036</v>
      </c>
      <c r="C340" t="s">
        <v>1037</v>
      </c>
      <c r="D340" s="134">
        <v>0.90094710631686969</v>
      </c>
      <c r="E340" s="2" t="s">
        <v>1015</v>
      </c>
      <c r="F340" s="135">
        <f>D340</f>
        <v>0.90094710631686969</v>
      </c>
      <c r="G340" s="2" t="s">
        <v>1015</v>
      </c>
      <c r="H340" s="135">
        <f>F340</f>
        <v>0.90094710631686969</v>
      </c>
      <c r="I340" s="2" t="s">
        <v>1015</v>
      </c>
      <c r="J340" s="2" t="s">
        <v>1038</v>
      </c>
    </row>
    <row r="341" spans="2:10" ht="18.75">
      <c r="B341" s="29" t="s">
        <v>1039</v>
      </c>
      <c r="C341" s="30" t="s">
        <v>1040</v>
      </c>
      <c r="D341" s="49">
        <f>D338*(1-D339)*D340</f>
        <v>3018.1697879887074</v>
      </c>
      <c r="E341" s="31"/>
      <c r="F341" s="121">
        <f>F338*(1-F339)*F340</f>
        <v>3018.1697879887074</v>
      </c>
      <c r="G341" s="122" t="s">
        <v>1021</v>
      </c>
      <c r="H341" s="121">
        <f>H338*(1-H339)*H340</f>
        <v>3018.1697879887074</v>
      </c>
      <c r="I341" s="122" t="s">
        <v>1021</v>
      </c>
      <c r="J341" s="31"/>
    </row>
    <row r="342" spans="2:10">
      <c r="B342" s="117" t="s">
        <v>1042</v>
      </c>
      <c r="C342" s="32"/>
      <c r="D342" s="46"/>
      <c r="E342" s="33"/>
      <c r="F342" s="110"/>
      <c r="G342" s="115"/>
      <c r="H342" s="110"/>
      <c r="I342" s="115"/>
      <c r="J342" s="33"/>
    </row>
    <row r="343" spans="2:10">
      <c r="B343" s="4" t="s">
        <v>1004</v>
      </c>
      <c r="C343" s="5" t="s">
        <v>1005</v>
      </c>
      <c r="D343" s="40" t="s">
        <v>1006</v>
      </c>
      <c r="E343" s="6" t="s">
        <v>1007</v>
      </c>
      <c r="F343" s="40" t="s">
        <v>1006</v>
      </c>
      <c r="G343" s="6" t="s">
        <v>1007</v>
      </c>
      <c r="H343" s="40" t="s">
        <v>1006</v>
      </c>
      <c r="I343" s="6" t="s">
        <v>1007</v>
      </c>
      <c r="J343" s="6" t="s">
        <v>1043</v>
      </c>
    </row>
    <row r="344" spans="2:10">
      <c r="B344" s="117" t="s">
        <v>1044</v>
      </c>
      <c r="C344" s="118" t="s">
        <v>1045</v>
      </c>
      <c r="D344" s="116">
        <f>'ER Calcs - All VPAs'!S37</f>
        <v>5406</v>
      </c>
      <c r="E344" s="74" t="s">
        <v>1046</v>
      </c>
      <c r="F344" s="159">
        <f>'ER Calcs - All VPAs'!AP37</f>
        <v>3838</v>
      </c>
      <c r="G344" s="74" t="s">
        <v>1046</v>
      </c>
      <c r="H344" s="159">
        <f>'ER Calcs - All VPAs'!BM37</f>
        <v>1568</v>
      </c>
      <c r="I344" s="74" t="s">
        <v>1046</v>
      </c>
      <c r="J344" s="74"/>
    </row>
    <row r="347" spans="2:10" ht="18.75">
      <c r="B347" s="131" t="s">
        <v>1064</v>
      </c>
      <c r="D347" s="355" t="s">
        <v>1001</v>
      </c>
      <c r="E347" s="355"/>
      <c r="F347" s="355">
        <v>2022</v>
      </c>
      <c r="G347" s="355"/>
      <c r="H347" s="355">
        <v>2023</v>
      </c>
      <c r="I347" s="355"/>
      <c r="J347" s="6" t="s">
        <v>1002</v>
      </c>
    </row>
    <row r="348" spans="2:10">
      <c r="B348" s="26" t="s">
        <v>1003</v>
      </c>
      <c r="C348" s="27"/>
      <c r="D348" s="39"/>
      <c r="E348" s="28"/>
      <c r="F348" s="28"/>
      <c r="G348" s="111"/>
      <c r="H348" s="107"/>
      <c r="I348" s="111"/>
      <c r="J348" s="111"/>
    </row>
    <row r="349" spans="2:10">
      <c r="B349" s="4" t="s">
        <v>1004</v>
      </c>
      <c r="C349" s="5" t="s">
        <v>1005</v>
      </c>
      <c r="D349" s="40" t="s">
        <v>1006</v>
      </c>
      <c r="E349" s="6" t="s">
        <v>1007</v>
      </c>
      <c r="F349" s="5" t="s">
        <v>1006</v>
      </c>
      <c r="G349" s="6" t="s">
        <v>1007</v>
      </c>
      <c r="H349" s="5" t="s">
        <v>1006</v>
      </c>
      <c r="I349" s="6" t="s">
        <v>1007</v>
      </c>
      <c r="J349" s="112"/>
    </row>
    <row r="350" spans="2:10" ht="18.75">
      <c r="B350" s="12" t="s">
        <v>1008</v>
      </c>
      <c r="C350" t="s">
        <v>1009</v>
      </c>
      <c r="D350" s="41">
        <f>'Total PTDs'!$N$284</f>
        <v>3252</v>
      </c>
      <c r="E350" s="2" t="s">
        <v>1011</v>
      </c>
      <c r="F350" s="24">
        <f>D350</f>
        <v>3252</v>
      </c>
      <c r="G350" s="2" t="s">
        <v>1011</v>
      </c>
      <c r="H350" s="24">
        <f>F350</f>
        <v>3252</v>
      </c>
      <c r="I350" s="2" t="s">
        <v>1011</v>
      </c>
      <c r="J350" s="2" t="s">
        <v>1012</v>
      </c>
    </row>
    <row r="351" spans="2:10" ht="18.75">
      <c r="B351" s="1" t="s">
        <v>1013</v>
      </c>
      <c r="C351" t="s">
        <v>1014</v>
      </c>
      <c r="D351" s="66">
        <f>D328</f>
        <v>9.0910000000000005E-2</v>
      </c>
      <c r="E351" s="2" t="s">
        <v>1015</v>
      </c>
      <c r="F351" s="133">
        <f>D351</f>
        <v>9.0910000000000005E-2</v>
      </c>
      <c r="G351" s="2" t="s">
        <v>1015</v>
      </c>
      <c r="H351" s="133">
        <f>F351</f>
        <v>9.0910000000000005E-2</v>
      </c>
      <c r="I351" s="2" t="s">
        <v>1015</v>
      </c>
      <c r="J351" s="2" t="s">
        <v>1016</v>
      </c>
    </row>
    <row r="352" spans="2:10" ht="18.75">
      <c r="B352" s="1" t="s">
        <v>1017</v>
      </c>
      <c r="C352" t="s">
        <v>1018</v>
      </c>
      <c r="D352" s="50">
        <f>D7</f>
        <v>0.90269999999999995</v>
      </c>
      <c r="E352" s="2" t="s">
        <v>1015</v>
      </c>
      <c r="F352" s="135">
        <f>D352</f>
        <v>0.90269999999999995</v>
      </c>
      <c r="G352" s="2" t="s">
        <v>1015</v>
      </c>
      <c r="H352" s="135">
        <f>F352</f>
        <v>0.90269999999999995</v>
      </c>
      <c r="I352" s="2" t="s">
        <v>1015</v>
      </c>
      <c r="J352" s="2" t="s">
        <v>1038</v>
      </c>
    </row>
    <row r="353" spans="2:10" ht="18.75">
      <c r="B353" s="26" t="s">
        <v>1019</v>
      </c>
      <c r="C353" s="27" t="s">
        <v>1020</v>
      </c>
      <c r="D353" s="48">
        <f>ROUNDDOWN(D350*(1-D351)*(1-D352),0)</f>
        <v>287</v>
      </c>
      <c r="E353" s="28"/>
      <c r="F353" s="127">
        <f>F350*(1-F351)*(1-F352)</f>
        <v>287.65389416400012</v>
      </c>
      <c r="G353" s="128" t="s">
        <v>1021</v>
      </c>
      <c r="H353" s="127">
        <f>H350*(1-H351)*(1-H352)</f>
        <v>287.65389416400012</v>
      </c>
      <c r="I353" s="128" t="s">
        <v>1021</v>
      </c>
      <c r="J353" s="28"/>
    </row>
    <row r="354" spans="2:10">
      <c r="B354" s="9" t="s">
        <v>1022</v>
      </c>
      <c r="C354" s="10"/>
      <c r="D354" s="42"/>
      <c r="E354" s="11"/>
      <c r="F354" s="108"/>
      <c r="G354" s="113"/>
      <c r="H354" s="108"/>
      <c r="I354" s="113"/>
      <c r="J354" s="11"/>
    </row>
    <row r="355" spans="2:10">
      <c r="B355" s="3" t="s">
        <v>1004</v>
      </c>
      <c r="C355" s="7" t="s">
        <v>1005</v>
      </c>
      <c r="D355" s="43" t="s">
        <v>1006</v>
      </c>
      <c r="E355" s="8" t="s">
        <v>1007</v>
      </c>
      <c r="F355" s="5" t="s">
        <v>1006</v>
      </c>
      <c r="G355" s="6" t="s">
        <v>1007</v>
      </c>
      <c r="H355" s="5" t="s">
        <v>1006</v>
      </c>
      <c r="I355" s="6" t="s">
        <v>1007</v>
      </c>
      <c r="J355" s="8" t="s">
        <v>1002</v>
      </c>
    </row>
    <row r="356" spans="2:10" ht="18">
      <c r="B356" s="1" t="s">
        <v>1023</v>
      </c>
      <c r="C356" t="s">
        <v>1049</v>
      </c>
      <c r="D356" s="52">
        <v>584.50880720367104</v>
      </c>
      <c r="E356" s="2" t="s">
        <v>1025</v>
      </c>
      <c r="F356" s="69">
        <f>D356</f>
        <v>584.50880720367104</v>
      </c>
      <c r="G356" s="2" t="s">
        <v>1025</v>
      </c>
      <c r="H356" s="69">
        <f>F356</f>
        <v>584.50880720367104</v>
      </c>
      <c r="I356" s="2" t="s">
        <v>1025</v>
      </c>
      <c r="J356" s="2" t="s">
        <v>1016</v>
      </c>
    </row>
    <row r="357" spans="2:10" ht="18">
      <c r="B357" s="1" t="s">
        <v>1027</v>
      </c>
      <c r="C357" t="s">
        <v>1050</v>
      </c>
      <c r="D357" s="52">
        <f>$D$12</f>
        <v>1631.0099559938831</v>
      </c>
      <c r="E357" s="34" t="s">
        <v>1025</v>
      </c>
      <c r="F357" s="69">
        <f>D357</f>
        <v>1631.0099559938831</v>
      </c>
      <c r="G357" s="34" t="s">
        <v>1025</v>
      </c>
      <c r="H357" s="52">
        <f>F357</f>
        <v>1631.0099559938831</v>
      </c>
      <c r="I357" s="34" t="s">
        <v>1025</v>
      </c>
      <c r="J357" s="34" t="s">
        <v>1029</v>
      </c>
    </row>
    <row r="358" spans="2:10" ht="18">
      <c r="B358" s="9" t="s">
        <v>1030</v>
      </c>
      <c r="C358" s="10" t="s">
        <v>1031</v>
      </c>
      <c r="D358" s="44">
        <f>(D356-D357)/D356</f>
        <v>-1.7903941495710614</v>
      </c>
      <c r="E358" s="11" t="s">
        <v>1015</v>
      </c>
      <c r="F358" s="124">
        <f>(F356-F357)/F356</f>
        <v>-1.7903941495710614</v>
      </c>
      <c r="G358" s="125" t="s">
        <v>1015</v>
      </c>
      <c r="H358" s="124">
        <f>(H356-H357)/H356</f>
        <v>-1.7903941495710614</v>
      </c>
      <c r="I358" s="125" t="s">
        <v>1015</v>
      </c>
      <c r="J358" s="11"/>
    </row>
    <row r="359" spans="2:10">
      <c r="B359" s="29" t="s">
        <v>1033</v>
      </c>
      <c r="C359" s="30"/>
      <c r="D359" s="45"/>
      <c r="E359" s="31"/>
      <c r="F359" s="109"/>
      <c r="G359" s="114"/>
      <c r="H359" s="109"/>
      <c r="I359" s="114"/>
      <c r="J359" s="31"/>
    </row>
    <row r="360" spans="2:10">
      <c r="B360" s="3" t="s">
        <v>1004</v>
      </c>
      <c r="C360" s="7" t="s">
        <v>1005</v>
      </c>
      <c r="D360" s="43" t="s">
        <v>1006</v>
      </c>
      <c r="E360" s="8" t="s">
        <v>1007</v>
      </c>
      <c r="F360" s="5" t="s">
        <v>1006</v>
      </c>
      <c r="G360" s="6" t="s">
        <v>1007</v>
      </c>
      <c r="H360" s="5" t="s">
        <v>1006</v>
      </c>
      <c r="I360" s="6" t="s">
        <v>1007</v>
      </c>
      <c r="J360" s="8" t="s">
        <v>1034</v>
      </c>
    </row>
    <row r="361" spans="2:10" ht="18.75">
      <c r="B361" s="12" t="s">
        <v>1008</v>
      </c>
      <c r="C361" t="s">
        <v>1009</v>
      </c>
      <c r="D361" s="41">
        <f>D350</f>
        <v>3252</v>
      </c>
      <c r="E361" s="2" t="s">
        <v>1011</v>
      </c>
      <c r="F361" s="24">
        <f>D361</f>
        <v>3252</v>
      </c>
      <c r="G361" s="2" t="s">
        <v>1011</v>
      </c>
      <c r="H361" s="24">
        <f>F361</f>
        <v>3252</v>
      </c>
      <c r="I361" s="2" t="s">
        <v>1011</v>
      </c>
      <c r="J361" s="2" t="s">
        <v>1012</v>
      </c>
    </row>
    <row r="362" spans="2:10" ht="18.75">
      <c r="B362" s="1" t="s">
        <v>1013</v>
      </c>
      <c r="C362" t="s">
        <v>1014</v>
      </c>
      <c r="D362" s="66">
        <f>D339</f>
        <v>9.0910000000000005E-2</v>
      </c>
      <c r="E362" s="2" t="s">
        <v>1015</v>
      </c>
      <c r="F362" s="69">
        <f>D362</f>
        <v>9.0910000000000005E-2</v>
      </c>
      <c r="G362" s="2" t="s">
        <v>1015</v>
      </c>
      <c r="H362" s="69">
        <f>F362</f>
        <v>9.0910000000000005E-2</v>
      </c>
      <c r="I362" s="2" t="s">
        <v>1015</v>
      </c>
      <c r="J362" s="2" t="s">
        <v>1016</v>
      </c>
    </row>
    <row r="363" spans="2:10" ht="18.75">
      <c r="B363" s="3" t="s">
        <v>1036</v>
      </c>
      <c r="C363" t="s">
        <v>1037</v>
      </c>
      <c r="D363" s="134">
        <v>0.90094710631686969</v>
      </c>
      <c r="E363" s="2" t="s">
        <v>1015</v>
      </c>
      <c r="F363" s="135">
        <f>D363</f>
        <v>0.90094710631686969</v>
      </c>
      <c r="G363" s="2" t="s">
        <v>1015</v>
      </c>
      <c r="H363" s="135">
        <f>F363</f>
        <v>0.90094710631686969</v>
      </c>
      <c r="I363" s="2" t="s">
        <v>1015</v>
      </c>
      <c r="J363" s="2" t="s">
        <v>1038</v>
      </c>
    </row>
    <row r="364" spans="2:10" ht="18.75">
      <c r="B364" s="29" t="s">
        <v>1039</v>
      </c>
      <c r="C364" s="30" t="s">
        <v>1040</v>
      </c>
      <c r="D364" s="49">
        <f>D361*(1-D362)*D363</f>
        <v>2663.5245998749729</v>
      </c>
      <c r="E364" s="31"/>
      <c r="F364" s="121">
        <f>F361*(1-F362)*F363</f>
        <v>2663.5245998749729</v>
      </c>
      <c r="G364" s="122" t="s">
        <v>1021</v>
      </c>
      <c r="H364" s="121">
        <f>H361*(1-H362)*H363</f>
        <v>2663.5245998749729</v>
      </c>
      <c r="I364" s="122" t="s">
        <v>1021</v>
      </c>
      <c r="J364" s="31"/>
    </row>
    <row r="365" spans="2:10">
      <c r="B365" s="117" t="s">
        <v>1042</v>
      </c>
      <c r="C365" s="32"/>
      <c r="D365" s="46"/>
      <c r="E365" s="33"/>
      <c r="F365" s="110"/>
      <c r="G365" s="115"/>
      <c r="H365" s="110"/>
      <c r="I365" s="115"/>
      <c r="J365" s="33"/>
    </row>
    <row r="366" spans="2:10">
      <c r="B366" s="4" t="s">
        <v>1004</v>
      </c>
      <c r="C366" s="5" t="s">
        <v>1005</v>
      </c>
      <c r="D366" s="40" t="s">
        <v>1006</v>
      </c>
      <c r="E366" s="6" t="s">
        <v>1007</v>
      </c>
      <c r="F366" s="40" t="s">
        <v>1006</v>
      </c>
      <c r="G366" s="6" t="s">
        <v>1007</v>
      </c>
      <c r="H366" s="40" t="s">
        <v>1006</v>
      </c>
      <c r="I366" s="6" t="s">
        <v>1007</v>
      </c>
      <c r="J366" s="6" t="s">
        <v>1043</v>
      </c>
    </row>
    <row r="367" spans="2:10">
      <c r="B367" s="117" t="s">
        <v>1044</v>
      </c>
      <c r="C367" s="118" t="s">
        <v>1045</v>
      </c>
      <c r="D367" s="116">
        <f>'ER Calcs - All VPAs'!T37</f>
        <v>5496</v>
      </c>
      <c r="E367" s="74" t="s">
        <v>1046</v>
      </c>
      <c r="F367" s="159">
        <f>'ER Calcs - All VPAs'!AQ37</f>
        <v>4024</v>
      </c>
      <c r="G367" s="74" t="s">
        <v>1046</v>
      </c>
      <c r="H367" s="159">
        <f>'ER Calcs - All VPAs'!BN37</f>
        <v>1472</v>
      </c>
      <c r="I367" s="74" t="s">
        <v>1046</v>
      </c>
      <c r="J367" s="74"/>
    </row>
    <row r="370" spans="2:10" ht="18.75">
      <c r="B370" s="131" t="s">
        <v>1065</v>
      </c>
      <c r="D370" s="355" t="s">
        <v>1001</v>
      </c>
      <c r="E370" s="355"/>
      <c r="F370" s="355">
        <v>2022</v>
      </c>
      <c r="G370" s="355"/>
      <c r="H370" s="355">
        <v>2023</v>
      </c>
      <c r="I370" s="355"/>
      <c r="J370" s="6" t="s">
        <v>1002</v>
      </c>
    </row>
    <row r="371" spans="2:10">
      <c r="B371" s="26" t="s">
        <v>1003</v>
      </c>
      <c r="C371" s="27"/>
      <c r="D371" s="39"/>
      <c r="E371" s="28"/>
      <c r="F371" s="28"/>
      <c r="G371" s="111"/>
      <c r="H371" s="107"/>
      <c r="I371" s="111"/>
      <c r="J371" s="111"/>
    </row>
    <row r="372" spans="2:10">
      <c r="B372" s="4" t="s">
        <v>1004</v>
      </c>
      <c r="C372" s="5" t="s">
        <v>1005</v>
      </c>
      <c r="D372" s="40" t="s">
        <v>1006</v>
      </c>
      <c r="E372" s="6" t="s">
        <v>1007</v>
      </c>
      <c r="F372" s="5" t="s">
        <v>1006</v>
      </c>
      <c r="G372" s="6" t="s">
        <v>1007</v>
      </c>
      <c r="H372" s="5" t="s">
        <v>1006</v>
      </c>
      <c r="I372" s="6" t="s">
        <v>1007</v>
      </c>
      <c r="J372" s="112"/>
    </row>
    <row r="373" spans="2:10" ht="18.75">
      <c r="B373" s="12" t="s">
        <v>1008</v>
      </c>
      <c r="C373" t="s">
        <v>1009</v>
      </c>
      <c r="D373" s="41">
        <f>'Total PTDs'!$N$300</f>
        <v>3617</v>
      </c>
      <c r="E373" s="2" t="s">
        <v>1011</v>
      </c>
      <c r="F373" s="24">
        <f>D373</f>
        <v>3617</v>
      </c>
      <c r="G373" s="2" t="s">
        <v>1011</v>
      </c>
      <c r="H373" s="24">
        <f>F373</f>
        <v>3617</v>
      </c>
      <c r="I373" s="2" t="s">
        <v>1011</v>
      </c>
      <c r="J373" s="2" t="s">
        <v>1012</v>
      </c>
    </row>
    <row r="374" spans="2:10" ht="18.75">
      <c r="B374" s="1" t="s">
        <v>1013</v>
      </c>
      <c r="C374" t="s">
        <v>1014</v>
      </c>
      <c r="D374" s="66">
        <f>D351</f>
        <v>9.0910000000000005E-2</v>
      </c>
      <c r="E374" s="2" t="s">
        <v>1015</v>
      </c>
      <c r="F374" s="133">
        <f>D374</f>
        <v>9.0910000000000005E-2</v>
      </c>
      <c r="G374" s="2" t="s">
        <v>1015</v>
      </c>
      <c r="H374" s="133">
        <f>F374</f>
        <v>9.0910000000000005E-2</v>
      </c>
      <c r="I374" s="2" t="s">
        <v>1015</v>
      </c>
      <c r="J374" s="2" t="s">
        <v>1016</v>
      </c>
    </row>
    <row r="375" spans="2:10" ht="18.75">
      <c r="B375" s="1" t="s">
        <v>1017</v>
      </c>
      <c r="C375" t="s">
        <v>1018</v>
      </c>
      <c r="D375" s="50">
        <f>D7</f>
        <v>0.90269999999999995</v>
      </c>
      <c r="E375" s="2" t="s">
        <v>1015</v>
      </c>
      <c r="F375" s="135">
        <f>D375</f>
        <v>0.90269999999999995</v>
      </c>
      <c r="G375" s="2" t="s">
        <v>1015</v>
      </c>
      <c r="H375" s="135">
        <f>F375</f>
        <v>0.90269999999999995</v>
      </c>
      <c r="I375" s="2" t="s">
        <v>1015</v>
      </c>
      <c r="J375" s="2" t="s">
        <v>1038</v>
      </c>
    </row>
    <row r="376" spans="2:10" ht="18.75">
      <c r="B376" s="26" t="s">
        <v>1019</v>
      </c>
      <c r="C376" s="27" t="s">
        <v>1020</v>
      </c>
      <c r="D376" s="48">
        <f>ROUNDDOWN(D373*(1-D374)*(1-D375),0)</f>
        <v>319</v>
      </c>
      <c r="E376" s="28"/>
      <c r="F376" s="127">
        <f>F373*(1-F374)*(1-F375)</f>
        <v>319.93977096900016</v>
      </c>
      <c r="G376" s="128" t="s">
        <v>1021</v>
      </c>
      <c r="H376" s="127">
        <f>H373*(1-H374)*(1-H375)</f>
        <v>319.93977096900016</v>
      </c>
      <c r="I376" s="128" t="s">
        <v>1021</v>
      </c>
      <c r="J376" s="28"/>
    </row>
    <row r="377" spans="2:10">
      <c r="B377" s="9" t="s">
        <v>1022</v>
      </c>
      <c r="C377" s="10"/>
      <c r="D377" s="42"/>
      <c r="E377" s="11"/>
      <c r="F377" s="108"/>
      <c r="G377" s="113"/>
      <c r="H377" s="108"/>
      <c r="I377" s="113"/>
      <c r="J377" s="11"/>
    </row>
    <row r="378" spans="2:10">
      <c r="B378" s="3" t="s">
        <v>1004</v>
      </c>
      <c r="C378" s="7" t="s">
        <v>1005</v>
      </c>
      <c r="D378" s="43" t="s">
        <v>1006</v>
      </c>
      <c r="E378" s="8" t="s">
        <v>1007</v>
      </c>
      <c r="F378" s="5" t="s">
        <v>1006</v>
      </c>
      <c r="G378" s="6" t="s">
        <v>1007</v>
      </c>
      <c r="H378" s="5" t="s">
        <v>1006</v>
      </c>
      <c r="I378" s="6" t="s">
        <v>1007</v>
      </c>
      <c r="J378" s="8" t="s">
        <v>1002</v>
      </c>
    </row>
    <row r="379" spans="2:10" ht="18">
      <c r="B379" s="1" t="s">
        <v>1023</v>
      </c>
      <c r="C379" t="s">
        <v>1049</v>
      </c>
      <c r="D379" s="52">
        <v>584.50880720367104</v>
      </c>
      <c r="E379" s="2" t="s">
        <v>1025</v>
      </c>
      <c r="F379" s="69">
        <f>D379</f>
        <v>584.50880720367104</v>
      </c>
      <c r="G379" s="2" t="s">
        <v>1025</v>
      </c>
      <c r="H379" s="69">
        <f>F379</f>
        <v>584.50880720367104</v>
      </c>
      <c r="I379" s="2" t="s">
        <v>1025</v>
      </c>
      <c r="J379" s="2" t="s">
        <v>1016</v>
      </c>
    </row>
    <row r="380" spans="2:10" ht="18">
      <c r="B380" s="1" t="s">
        <v>1027</v>
      </c>
      <c r="C380" t="s">
        <v>1050</v>
      </c>
      <c r="D380" s="52">
        <f>$D$12</f>
        <v>1631.0099559938831</v>
      </c>
      <c r="E380" s="34" t="s">
        <v>1025</v>
      </c>
      <c r="F380" s="69">
        <f>D380</f>
        <v>1631.0099559938831</v>
      </c>
      <c r="G380" s="34" t="s">
        <v>1025</v>
      </c>
      <c r="H380" s="52">
        <f>D380</f>
        <v>1631.0099559938831</v>
      </c>
      <c r="I380" s="34" t="s">
        <v>1025</v>
      </c>
      <c r="J380" s="34" t="s">
        <v>1029</v>
      </c>
    </row>
    <row r="381" spans="2:10" ht="18">
      <c r="B381" s="9" t="s">
        <v>1030</v>
      </c>
      <c r="C381" s="10" t="s">
        <v>1031</v>
      </c>
      <c r="D381" s="44">
        <f>(D379-D380)/D379</f>
        <v>-1.7903941495710614</v>
      </c>
      <c r="E381" s="11" t="s">
        <v>1015</v>
      </c>
      <c r="F381" s="124">
        <f>(F379-F380)/F379</f>
        <v>-1.7903941495710614</v>
      </c>
      <c r="G381" s="125" t="s">
        <v>1015</v>
      </c>
      <c r="H381" s="124">
        <f>(H379-H380)/H379</f>
        <v>-1.7903941495710614</v>
      </c>
      <c r="I381" s="125" t="s">
        <v>1015</v>
      </c>
      <c r="J381" s="11"/>
    </row>
    <row r="382" spans="2:10">
      <c r="B382" s="29" t="s">
        <v>1033</v>
      </c>
      <c r="C382" s="30"/>
      <c r="D382" s="45"/>
      <c r="E382" s="31"/>
      <c r="F382" s="109"/>
      <c r="G382" s="114"/>
      <c r="H382" s="109"/>
      <c r="I382" s="114"/>
      <c r="J382" s="31"/>
    </row>
    <row r="383" spans="2:10">
      <c r="B383" s="3" t="s">
        <v>1004</v>
      </c>
      <c r="C383" s="7" t="s">
        <v>1005</v>
      </c>
      <c r="D383" s="43" t="s">
        <v>1006</v>
      </c>
      <c r="E383" s="8" t="s">
        <v>1007</v>
      </c>
      <c r="F383" s="5" t="s">
        <v>1006</v>
      </c>
      <c r="G383" s="6" t="s">
        <v>1007</v>
      </c>
      <c r="H383" s="5" t="s">
        <v>1006</v>
      </c>
      <c r="I383" s="6" t="s">
        <v>1007</v>
      </c>
      <c r="J383" s="8" t="s">
        <v>1034</v>
      </c>
    </row>
    <row r="384" spans="2:10" ht="18.75">
      <c r="B384" s="12" t="s">
        <v>1008</v>
      </c>
      <c r="C384" t="s">
        <v>1009</v>
      </c>
      <c r="D384" s="41">
        <f>D373</f>
        <v>3617</v>
      </c>
      <c r="E384" s="2" t="s">
        <v>1011</v>
      </c>
      <c r="F384" s="24">
        <f>D384</f>
        <v>3617</v>
      </c>
      <c r="G384" s="2" t="s">
        <v>1011</v>
      </c>
      <c r="H384" s="24">
        <f>F384</f>
        <v>3617</v>
      </c>
      <c r="I384" s="2" t="s">
        <v>1011</v>
      </c>
      <c r="J384" s="2" t="s">
        <v>1012</v>
      </c>
    </row>
    <row r="385" spans="2:10" ht="18.75">
      <c r="B385" s="1" t="s">
        <v>1013</v>
      </c>
      <c r="C385" t="s">
        <v>1014</v>
      </c>
      <c r="D385" s="66">
        <f>D362</f>
        <v>9.0910000000000005E-2</v>
      </c>
      <c r="E385" s="2" t="s">
        <v>1015</v>
      </c>
      <c r="F385" s="69">
        <f>D385</f>
        <v>9.0910000000000005E-2</v>
      </c>
      <c r="G385" s="2" t="s">
        <v>1015</v>
      </c>
      <c r="H385" s="69">
        <f>F385</f>
        <v>9.0910000000000005E-2</v>
      </c>
      <c r="I385" s="2" t="s">
        <v>1015</v>
      </c>
      <c r="J385" s="2" t="s">
        <v>1016</v>
      </c>
    </row>
    <row r="386" spans="2:10" ht="18.75">
      <c r="B386" s="3" t="s">
        <v>1036</v>
      </c>
      <c r="C386" t="s">
        <v>1037</v>
      </c>
      <c r="D386" s="134">
        <v>0.90094710631686969</v>
      </c>
      <c r="E386" s="2" t="s">
        <v>1015</v>
      </c>
      <c r="F386" s="135">
        <f>D386</f>
        <v>0.90094710631686969</v>
      </c>
      <c r="G386" s="2" t="s">
        <v>1015</v>
      </c>
      <c r="H386" s="135">
        <f>F386</f>
        <v>0.90094710631686969</v>
      </c>
      <c r="I386" s="2" t="s">
        <v>1015</v>
      </c>
      <c r="J386" s="2" t="s">
        <v>1038</v>
      </c>
    </row>
    <row r="387" spans="2:10" ht="18.75">
      <c r="B387" s="29" t="s">
        <v>1039</v>
      </c>
      <c r="C387" s="30" t="s">
        <v>1040</v>
      </c>
      <c r="D387" s="49">
        <f>D384*(1-D385)*D386</f>
        <v>2962.4749316567581</v>
      </c>
      <c r="E387" s="31"/>
      <c r="F387" s="121">
        <f>F384*(1-F385)*F386</f>
        <v>2962.4749316567581</v>
      </c>
      <c r="G387" s="122" t="s">
        <v>1021</v>
      </c>
      <c r="H387" s="121">
        <f>H384*(1-H385)*H386</f>
        <v>2962.4749316567581</v>
      </c>
      <c r="I387" s="122" t="s">
        <v>1021</v>
      </c>
      <c r="J387" s="31"/>
    </row>
    <row r="388" spans="2:10">
      <c r="B388" s="117" t="s">
        <v>1042</v>
      </c>
      <c r="C388" s="32"/>
      <c r="D388" s="46"/>
      <c r="E388" s="33"/>
      <c r="F388" s="110"/>
      <c r="G388" s="115"/>
      <c r="H388" s="110"/>
      <c r="I388" s="115"/>
      <c r="J388" s="33"/>
    </row>
    <row r="389" spans="2:10">
      <c r="B389" s="4" t="s">
        <v>1004</v>
      </c>
      <c r="C389" s="5" t="s">
        <v>1005</v>
      </c>
      <c r="D389" s="40" t="s">
        <v>1006</v>
      </c>
      <c r="E389" s="6" t="s">
        <v>1007</v>
      </c>
      <c r="F389" s="40" t="s">
        <v>1006</v>
      </c>
      <c r="G389" s="6" t="s">
        <v>1007</v>
      </c>
      <c r="H389" s="40" t="s">
        <v>1006</v>
      </c>
      <c r="I389" s="6" t="s">
        <v>1007</v>
      </c>
      <c r="J389" s="6" t="s">
        <v>1043</v>
      </c>
    </row>
    <row r="390" spans="2:10">
      <c r="B390" s="117" t="s">
        <v>1044</v>
      </c>
      <c r="C390" s="118" t="s">
        <v>1045</v>
      </c>
      <c r="D390" s="116">
        <f>'ER Calcs - All VPAs'!U37</f>
        <v>5666</v>
      </c>
      <c r="E390" s="74" t="s">
        <v>1046</v>
      </c>
      <c r="F390" s="159">
        <f>'ER Calcs - All VPAs'!AR37</f>
        <v>4028</v>
      </c>
      <c r="G390" s="74" t="s">
        <v>1046</v>
      </c>
      <c r="H390" s="159">
        <f>'ER Calcs - All VPAs'!BO37</f>
        <v>1638</v>
      </c>
      <c r="I390" s="74" t="s">
        <v>1046</v>
      </c>
      <c r="J390" s="74"/>
    </row>
    <row r="393" spans="2:10" ht="18.75">
      <c r="B393" s="131" t="s">
        <v>1066</v>
      </c>
      <c r="D393" s="355" t="s">
        <v>1001</v>
      </c>
      <c r="E393" s="355"/>
      <c r="F393" s="355">
        <v>2022</v>
      </c>
      <c r="G393" s="355"/>
      <c r="H393" s="355">
        <v>2023</v>
      </c>
      <c r="I393" s="355"/>
      <c r="J393" s="6" t="s">
        <v>1002</v>
      </c>
    </row>
    <row r="394" spans="2:10">
      <c r="B394" s="26" t="s">
        <v>1003</v>
      </c>
      <c r="C394" s="27"/>
      <c r="D394" s="39"/>
      <c r="E394" s="28"/>
      <c r="F394" s="28"/>
      <c r="G394" s="111"/>
      <c r="H394" s="107"/>
      <c r="I394" s="111"/>
      <c r="J394" s="111"/>
    </row>
    <row r="395" spans="2:10">
      <c r="B395" s="4" t="s">
        <v>1004</v>
      </c>
      <c r="C395" s="5" t="s">
        <v>1005</v>
      </c>
      <c r="D395" s="40" t="s">
        <v>1006</v>
      </c>
      <c r="E395" s="6" t="s">
        <v>1007</v>
      </c>
      <c r="F395" s="5" t="s">
        <v>1006</v>
      </c>
      <c r="G395" s="6" t="s">
        <v>1007</v>
      </c>
      <c r="H395" s="5" t="s">
        <v>1006</v>
      </c>
      <c r="I395" s="6" t="s">
        <v>1007</v>
      </c>
      <c r="J395" s="112"/>
    </row>
    <row r="396" spans="2:10" ht="18.75">
      <c r="B396" s="12" t="s">
        <v>1008</v>
      </c>
      <c r="C396" t="s">
        <v>1009</v>
      </c>
      <c r="D396" s="41">
        <f>'Total PTDs'!$N$315</f>
        <v>3519</v>
      </c>
      <c r="E396" s="2" t="s">
        <v>1011</v>
      </c>
      <c r="F396" s="24">
        <f>D396</f>
        <v>3519</v>
      </c>
      <c r="G396" s="2" t="s">
        <v>1011</v>
      </c>
      <c r="H396" s="24">
        <f>F396</f>
        <v>3519</v>
      </c>
      <c r="I396" s="2" t="s">
        <v>1011</v>
      </c>
      <c r="J396" s="2" t="s">
        <v>1012</v>
      </c>
    </row>
    <row r="397" spans="2:10" ht="18.75">
      <c r="B397" s="1" t="s">
        <v>1013</v>
      </c>
      <c r="C397" t="s">
        <v>1014</v>
      </c>
      <c r="D397" s="66">
        <f>D374</f>
        <v>9.0910000000000005E-2</v>
      </c>
      <c r="E397" s="2" t="s">
        <v>1015</v>
      </c>
      <c r="F397" s="133">
        <f>D397</f>
        <v>9.0910000000000005E-2</v>
      </c>
      <c r="G397" s="2" t="s">
        <v>1015</v>
      </c>
      <c r="H397" s="133">
        <f>F397</f>
        <v>9.0910000000000005E-2</v>
      </c>
      <c r="I397" s="2" t="s">
        <v>1015</v>
      </c>
      <c r="J397" s="2" t="s">
        <v>1016</v>
      </c>
    </row>
    <row r="398" spans="2:10" ht="18.75">
      <c r="B398" s="1" t="s">
        <v>1017</v>
      </c>
      <c r="C398" t="s">
        <v>1018</v>
      </c>
      <c r="D398" s="50">
        <f>D7</f>
        <v>0.90269999999999995</v>
      </c>
      <c r="E398" s="2" t="s">
        <v>1015</v>
      </c>
      <c r="F398" s="135">
        <f>D398</f>
        <v>0.90269999999999995</v>
      </c>
      <c r="G398" s="2" t="s">
        <v>1015</v>
      </c>
      <c r="H398" s="135">
        <f>D398</f>
        <v>0.90269999999999995</v>
      </c>
      <c r="I398" s="2" t="s">
        <v>1015</v>
      </c>
      <c r="J398" s="2" t="s">
        <v>1038</v>
      </c>
    </row>
    <row r="399" spans="2:10" ht="18.75">
      <c r="B399" s="26" t="s">
        <v>1019</v>
      </c>
      <c r="C399" s="27" t="s">
        <v>1020</v>
      </c>
      <c r="D399" s="48">
        <f>ROUNDDOWN(D396*(1-D397)*(1-D398),0)</f>
        <v>311</v>
      </c>
      <c r="E399" s="28"/>
      <c r="F399" s="127">
        <f>F396*(1-F397)*(1-F398)</f>
        <v>311.27123418300016</v>
      </c>
      <c r="G399" s="128" t="s">
        <v>1021</v>
      </c>
      <c r="H399" s="127">
        <f>H396*(1-H397)*(1-H398)</f>
        <v>311.27123418300016</v>
      </c>
      <c r="I399" s="128" t="s">
        <v>1021</v>
      </c>
      <c r="J399" s="28"/>
    </row>
    <row r="400" spans="2:10">
      <c r="B400" s="9" t="s">
        <v>1022</v>
      </c>
      <c r="C400" s="10"/>
      <c r="D400" s="42"/>
      <c r="E400" s="11"/>
      <c r="F400" s="108"/>
      <c r="G400" s="113"/>
      <c r="H400" s="108"/>
      <c r="I400" s="113"/>
      <c r="J400" s="11"/>
    </row>
    <row r="401" spans="2:10">
      <c r="B401" s="3" t="s">
        <v>1004</v>
      </c>
      <c r="C401" s="7" t="s">
        <v>1005</v>
      </c>
      <c r="D401" s="43" t="s">
        <v>1006</v>
      </c>
      <c r="E401" s="8" t="s">
        <v>1007</v>
      </c>
      <c r="F401" s="5" t="s">
        <v>1006</v>
      </c>
      <c r="G401" s="6" t="s">
        <v>1007</v>
      </c>
      <c r="H401" s="5" t="s">
        <v>1006</v>
      </c>
      <c r="I401" s="6" t="s">
        <v>1007</v>
      </c>
      <c r="J401" s="8" t="s">
        <v>1002</v>
      </c>
    </row>
    <row r="402" spans="2:10" ht="18">
      <c r="B402" s="1" t="s">
        <v>1023</v>
      </c>
      <c r="C402" t="s">
        <v>1049</v>
      </c>
      <c r="D402" s="52">
        <v>584.50880720367104</v>
      </c>
      <c r="E402" s="2" t="s">
        <v>1025</v>
      </c>
      <c r="F402" s="69">
        <f>D402</f>
        <v>584.50880720367104</v>
      </c>
      <c r="G402" s="2" t="s">
        <v>1025</v>
      </c>
      <c r="H402" s="69">
        <f>F402</f>
        <v>584.50880720367104</v>
      </c>
      <c r="I402" s="2" t="s">
        <v>1025</v>
      </c>
      <c r="J402" s="2" t="s">
        <v>1016</v>
      </c>
    </row>
    <row r="403" spans="2:10" ht="18">
      <c r="B403" s="1" t="s">
        <v>1027</v>
      </c>
      <c r="C403" t="s">
        <v>1050</v>
      </c>
      <c r="D403" s="52">
        <f>$D$12</f>
        <v>1631.0099559938831</v>
      </c>
      <c r="E403" s="34" t="s">
        <v>1025</v>
      </c>
      <c r="F403" s="69">
        <f>D403</f>
        <v>1631.0099559938831</v>
      </c>
      <c r="G403" s="34" t="s">
        <v>1025</v>
      </c>
      <c r="H403" s="132">
        <f>F403</f>
        <v>1631.0099559938831</v>
      </c>
      <c r="I403" s="34" t="s">
        <v>1025</v>
      </c>
      <c r="J403" s="34" t="s">
        <v>1029</v>
      </c>
    </row>
    <row r="404" spans="2:10" ht="18">
      <c r="B404" s="9" t="s">
        <v>1030</v>
      </c>
      <c r="C404" s="10" t="s">
        <v>1031</v>
      </c>
      <c r="D404" s="44">
        <f>(D402-D403)/D402</f>
        <v>-1.7903941495710614</v>
      </c>
      <c r="E404" s="11" t="s">
        <v>1015</v>
      </c>
      <c r="F404" s="124">
        <f>(F402-F403)/F402</f>
        <v>-1.7903941495710614</v>
      </c>
      <c r="G404" s="125" t="s">
        <v>1015</v>
      </c>
      <c r="H404" s="124">
        <f>(H402-H403)/H402</f>
        <v>-1.7903941495710614</v>
      </c>
      <c r="I404" s="125" t="s">
        <v>1015</v>
      </c>
      <c r="J404" s="11"/>
    </row>
    <row r="405" spans="2:10">
      <c r="B405" s="29" t="s">
        <v>1033</v>
      </c>
      <c r="C405" s="30"/>
      <c r="D405" s="45"/>
      <c r="E405" s="31"/>
      <c r="F405" s="109"/>
      <c r="G405" s="114"/>
      <c r="H405" s="109"/>
      <c r="I405" s="114"/>
      <c r="J405" s="31"/>
    </row>
    <row r="406" spans="2:10">
      <c r="B406" s="3" t="s">
        <v>1004</v>
      </c>
      <c r="C406" s="7" t="s">
        <v>1005</v>
      </c>
      <c r="D406" s="43" t="s">
        <v>1006</v>
      </c>
      <c r="E406" s="8" t="s">
        <v>1007</v>
      </c>
      <c r="F406" s="5" t="s">
        <v>1006</v>
      </c>
      <c r="G406" s="6" t="s">
        <v>1007</v>
      </c>
      <c r="H406" s="5" t="s">
        <v>1006</v>
      </c>
      <c r="I406" s="6" t="s">
        <v>1007</v>
      </c>
      <c r="J406" s="8" t="s">
        <v>1034</v>
      </c>
    </row>
    <row r="407" spans="2:10" ht="18.75">
      <c r="B407" s="12" t="s">
        <v>1008</v>
      </c>
      <c r="C407" t="s">
        <v>1009</v>
      </c>
      <c r="D407" s="41">
        <f>D396</f>
        <v>3519</v>
      </c>
      <c r="E407" s="2" t="s">
        <v>1011</v>
      </c>
      <c r="F407" s="24">
        <f>D407</f>
        <v>3519</v>
      </c>
      <c r="G407" s="2" t="s">
        <v>1011</v>
      </c>
      <c r="H407" s="24">
        <f>F407</f>
        <v>3519</v>
      </c>
      <c r="I407" s="2" t="s">
        <v>1011</v>
      </c>
      <c r="J407" s="2" t="s">
        <v>1012</v>
      </c>
    </row>
    <row r="408" spans="2:10" ht="18.75">
      <c r="B408" s="1" t="s">
        <v>1013</v>
      </c>
      <c r="C408" t="s">
        <v>1014</v>
      </c>
      <c r="D408" s="295">
        <f>D397</f>
        <v>9.0910000000000005E-2</v>
      </c>
      <c r="E408" s="2" t="s">
        <v>1015</v>
      </c>
      <c r="F408" s="69">
        <f>D408</f>
        <v>9.0910000000000005E-2</v>
      </c>
      <c r="G408" s="2" t="s">
        <v>1015</v>
      </c>
      <c r="H408" s="69">
        <f>F408</f>
        <v>9.0910000000000005E-2</v>
      </c>
      <c r="I408" s="2" t="s">
        <v>1015</v>
      </c>
      <c r="J408" s="2" t="s">
        <v>1016</v>
      </c>
    </row>
    <row r="409" spans="2:10" ht="18.75">
      <c r="B409" s="3" t="s">
        <v>1036</v>
      </c>
      <c r="C409" t="s">
        <v>1037</v>
      </c>
      <c r="D409" s="134">
        <v>0.90094710631686969</v>
      </c>
      <c r="E409" s="2" t="s">
        <v>1015</v>
      </c>
      <c r="F409" s="135">
        <f>D409</f>
        <v>0.90094710631686969</v>
      </c>
      <c r="G409" s="2" t="s">
        <v>1015</v>
      </c>
      <c r="H409" s="135">
        <f>F409</f>
        <v>0.90094710631686969</v>
      </c>
      <c r="I409" s="2" t="s">
        <v>1015</v>
      </c>
      <c r="J409" s="2" t="s">
        <v>1038</v>
      </c>
    </row>
    <row r="410" spans="2:10" ht="18.75">
      <c r="B410" s="29" t="s">
        <v>1039</v>
      </c>
      <c r="C410" s="30" t="s">
        <v>1040</v>
      </c>
      <c r="D410" s="49">
        <f>D407*(1-D408)*D409</f>
        <v>2882.208815178361</v>
      </c>
      <c r="E410" s="31"/>
      <c r="F410" s="121">
        <f>F407*(1-F408)*F409</f>
        <v>2882.208815178361</v>
      </c>
      <c r="G410" s="122" t="s">
        <v>1021</v>
      </c>
      <c r="H410" s="121">
        <f>H407*(1-H408)*H409</f>
        <v>2882.208815178361</v>
      </c>
      <c r="I410" s="122" t="s">
        <v>1021</v>
      </c>
      <c r="J410" s="31"/>
    </row>
    <row r="411" spans="2:10">
      <c r="B411" s="117" t="s">
        <v>1042</v>
      </c>
      <c r="C411" s="32"/>
      <c r="D411" s="46"/>
      <c r="E411" s="33"/>
      <c r="F411" s="110"/>
      <c r="G411" s="115"/>
      <c r="H411" s="110"/>
      <c r="I411" s="115"/>
      <c r="J411" s="33"/>
    </row>
    <row r="412" spans="2:10">
      <c r="B412" s="4" t="s">
        <v>1004</v>
      </c>
      <c r="C412" s="5" t="s">
        <v>1005</v>
      </c>
      <c r="D412" s="40" t="s">
        <v>1006</v>
      </c>
      <c r="E412" s="6" t="s">
        <v>1007</v>
      </c>
      <c r="F412" s="40" t="s">
        <v>1006</v>
      </c>
      <c r="G412" s="6" t="s">
        <v>1007</v>
      </c>
      <c r="H412" s="40" t="s">
        <v>1006</v>
      </c>
      <c r="I412" s="6" t="s">
        <v>1007</v>
      </c>
      <c r="J412" s="6" t="s">
        <v>1043</v>
      </c>
    </row>
    <row r="413" spans="2:10">
      <c r="B413" s="117" t="s">
        <v>1044</v>
      </c>
      <c r="C413" s="118" t="s">
        <v>1045</v>
      </c>
      <c r="D413" s="116">
        <f>'ER Calcs - All VPAs'!V37</f>
        <v>5204</v>
      </c>
      <c r="E413" s="74" t="s">
        <v>1046</v>
      </c>
      <c r="F413" s="159">
        <f>'ER Calcs - All VPAs'!AS37</f>
        <v>3747</v>
      </c>
      <c r="G413" s="74" t="s">
        <v>1046</v>
      </c>
      <c r="H413" s="159">
        <f>'ER Calcs - All VPAs'!BP37</f>
        <v>1457</v>
      </c>
      <c r="I413" s="74" t="s">
        <v>1046</v>
      </c>
      <c r="J413" s="74"/>
    </row>
    <row r="416" spans="2:10" ht="18.75">
      <c r="B416" s="131" t="s">
        <v>1067</v>
      </c>
      <c r="D416" s="355" t="s">
        <v>1001</v>
      </c>
      <c r="E416" s="355"/>
      <c r="F416" s="355">
        <v>2022</v>
      </c>
      <c r="G416" s="355"/>
      <c r="H416" s="355">
        <v>2023</v>
      </c>
      <c r="I416" s="355"/>
      <c r="J416" s="6" t="s">
        <v>1002</v>
      </c>
    </row>
    <row r="417" spans="2:10">
      <c r="B417" s="26" t="s">
        <v>1003</v>
      </c>
      <c r="C417" s="27"/>
      <c r="D417" s="39"/>
      <c r="E417" s="28"/>
      <c r="F417" s="28"/>
      <c r="G417" s="111"/>
      <c r="H417" s="107"/>
      <c r="I417" s="111"/>
      <c r="J417" s="111"/>
    </row>
    <row r="418" spans="2:10">
      <c r="B418" s="4" t="s">
        <v>1004</v>
      </c>
      <c r="C418" s="5" t="s">
        <v>1005</v>
      </c>
      <c r="D418" s="40" t="s">
        <v>1006</v>
      </c>
      <c r="E418" s="6" t="s">
        <v>1007</v>
      </c>
      <c r="F418" s="5" t="s">
        <v>1006</v>
      </c>
      <c r="G418" s="6" t="s">
        <v>1007</v>
      </c>
      <c r="H418" s="5" t="s">
        <v>1006</v>
      </c>
      <c r="I418" s="6" t="s">
        <v>1007</v>
      </c>
      <c r="J418" s="112"/>
    </row>
    <row r="419" spans="2:10" ht="18.75">
      <c r="B419" s="12" t="s">
        <v>1008</v>
      </c>
      <c r="C419" t="s">
        <v>1009</v>
      </c>
      <c r="D419" s="47">
        <f>'Total PTDs'!$N$332</f>
        <v>3991</v>
      </c>
      <c r="E419" s="2" t="s">
        <v>1011</v>
      </c>
      <c r="F419" s="24">
        <f>D419</f>
        <v>3991</v>
      </c>
      <c r="G419" s="2" t="s">
        <v>1011</v>
      </c>
      <c r="H419" s="24">
        <f>F419</f>
        <v>3991</v>
      </c>
      <c r="I419" s="2" t="s">
        <v>1011</v>
      </c>
      <c r="J419" s="2" t="s">
        <v>1012</v>
      </c>
    </row>
    <row r="420" spans="2:10" ht="18.75">
      <c r="B420" s="1" t="s">
        <v>1013</v>
      </c>
      <c r="C420" t="s">
        <v>1014</v>
      </c>
      <c r="D420" s="66">
        <f>D397</f>
        <v>9.0910000000000005E-2</v>
      </c>
      <c r="E420" s="2" t="s">
        <v>1015</v>
      </c>
      <c r="F420" s="133">
        <f>D420</f>
        <v>9.0910000000000005E-2</v>
      </c>
      <c r="G420" s="2" t="s">
        <v>1015</v>
      </c>
      <c r="H420" s="133">
        <f>F420</f>
        <v>9.0910000000000005E-2</v>
      </c>
      <c r="I420" s="2" t="s">
        <v>1015</v>
      </c>
      <c r="J420" s="2" t="s">
        <v>1016</v>
      </c>
    </row>
    <row r="421" spans="2:10" ht="18.75">
      <c r="B421" s="1" t="s">
        <v>1017</v>
      </c>
      <c r="C421" t="s">
        <v>1018</v>
      </c>
      <c r="D421" s="50">
        <f>D7</f>
        <v>0.90269999999999995</v>
      </c>
      <c r="E421" s="2" t="s">
        <v>1015</v>
      </c>
      <c r="F421" s="135">
        <f>D421</f>
        <v>0.90269999999999995</v>
      </c>
      <c r="G421" s="2" t="s">
        <v>1015</v>
      </c>
      <c r="H421" s="135">
        <f>F421</f>
        <v>0.90269999999999995</v>
      </c>
      <c r="I421" s="2" t="s">
        <v>1015</v>
      </c>
      <c r="J421" s="2" t="s">
        <v>1038</v>
      </c>
    </row>
    <row r="422" spans="2:10" ht="18.75">
      <c r="B422" s="26" t="s">
        <v>1019</v>
      </c>
      <c r="C422" s="27" t="s">
        <v>1020</v>
      </c>
      <c r="D422" s="48">
        <f>ROUNDDOWN(D419*(1-D420)*(1-D421),0)</f>
        <v>353</v>
      </c>
      <c r="E422" s="28"/>
      <c r="F422" s="127">
        <f>F419*(1-F420)*(1-F421)</f>
        <v>353.02173788700014</v>
      </c>
      <c r="G422" s="128" t="s">
        <v>1021</v>
      </c>
      <c r="H422" s="127">
        <f>H419*(1-H420)*(1-H421)</f>
        <v>353.02173788700014</v>
      </c>
      <c r="I422" s="128" t="s">
        <v>1021</v>
      </c>
      <c r="J422" s="28"/>
    </row>
    <row r="423" spans="2:10">
      <c r="B423" s="9" t="s">
        <v>1022</v>
      </c>
      <c r="C423" s="10"/>
      <c r="D423" s="42"/>
      <c r="E423" s="11"/>
      <c r="F423" s="108"/>
      <c r="G423" s="113"/>
      <c r="H423" s="108"/>
      <c r="I423" s="113"/>
      <c r="J423" s="11"/>
    </row>
    <row r="424" spans="2:10">
      <c r="B424" s="3" t="s">
        <v>1004</v>
      </c>
      <c r="C424" s="7" t="s">
        <v>1005</v>
      </c>
      <c r="D424" s="43" t="s">
        <v>1006</v>
      </c>
      <c r="E424" s="8" t="s">
        <v>1007</v>
      </c>
      <c r="F424" s="5" t="s">
        <v>1006</v>
      </c>
      <c r="G424" s="6" t="s">
        <v>1007</v>
      </c>
      <c r="H424" s="5" t="s">
        <v>1006</v>
      </c>
      <c r="I424" s="6" t="s">
        <v>1007</v>
      </c>
      <c r="J424" s="8" t="s">
        <v>1002</v>
      </c>
    </row>
    <row r="425" spans="2:10" ht="18">
      <c r="B425" s="1" t="s">
        <v>1023</v>
      </c>
      <c r="C425" t="s">
        <v>1049</v>
      </c>
      <c r="D425" s="52">
        <f>D402</f>
        <v>584.50880720367104</v>
      </c>
      <c r="E425" s="2" t="s">
        <v>1025</v>
      </c>
      <c r="F425" s="69">
        <f>D425</f>
        <v>584.50880720367104</v>
      </c>
      <c r="G425" s="2" t="s">
        <v>1025</v>
      </c>
      <c r="H425" s="69">
        <f>F425</f>
        <v>584.50880720367104</v>
      </c>
      <c r="I425" s="2" t="s">
        <v>1025</v>
      </c>
      <c r="J425" s="2" t="s">
        <v>1016</v>
      </c>
    </row>
    <row r="426" spans="2:10" ht="18">
      <c r="B426" s="1" t="s">
        <v>1027</v>
      </c>
      <c r="C426" t="s">
        <v>1050</v>
      </c>
      <c r="D426" s="52">
        <f>D403</f>
        <v>1631.0099559938831</v>
      </c>
      <c r="E426" s="34" t="s">
        <v>1025</v>
      </c>
      <c r="F426" s="69">
        <f>D426</f>
        <v>1631.0099559938831</v>
      </c>
      <c r="G426" s="34" t="s">
        <v>1025</v>
      </c>
      <c r="H426" s="52">
        <f>F426</f>
        <v>1631.0099559938831</v>
      </c>
      <c r="I426" s="34" t="s">
        <v>1025</v>
      </c>
      <c r="J426" s="34" t="s">
        <v>1029</v>
      </c>
    </row>
    <row r="427" spans="2:10" ht="18">
      <c r="B427" s="9" t="s">
        <v>1030</v>
      </c>
      <c r="C427" s="10" t="s">
        <v>1031</v>
      </c>
      <c r="D427" s="44">
        <f>(D425-D426)/D425</f>
        <v>-1.7903941495710614</v>
      </c>
      <c r="E427" s="11" t="s">
        <v>1015</v>
      </c>
      <c r="F427" s="124">
        <f>(F425-F426)/F425</f>
        <v>-1.7903941495710614</v>
      </c>
      <c r="G427" s="125" t="s">
        <v>1015</v>
      </c>
      <c r="H427" s="124">
        <f>(H425-H426)/H425</f>
        <v>-1.7903941495710614</v>
      </c>
      <c r="I427" s="125" t="s">
        <v>1015</v>
      </c>
      <c r="J427" s="11"/>
    </row>
    <row r="428" spans="2:10">
      <c r="B428" s="29" t="s">
        <v>1033</v>
      </c>
      <c r="C428" s="30"/>
      <c r="D428" s="45"/>
      <c r="E428" s="31"/>
      <c r="F428" s="109"/>
      <c r="G428" s="114"/>
      <c r="H428" s="109"/>
      <c r="I428" s="114"/>
      <c r="J428" s="31"/>
    </row>
    <row r="429" spans="2:10">
      <c r="B429" s="3" t="s">
        <v>1004</v>
      </c>
      <c r="C429" s="7" t="s">
        <v>1005</v>
      </c>
      <c r="D429" s="43" t="s">
        <v>1006</v>
      </c>
      <c r="E429" s="8" t="s">
        <v>1007</v>
      </c>
      <c r="F429" s="5" t="s">
        <v>1006</v>
      </c>
      <c r="G429" s="6" t="s">
        <v>1007</v>
      </c>
      <c r="H429" s="5" t="s">
        <v>1006</v>
      </c>
      <c r="I429" s="6" t="s">
        <v>1007</v>
      </c>
      <c r="J429" s="8" t="s">
        <v>1034</v>
      </c>
    </row>
    <row r="430" spans="2:10" ht="18.75">
      <c r="B430" s="12" t="s">
        <v>1008</v>
      </c>
      <c r="C430" t="s">
        <v>1009</v>
      </c>
      <c r="D430" s="41">
        <f>D419</f>
        <v>3991</v>
      </c>
      <c r="E430" s="2" t="s">
        <v>1011</v>
      </c>
      <c r="F430" s="24">
        <f>D430</f>
        <v>3991</v>
      </c>
      <c r="G430" s="2" t="s">
        <v>1011</v>
      </c>
      <c r="H430" s="24">
        <f>F430</f>
        <v>3991</v>
      </c>
      <c r="I430" s="2" t="s">
        <v>1011</v>
      </c>
      <c r="J430" s="2" t="s">
        <v>1012</v>
      </c>
    </row>
    <row r="431" spans="2:10" ht="18.75">
      <c r="B431" s="1" t="s">
        <v>1013</v>
      </c>
      <c r="C431" t="s">
        <v>1014</v>
      </c>
      <c r="D431" s="295">
        <f>D408</f>
        <v>9.0910000000000005E-2</v>
      </c>
      <c r="E431" s="2" t="s">
        <v>1015</v>
      </c>
      <c r="F431" s="69">
        <f>D431</f>
        <v>9.0910000000000005E-2</v>
      </c>
      <c r="G431" s="2" t="s">
        <v>1015</v>
      </c>
      <c r="H431" s="69">
        <f>F431</f>
        <v>9.0910000000000005E-2</v>
      </c>
      <c r="I431" s="2" t="s">
        <v>1015</v>
      </c>
      <c r="J431" s="2" t="s">
        <v>1016</v>
      </c>
    </row>
    <row r="432" spans="2:10" ht="18.75">
      <c r="B432" s="3" t="s">
        <v>1036</v>
      </c>
      <c r="C432" t="s">
        <v>1037</v>
      </c>
      <c r="D432" s="134">
        <v>0.90094710631686969</v>
      </c>
      <c r="E432" s="2" t="s">
        <v>1015</v>
      </c>
      <c r="F432" s="135">
        <f>D432</f>
        <v>0.90094710631686969</v>
      </c>
      <c r="G432" s="2" t="s">
        <v>1015</v>
      </c>
      <c r="H432" s="135">
        <f>F432</f>
        <v>0.90094710631686969</v>
      </c>
      <c r="I432" s="2" t="s">
        <v>1015</v>
      </c>
      <c r="J432" s="2" t="s">
        <v>1038</v>
      </c>
    </row>
    <row r="433" spans="2:10" ht="18.75">
      <c r="B433" s="29" t="s">
        <v>1039</v>
      </c>
      <c r="C433" s="30" t="s">
        <v>1040</v>
      </c>
      <c r="D433" s="49">
        <f>D430*(1-D431)*D432</f>
        <v>3268.7966414824773</v>
      </c>
      <c r="E433" s="31"/>
      <c r="F433" s="121">
        <f>F430*(1-F431)*F432</f>
        <v>3268.7966414824773</v>
      </c>
      <c r="G433" s="122" t="s">
        <v>1021</v>
      </c>
      <c r="H433" s="121">
        <f>H430*(1-H431)*H432</f>
        <v>3268.7966414824773</v>
      </c>
      <c r="I433" s="122" t="s">
        <v>1021</v>
      </c>
      <c r="J433" s="31"/>
    </row>
    <row r="434" spans="2:10">
      <c r="B434" s="117" t="s">
        <v>1042</v>
      </c>
      <c r="C434" s="32"/>
      <c r="D434" s="46"/>
      <c r="E434" s="33"/>
      <c r="F434" s="110"/>
      <c r="G434" s="115"/>
      <c r="H434" s="110"/>
      <c r="I434" s="115"/>
      <c r="J434" s="33"/>
    </row>
    <row r="435" spans="2:10">
      <c r="B435" s="4" t="s">
        <v>1004</v>
      </c>
      <c r="C435" s="5" t="s">
        <v>1005</v>
      </c>
      <c r="D435" s="40" t="s">
        <v>1006</v>
      </c>
      <c r="E435" s="6" t="s">
        <v>1007</v>
      </c>
      <c r="F435" s="40" t="s">
        <v>1006</v>
      </c>
      <c r="G435" s="6" t="s">
        <v>1007</v>
      </c>
      <c r="H435" s="40" t="s">
        <v>1006</v>
      </c>
      <c r="I435" s="6" t="s">
        <v>1007</v>
      </c>
      <c r="J435" s="6" t="s">
        <v>1043</v>
      </c>
    </row>
    <row r="436" spans="2:10">
      <c r="B436" s="117" t="s">
        <v>1044</v>
      </c>
      <c r="C436" s="118" t="s">
        <v>1045</v>
      </c>
      <c r="D436" s="116">
        <f>'ER Calcs - All VPAs'!W37</f>
        <v>4996</v>
      </c>
      <c r="E436" s="74" t="s">
        <v>1046</v>
      </c>
      <c r="F436" s="159">
        <f>'ER Calcs - All VPAs'!AT37</f>
        <v>3325</v>
      </c>
      <c r="G436" s="74" t="s">
        <v>1046</v>
      </c>
      <c r="H436" s="159">
        <f>'ER Calcs - All VPAs'!BQ37</f>
        <v>1671</v>
      </c>
      <c r="I436" s="74" t="s">
        <v>1046</v>
      </c>
      <c r="J436" s="74"/>
    </row>
  </sheetData>
  <mergeCells count="57">
    <mergeCell ref="D2:E2"/>
    <mergeCell ref="F2:G2"/>
    <mergeCell ref="H2:I2"/>
    <mergeCell ref="F25:G25"/>
    <mergeCell ref="H25:I25"/>
    <mergeCell ref="D25:E25"/>
    <mergeCell ref="F48:G48"/>
    <mergeCell ref="H48:I48"/>
    <mergeCell ref="D48:E48"/>
    <mergeCell ref="D71:E71"/>
    <mergeCell ref="F71:G71"/>
    <mergeCell ref="H71:I71"/>
    <mergeCell ref="D94:E94"/>
    <mergeCell ref="F94:G94"/>
    <mergeCell ref="H94:I94"/>
    <mergeCell ref="D117:E117"/>
    <mergeCell ref="F117:G117"/>
    <mergeCell ref="H117:I117"/>
    <mergeCell ref="D140:E140"/>
    <mergeCell ref="F140:G140"/>
    <mergeCell ref="H140:I140"/>
    <mergeCell ref="D163:E163"/>
    <mergeCell ref="F163:G163"/>
    <mergeCell ref="H163:I163"/>
    <mergeCell ref="D186:E186"/>
    <mergeCell ref="F186:G186"/>
    <mergeCell ref="H186:I186"/>
    <mergeCell ref="D209:E209"/>
    <mergeCell ref="F209:G209"/>
    <mergeCell ref="H209:I209"/>
    <mergeCell ref="D232:E232"/>
    <mergeCell ref="F232:G232"/>
    <mergeCell ref="H232:I232"/>
    <mergeCell ref="D255:E255"/>
    <mergeCell ref="F255:G255"/>
    <mergeCell ref="H255:I255"/>
    <mergeCell ref="D278:E278"/>
    <mergeCell ref="F278:G278"/>
    <mergeCell ref="H278:I278"/>
    <mergeCell ref="D301:E301"/>
    <mergeCell ref="F301:G301"/>
    <mergeCell ref="H301:I301"/>
    <mergeCell ref="D324:E324"/>
    <mergeCell ref="F324:G324"/>
    <mergeCell ref="H324:I324"/>
    <mergeCell ref="D347:E347"/>
    <mergeCell ref="F347:G347"/>
    <mergeCell ref="H347:I347"/>
    <mergeCell ref="D416:E416"/>
    <mergeCell ref="F416:G416"/>
    <mergeCell ref="H416:I416"/>
    <mergeCell ref="D370:E370"/>
    <mergeCell ref="F370:G370"/>
    <mergeCell ref="H370:I370"/>
    <mergeCell ref="D393:E393"/>
    <mergeCell ref="F393:G393"/>
    <mergeCell ref="H393:I393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D5B3-3715-48B2-B4F0-6DA49CBF4C2F}">
  <dimension ref="A1:F22"/>
  <sheetViews>
    <sheetView topLeftCell="A3" zoomScale="90" zoomScaleNormal="90" workbookViewId="0">
      <selection activeCell="G11" sqref="G11"/>
    </sheetView>
  </sheetViews>
  <sheetFormatPr defaultColWidth="8.7109375" defaultRowHeight="15"/>
  <cols>
    <col min="1" max="1" width="3" customWidth="1"/>
    <col min="2" max="2" width="27.42578125" customWidth="1"/>
    <col min="3" max="3" width="29.85546875" customWidth="1"/>
    <col min="4" max="4" width="28.42578125" customWidth="1"/>
  </cols>
  <sheetData>
    <row r="1" spans="1:6">
      <c r="A1" s="356"/>
      <c r="B1" s="356"/>
      <c r="C1" s="165"/>
      <c r="D1" s="165"/>
      <c r="E1" s="165"/>
      <c r="F1" s="165"/>
    </row>
    <row r="2" spans="1:6" ht="18.75">
      <c r="A2" s="165"/>
      <c r="B2" s="357" t="s">
        <v>1068</v>
      </c>
      <c r="C2" s="357"/>
      <c r="D2" s="357"/>
      <c r="E2" s="165"/>
      <c r="F2" s="165"/>
    </row>
    <row r="3" spans="1:6">
      <c r="A3" s="165"/>
      <c r="B3" s="166" t="s">
        <v>1069</v>
      </c>
      <c r="C3" s="165"/>
      <c r="D3" s="165"/>
      <c r="E3" s="165"/>
      <c r="F3" s="165"/>
    </row>
    <row r="4" spans="1:6">
      <c r="A4" s="356"/>
      <c r="B4" s="356"/>
      <c r="C4" s="165"/>
      <c r="D4" s="165"/>
      <c r="E4" s="165"/>
      <c r="F4" s="165"/>
    </row>
    <row r="5" spans="1:6">
      <c r="A5" s="165"/>
      <c r="B5" s="358" t="s">
        <v>1070</v>
      </c>
      <c r="C5" s="359"/>
      <c r="D5" s="359"/>
      <c r="E5" s="359"/>
      <c r="F5" s="165"/>
    </row>
    <row r="6" spans="1:6">
      <c r="A6" s="165"/>
      <c r="B6" s="167" t="s">
        <v>1071</v>
      </c>
      <c r="C6" s="167" t="s">
        <v>1072</v>
      </c>
      <c r="D6" s="167" t="s">
        <v>1073</v>
      </c>
      <c r="E6" s="167" t="s">
        <v>1007</v>
      </c>
      <c r="F6" s="165"/>
    </row>
    <row r="7" spans="1:6">
      <c r="A7" s="165"/>
      <c r="B7" s="167">
        <v>700</v>
      </c>
      <c r="C7" s="167">
        <v>10</v>
      </c>
      <c r="D7" s="168">
        <v>7000</v>
      </c>
      <c r="E7" s="167" t="s">
        <v>1074</v>
      </c>
      <c r="F7" s="165"/>
    </row>
    <row r="8" spans="1:6">
      <c r="A8" s="165"/>
      <c r="B8" s="358" t="s">
        <v>1075</v>
      </c>
      <c r="C8" s="359"/>
      <c r="D8" s="359"/>
      <c r="E8" s="359"/>
      <c r="F8" s="165"/>
    </row>
    <row r="9" spans="1:6">
      <c r="A9" s="165"/>
      <c r="B9" s="167" t="s">
        <v>1073</v>
      </c>
      <c r="C9" s="167" t="s">
        <v>1076</v>
      </c>
      <c r="D9" s="167" t="s">
        <v>1077</v>
      </c>
      <c r="E9" s="167" t="s">
        <v>1007</v>
      </c>
      <c r="F9" s="165"/>
    </row>
    <row r="10" spans="1:6">
      <c r="A10" s="165"/>
      <c r="B10" s="168">
        <v>7000</v>
      </c>
      <c r="C10" s="167">
        <v>20</v>
      </c>
      <c r="D10" s="167">
        <v>350</v>
      </c>
      <c r="E10" s="167" t="s">
        <v>1011</v>
      </c>
      <c r="F10" s="165"/>
    </row>
    <row r="11" spans="1:6">
      <c r="A11" s="356"/>
      <c r="B11" s="356"/>
      <c r="C11" s="165"/>
      <c r="D11" s="165"/>
      <c r="E11" s="165"/>
      <c r="F11" s="165"/>
    </row>
    <row r="12" spans="1:6">
      <c r="A12" s="356"/>
      <c r="B12" s="356"/>
      <c r="C12" s="165"/>
      <c r="D12" s="165"/>
      <c r="E12" s="165"/>
      <c r="F12" s="165"/>
    </row>
    <row r="13" spans="1:6" ht="18.75">
      <c r="A13" s="165"/>
      <c r="B13" s="357" t="s">
        <v>1078</v>
      </c>
      <c r="C13" s="357"/>
      <c r="D13" s="357"/>
      <c r="E13" s="165"/>
      <c r="F13" s="165"/>
    </row>
    <row r="14" spans="1:6">
      <c r="A14" s="165"/>
      <c r="B14" s="166" t="s">
        <v>1079</v>
      </c>
      <c r="C14" s="165"/>
      <c r="D14" s="165"/>
      <c r="E14" s="165"/>
      <c r="F14" s="165"/>
    </row>
    <row r="15" spans="1:6">
      <c r="A15" s="356"/>
      <c r="B15" s="356"/>
      <c r="C15" s="165"/>
      <c r="D15" s="165"/>
      <c r="E15" s="165"/>
      <c r="F15" s="165"/>
    </row>
    <row r="16" spans="1:6">
      <c r="A16" s="165"/>
      <c r="B16" s="358" t="s">
        <v>1070</v>
      </c>
      <c r="C16" s="359"/>
      <c r="D16" s="359"/>
      <c r="E16" s="359"/>
      <c r="F16" s="165"/>
    </row>
    <row r="17" spans="1:6">
      <c r="A17" s="165"/>
      <c r="B17" s="167" t="s">
        <v>1071</v>
      </c>
      <c r="C17" s="167" t="s">
        <v>1072</v>
      </c>
      <c r="D17" s="167" t="s">
        <v>1073</v>
      </c>
      <c r="E17" s="167" t="s">
        <v>1007</v>
      </c>
      <c r="F17" s="165"/>
    </row>
    <row r="18" spans="1:6">
      <c r="A18" s="165"/>
      <c r="B18" s="167">
        <v>800</v>
      </c>
      <c r="C18" s="167">
        <v>10</v>
      </c>
      <c r="D18" s="168">
        <v>8000</v>
      </c>
      <c r="E18" s="167" t="s">
        <v>1074</v>
      </c>
      <c r="F18" s="165"/>
    </row>
    <row r="19" spans="1:6">
      <c r="A19" s="165"/>
      <c r="B19" s="358" t="s">
        <v>1075</v>
      </c>
      <c r="C19" s="359"/>
      <c r="D19" s="359"/>
      <c r="E19" s="359"/>
      <c r="F19" s="165"/>
    </row>
    <row r="20" spans="1:6">
      <c r="A20" s="165"/>
      <c r="B20" s="167" t="s">
        <v>1073</v>
      </c>
      <c r="C20" s="167" t="s">
        <v>1076</v>
      </c>
      <c r="D20" s="167" t="s">
        <v>1077</v>
      </c>
      <c r="E20" s="167" t="s">
        <v>1007</v>
      </c>
      <c r="F20" s="165"/>
    </row>
    <row r="21" spans="1:6">
      <c r="A21" s="165"/>
      <c r="B21" s="168">
        <v>8000</v>
      </c>
      <c r="C21" s="167">
        <v>20</v>
      </c>
      <c r="D21" s="167">
        <v>400</v>
      </c>
      <c r="E21" s="167" t="s">
        <v>1011</v>
      </c>
      <c r="F21" s="165"/>
    </row>
    <row r="22" spans="1:6">
      <c r="A22" s="356"/>
      <c r="B22" s="356"/>
      <c r="C22" s="165"/>
      <c r="D22" s="165"/>
      <c r="E22" s="165"/>
      <c r="F22" s="165"/>
    </row>
  </sheetData>
  <mergeCells count="12">
    <mergeCell ref="A22:B22"/>
    <mergeCell ref="A1:B1"/>
    <mergeCell ref="B2:D2"/>
    <mergeCell ref="A4:B4"/>
    <mergeCell ref="B5:E5"/>
    <mergeCell ref="B8:E8"/>
    <mergeCell ref="A11:B11"/>
    <mergeCell ref="A12:B12"/>
    <mergeCell ref="B13:D13"/>
    <mergeCell ref="A15:B15"/>
    <mergeCell ref="B16:E16"/>
    <mergeCell ref="B19:E19"/>
  </mergeCells>
  <hyperlinks>
    <hyperlink ref="B3" r:id="rId1" xr:uid="{B5B88F0E-D2D8-4518-A300-BD62C8B2B434}"/>
    <hyperlink ref="B14" r:id="rId2" xr:uid="{2542966B-4E44-4755-89D0-B2D7535338CC}"/>
  </hyperlinks>
  <pageMargins left="0.7" right="0.7" top="0.75" bottom="0.75" header="0.3" footer="0.3"/>
  <pageSetup orientation="portrait"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0aa5e-88b2-43f7-a54b-ec3e3535b67a">
      <Terms xmlns="http://schemas.microsoft.com/office/infopath/2007/PartnerControls"/>
    </lcf76f155ced4ddcb4097134ff3c332f>
    <TaxCatchAll xmlns="229cd273-e6a8-441a-be96-ca165f2ef484" xsi:nil="true"/>
    <Date xmlns="e7d0aa5e-88b2-43f7-a54b-ec3e3535b6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9F1D23CAE7E448825BE0C8EF9F1EB0" ma:contentTypeVersion="16" ma:contentTypeDescription="Create a new document." ma:contentTypeScope="" ma:versionID="c627e2025c9b1fcaeee005f57ad5ee4a">
  <xsd:schema xmlns:xsd="http://www.w3.org/2001/XMLSchema" xmlns:xs="http://www.w3.org/2001/XMLSchema" xmlns:p="http://schemas.microsoft.com/office/2006/metadata/properties" xmlns:ns2="e7d0aa5e-88b2-43f7-a54b-ec3e3535b67a" xmlns:ns3="d7343a7c-9e42-4a88-945f-1a57865d2ee3" xmlns:ns4="229cd273-e6a8-441a-be96-ca165f2ef484" targetNamespace="http://schemas.microsoft.com/office/2006/metadata/properties" ma:root="true" ma:fieldsID="46d8088df4b22778197af08e0442433d" ns2:_="" ns3:_="" ns4:_="">
    <xsd:import namespace="e7d0aa5e-88b2-43f7-a54b-ec3e3535b67a"/>
    <xsd:import namespace="d7343a7c-9e42-4a88-945f-1a57865d2ee3"/>
    <xsd:import namespace="229cd273-e6a8-441a-be96-ca165f2ef4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Location" minOccurs="0"/>
                <xsd:element ref="ns2:Dat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0aa5e-88b2-43f7-a54b-ec3e3535b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7130a6f-f85e-4512-91b8-fbeda0f83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43a7c-9e42-4a88-945f-1a57865d2e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cd273-e6a8-441a-be96-ca165f2ef48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b1e51f1-af49-4a8c-9b61-1a661ff7577f}" ma:internalName="TaxCatchAll" ma:showField="CatchAllData" ma:web="229cd273-e6a8-441a-be96-ca165f2ef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7A23DD-0D1E-4743-A696-B3155B8A6C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bcd9205-aa71-43b1-82fe-dcc00a36dd04"/>
    <ds:schemaRef ds:uri="83a6049c-05c8-4e22-bd03-2c19a5f84a8b"/>
    <ds:schemaRef ds:uri="e7d0aa5e-88b2-43f7-a54b-ec3e3535b67a"/>
    <ds:schemaRef ds:uri="229cd273-e6a8-441a-be96-ca165f2ef484"/>
  </ds:schemaRefs>
</ds:datastoreItem>
</file>

<file path=customXml/itemProps2.xml><?xml version="1.0" encoding="utf-8"?>
<ds:datastoreItem xmlns:ds="http://schemas.openxmlformats.org/officeDocument/2006/customXml" ds:itemID="{502B2F33-C9A6-4226-B3C6-52F1FA8D8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d0aa5e-88b2-43f7-a54b-ec3e3535b67a"/>
    <ds:schemaRef ds:uri="d7343a7c-9e42-4a88-945f-1a57865d2ee3"/>
    <ds:schemaRef ds:uri="229cd273-e6a8-441a-be96-ca165f2ef4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0DAEFA-4521-41D8-BAAB-E4BEA085B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Total PTDs</vt:lpstr>
      <vt:lpstr>WQT Analysis </vt:lpstr>
      <vt:lpstr>NFDs</vt:lpstr>
      <vt:lpstr>ER Calcs - All VPAs</vt:lpstr>
      <vt:lpstr>SDGs Calcs</vt:lpstr>
      <vt:lpstr>Water Supply Calculations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co2balance PC 3</dc:creator>
  <cp:keywords/>
  <dc:description/>
  <cp:lastModifiedBy>Randulph Paulo Bernabe Morales</cp:lastModifiedBy>
  <cp:revision/>
  <dcterms:created xsi:type="dcterms:W3CDTF">2014-12-10T09:27:05Z</dcterms:created>
  <dcterms:modified xsi:type="dcterms:W3CDTF">2024-04-25T16:36:41Z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0x010100D79F1D23CAE7E448825BE0C8EF9F1EB0</vt:lpwstr>
  </property>
  <property fmtid="{D5CDD505-2E9C-101B-9397-08002B2CF9AE}" pid="3" name="AuthorIds_UIVersion_512">
    <vt:lpwstr>151</vt:lpwstr>
  </property>
  <property fmtid="{D5CDD505-2E9C-101B-9397-08002B2CF9AE}" pid="4" name="MediaServiceImageTags">
    <vt:lpwstr/>
  </property>
</Properties>
</file>