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Active/Vita/Eritrea/Eritrea_Maekel_SW/4_Reviews/3_Verification/CP2/MP 5 ERSDWS/GS_PR/R1/"/>
    </mc:Choice>
  </mc:AlternateContent>
  <xr:revisionPtr revIDLastSave="101" documentId="13_ncr:1_{74257B1B-C006-4C7D-8F7B-14C1289BE197}" xr6:coauthVersionLast="47" xr6:coauthVersionMax="47" xr10:uidLastSave="{07AAEC9F-9E54-431A-9945-F29AE417CDE0}"/>
  <bookViews>
    <workbookView xWindow="-110" yWindow="-110" windowWidth="19420" windowHeight="10300" activeTab="3" xr2:uid="{CA6CD376-58EE-47EC-8373-2E5C1626CE5B}"/>
  </bookViews>
  <sheets>
    <sheet name="Summary" sheetId="1" r:id="rId1"/>
    <sheet name="Input Reference" sheetId="11" r:id="rId2"/>
    <sheet name="SDG Calcs Maekel" sheetId="26" r:id="rId3"/>
    <sheet name="ERs Calcs" sheetId="24" r:id="rId4"/>
    <sheet name="Maintenance" sheetId="27" r:id="rId5"/>
    <sheet name="Survey results summary" sheetId="2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68" i="24" l="1"/>
  <c r="F27" i="26"/>
  <c r="F28" i="26"/>
  <c r="F29" i="26"/>
  <c r="F30" i="26"/>
  <c r="E27" i="26"/>
  <c r="E28" i="26"/>
  <c r="E29" i="26"/>
  <c r="E30" i="26"/>
  <c r="F26" i="26"/>
  <c r="E26" i="26"/>
  <c r="F11" i="26" l="1"/>
  <c r="F12" i="26"/>
  <c r="F13" i="26"/>
  <c r="F14" i="26"/>
  <c r="F10" i="26"/>
  <c r="E11" i="26"/>
  <c r="E12" i="26"/>
  <c r="E13" i="26"/>
  <c r="E14" i="26"/>
  <c r="E10" i="26"/>
  <c r="F15" i="26"/>
  <c r="E15" i="26"/>
  <c r="E6" i="26"/>
  <c r="F6" i="26"/>
  <c r="F5" i="26"/>
  <c r="E5" i="26"/>
  <c r="E4" i="26"/>
  <c r="F4" i="26"/>
  <c r="F3" i="26"/>
  <c r="E3" i="26"/>
  <c r="F22" i="26"/>
  <c r="E22" i="26"/>
  <c r="F21" i="26"/>
  <c r="E21" i="26"/>
  <c r="F20" i="26"/>
  <c r="E20" i="26"/>
  <c r="E5" i="11"/>
  <c r="E26" i="11"/>
  <c r="E27" i="11"/>
  <c r="I5" i="11"/>
  <c r="H5" i="11"/>
  <c r="F16" i="26" l="1"/>
  <c r="E16" i="26"/>
  <c r="E11" i="11"/>
  <c r="K69" i="24"/>
  <c r="K67" i="24"/>
  <c r="J9" i="26"/>
  <c r="J11" i="26"/>
  <c r="G4" i="26"/>
  <c r="G13" i="26"/>
  <c r="AO4" i="24"/>
  <c r="AP4" i="24"/>
  <c r="AQ4" i="24"/>
  <c r="AO5" i="24"/>
  <c r="AP5" i="24"/>
  <c r="AQ5" i="24"/>
  <c r="AO6" i="24"/>
  <c r="AP6" i="24"/>
  <c r="AQ6" i="24"/>
  <c r="AO7" i="24"/>
  <c r="AP7" i="24"/>
  <c r="AQ7" i="24"/>
  <c r="AO8" i="24"/>
  <c r="AP8" i="24"/>
  <c r="AQ8" i="24"/>
  <c r="AO9" i="24"/>
  <c r="AP9" i="24"/>
  <c r="AQ9" i="24"/>
  <c r="AO10" i="24"/>
  <c r="AP10" i="24"/>
  <c r="AQ10" i="24"/>
  <c r="AO11" i="24"/>
  <c r="AP11" i="24"/>
  <c r="AQ11" i="24"/>
  <c r="AO12" i="24"/>
  <c r="AP12" i="24"/>
  <c r="AQ12" i="24"/>
  <c r="AO13" i="24"/>
  <c r="AP13" i="24"/>
  <c r="AQ13" i="24"/>
  <c r="AO14" i="24"/>
  <c r="AP14" i="24"/>
  <c r="AQ14" i="24"/>
  <c r="AO15" i="24"/>
  <c r="AP15" i="24"/>
  <c r="AQ15" i="24"/>
  <c r="AO16" i="24"/>
  <c r="AP16" i="24"/>
  <c r="AQ16" i="24"/>
  <c r="AO17" i="24"/>
  <c r="AP17" i="24"/>
  <c r="AQ17" i="24"/>
  <c r="AO18" i="24"/>
  <c r="AP18" i="24"/>
  <c r="AQ18" i="24"/>
  <c r="AO19" i="24"/>
  <c r="AP19" i="24"/>
  <c r="AQ19" i="24"/>
  <c r="AO20" i="24"/>
  <c r="AP20" i="24"/>
  <c r="AQ20" i="24"/>
  <c r="AO21" i="24"/>
  <c r="AP21" i="24"/>
  <c r="AQ21" i="24"/>
  <c r="AO22" i="24"/>
  <c r="AP22" i="24"/>
  <c r="AQ22" i="24"/>
  <c r="AO23" i="24"/>
  <c r="AP23" i="24"/>
  <c r="AQ23" i="24"/>
  <c r="AO24" i="24"/>
  <c r="AP24" i="24"/>
  <c r="AQ24" i="24"/>
  <c r="AO25" i="24"/>
  <c r="AP25" i="24"/>
  <c r="AQ25" i="24"/>
  <c r="AO26" i="24"/>
  <c r="AP26" i="24"/>
  <c r="AQ26" i="24"/>
  <c r="AO27" i="24"/>
  <c r="AP27" i="24"/>
  <c r="AQ27" i="24"/>
  <c r="AO28" i="24"/>
  <c r="AP28" i="24"/>
  <c r="AQ28" i="24"/>
  <c r="AO29" i="24"/>
  <c r="AP29" i="24"/>
  <c r="AQ29" i="24"/>
  <c r="AO30" i="24"/>
  <c r="AP30" i="24"/>
  <c r="AQ30" i="24"/>
  <c r="AO31" i="24"/>
  <c r="AP31" i="24"/>
  <c r="AQ31" i="24"/>
  <c r="AO32" i="24"/>
  <c r="AP32" i="24"/>
  <c r="AQ32" i="24"/>
  <c r="AO33" i="24"/>
  <c r="AP33" i="24"/>
  <c r="AQ33" i="24"/>
  <c r="AO34" i="24"/>
  <c r="AP34" i="24"/>
  <c r="AQ34" i="24"/>
  <c r="AO35" i="24"/>
  <c r="AP35" i="24"/>
  <c r="AQ35" i="24"/>
  <c r="AO36" i="24"/>
  <c r="AP36" i="24"/>
  <c r="AQ36" i="24"/>
  <c r="AO37" i="24"/>
  <c r="AP37" i="24"/>
  <c r="AQ37" i="24"/>
  <c r="AO38" i="24"/>
  <c r="AP38" i="24"/>
  <c r="AQ38" i="24"/>
  <c r="AO39" i="24"/>
  <c r="AP39" i="24"/>
  <c r="AQ39" i="24"/>
  <c r="AO40" i="24"/>
  <c r="AP40" i="24"/>
  <c r="AQ40" i="24"/>
  <c r="AO41" i="24"/>
  <c r="AP41" i="24"/>
  <c r="AQ41" i="24"/>
  <c r="AO42" i="24"/>
  <c r="AP42" i="24"/>
  <c r="AQ42" i="24"/>
  <c r="AO43" i="24"/>
  <c r="AP43" i="24"/>
  <c r="AQ43" i="24"/>
  <c r="AO44" i="24"/>
  <c r="AP44" i="24"/>
  <c r="AQ44" i="24"/>
  <c r="AO45" i="24"/>
  <c r="AP45" i="24"/>
  <c r="AQ45" i="24"/>
  <c r="AO46" i="24"/>
  <c r="AP46" i="24"/>
  <c r="AQ46" i="24"/>
  <c r="AO47" i="24"/>
  <c r="AP47" i="24"/>
  <c r="AQ47" i="24"/>
  <c r="AO48" i="24"/>
  <c r="AP48" i="24"/>
  <c r="AQ48" i="24"/>
  <c r="AO49" i="24"/>
  <c r="AP49" i="24"/>
  <c r="AQ49" i="24"/>
  <c r="AO50" i="24"/>
  <c r="AP50" i="24"/>
  <c r="AQ50" i="24"/>
  <c r="AO51" i="24"/>
  <c r="AP51" i="24"/>
  <c r="AQ51" i="24"/>
  <c r="AO52" i="24"/>
  <c r="AP52" i="24"/>
  <c r="AQ52" i="24"/>
  <c r="AO53" i="24"/>
  <c r="AP53" i="24"/>
  <c r="AQ53" i="24"/>
  <c r="AO54" i="24"/>
  <c r="AP54" i="24"/>
  <c r="AQ54" i="24"/>
  <c r="AO55" i="24"/>
  <c r="AP55" i="24"/>
  <c r="AQ55" i="24"/>
  <c r="AO56" i="24"/>
  <c r="AP56" i="24"/>
  <c r="AQ56" i="24"/>
  <c r="AO57" i="24"/>
  <c r="AP57" i="24"/>
  <c r="AQ57" i="24"/>
  <c r="AO58" i="24"/>
  <c r="AP58" i="24"/>
  <c r="AQ58" i="24"/>
  <c r="AO59" i="24"/>
  <c r="AP59" i="24"/>
  <c r="AQ59" i="24"/>
  <c r="AO60" i="24"/>
  <c r="AP60" i="24"/>
  <c r="AQ60" i="24"/>
  <c r="AO61" i="24"/>
  <c r="AP61" i="24"/>
  <c r="AQ61" i="24"/>
  <c r="AO62" i="24"/>
  <c r="AP62" i="24"/>
  <c r="AQ62" i="24"/>
  <c r="AO63" i="24"/>
  <c r="AP63" i="24"/>
  <c r="AQ63" i="24"/>
  <c r="AO64" i="24"/>
  <c r="AP64" i="24"/>
  <c r="AQ64" i="24"/>
  <c r="AO65" i="24"/>
  <c r="AP65" i="24"/>
  <c r="AQ65" i="24"/>
  <c r="AP3" i="24"/>
  <c r="AQ3" i="24"/>
  <c r="AO3" i="24"/>
  <c r="AT63" i="27" l="1"/>
  <c r="AT49" i="27"/>
  <c r="AY8" i="27" l="1"/>
  <c r="AY54" i="27"/>
  <c r="AY56" i="27"/>
  <c r="U3" i="24" l="1"/>
  <c r="S4" i="24"/>
  <c r="S5" i="24"/>
  <c r="S6" i="24"/>
  <c r="S7" i="24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48" i="24"/>
  <c r="S49" i="24"/>
  <c r="S50" i="24"/>
  <c r="S51" i="24"/>
  <c r="S52" i="24"/>
  <c r="S53" i="24"/>
  <c r="S54" i="24"/>
  <c r="S55" i="24"/>
  <c r="S56" i="24"/>
  <c r="S57" i="24"/>
  <c r="S58" i="24"/>
  <c r="S59" i="24"/>
  <c r="S60" i="24"/>
  <c r="S61" i="24"/>
  <c r="S62" i="24"/>
  <c r="S63" i="24"/>
  <c r="S64" i="24"/>
  <c r="S65" i="24"/>
  <c r="S3" i="24"/>
  <c r="BF67" i="27" l="1"/>
  <c r="BF4" i="27"/>
  <c r="BF5" i="27"/>
  <c r="BF6" i="27"/>
  <c r="BF7" i="27"/>
  <c r="BF8" i="27"/>
  <c r="BF9" i="27"/>
  <c r="BF10" i="27"/>
  <c r="BF11" i="27"/>
  <c r="BF12" i="27"/>
  <c r="BF13" i="27"/>
  <c r="BF14" i="27"/>
  <c r="BF15" i="27"/>
  <c r="BF16" i="27"/>
  <c r="BF17" i="27"/>
  <c r="BF18" i="27"/>
  <c r="BF19" i="27"/>
  <c r="BF20" i="27"/>
  <c r="BF27" i="27"/>
  <c r="BF28" i="27"/>
  <c r="BF29" i="27"/>
  <c r="BF30" i="27"/>
  <c r="BF31" i="27"/>
  <c r="BF32" i="27"/>
  <c r="BF33" i="27"/>
  <c r="BF34" i="27"/>
  <c r="BF35" i="27"/>
  <c r="BF36" i="27"/>
  <c r="BF37" i="27"/>
  <c r="BF38" i="27"/>
  <c r="BF52" i="27"/>
  <c r="BF53" i="27"/>
  <c r="BF54" i="27"/>
  <c r="BF55" i="27"/>
  <c r="BF56" i="27"/>
  <c r="BF57" i="27"/>
  <c r="BF58" i="27"/>
  <c r="BF59" i="27"/>
  <c r="BF60" i="27"/>
  <c r="BF61" i="27"/>
  <c r="BF62" i="27"/>
  <c r="BF63" i="27"/>
  <c r="BF64" i="27"/>
  <c r="BF65" i="27"/>
  <c r="BF3" i="27"/>
  <c r="BC4" i="27"/>
  <c r="BC5" i="27"/>
  <c r="BC6" i="27"/>
  <c r="BC7" i="27"/>
  <c r="BC8" i="27"/>
  <c r="BC9" i="27"/>
  <c r="BC10" i="27"/>
  <c r="BC11" i="27"/>
  <c r="BC12" i="27"/>
  <c r="BC13" i="27"/>
  <c r="BC14" i="27"/>
  <c r="BC15" i="27"/>
  <c r="BC16" i="27"/>
  <c r="BC17" i="27"/>
  <c r="BC18" i="27"/>
  <c r="BC19" i="27"/>
  <c r="BC20" i="27"/>
  <c r="BC27" i="27"/>
  <c r="BC28" i="27"/>
  <c r="BC29" i="27"/>
  <c r="BC30" i="27"/>
  <c r="BC31" i="27"/>
  <c r="BC32" i="27"/>
  <c r="BC33" i="27"/>
  <c r="BC34" i="27"/>
  <c r="BC35" i="27"/>
  <c r="BC36" i="27"/>
  <c r="BC37" i="27"/>
  <c r="BC38" i="27"/>
  <c r="BC52" i="27"/>
  <c r="BC53" i="27"/>
  <c r="BC54" i="27"/>
  <c r="BC55" i="27"/>
  <c r="BC56" i="27"/>
  <c r="BC57" i="27"/>
  <c r="BC58" i="27"/>
  <c r="BC59" i="27"/>
  <c r="BC60" i="27"/>
  <c r="BC61" i="27"/>
  <c r="BC62" i="27"/>
  <c r="BC63" i="27"/>
  <c r="BC64" i="27"/>
  <c r="BC65" i="27"/>
  <c r="BC3" i="27"/>
  <c r="BD45" i="27"/>
  <c r="BD46" i="27"/>
  <c r="BD47" i="27"/>
  <c r="BD48" i="27"/>
  <c r="BD49" i="27"/>
  <c r="BG49" i="27" s="1"/>
  <c r="BD50" i="27"/>
  <c r="BG50" i="27" s="1"/>
  <c r="BD51" i="27"/>
  <c r="BG51" i="27" s="1"/>
  <c r="BD40" i="27"/>
  <c r="BG40" i="27" s="1"/>
  <c r="BD41" i="27"/>
  <c r="BG41" i="27" s="1"/>
  <c r="BD42" i="27"/>
  <c r="BG42" i="27" s="1"/>
  <c r="BD43" i="27"/>
  <c r="BD44" i="27"/>
  <c r="BG44" i="27" s="1"/>
  <c r="BD39" i="27"/>
  <c r="BG39" i="27" s="1"/>
  <c r="BD22" i="27"/>
  <c r="BG22" i="27" s="1"/>
  <c r="BD23" i="27"/>
  <c r="BG23" i="27" s="1"/>
  <c r="BD24" i="27"/>
  <c r="BG24" i="27" s="1"/>
  <c r="BD25" i="27"/>
  <c r="BG25" i="27" s="1"/>
  <c r="BD26" i="27"/>
  <c r="BD21" i="27"/>
  <c r="BG21" i="27" s="1"/>
  <c r="BH4" i="27"/>
  <c r="BH5" i="27"/>
  <c r="BH6" i="27"/>
  <c r="BH7" i="27"/>
  <c r="BH9" i="27"/>
  <c r="BH10" i="27"/>
  <c r="BH11" i="27"/>
  <c r="BH12" i="27"/>
  <c r="BH13" i="27"/>
  <c r="BH14" i="27"/>
  <c r="BH15" i="27"/>
  <c r="BH17" i="27"/>
  <c r="BH18" i="27"/>
  <c r="BH19" i="27"/>
  <c r="BH21" i="27"/>
  <c r="BH22" i="27"/>
  <c r="BH23" i="27"/>
  <c r="BH24" i="27"/>
  <c r="BH25" i="27"/>
  <c r="BH26" i="27"/>
  <c r="BH27" i="27"/>
  <c r="BH28" i="27"/>
  <c r="BH29" i="27"/>
  <c r="BH30" i="27"/>
  <c r="BH31" i="27"/>
  <c r="BH32" i="27"/>
  <c r="BH33" i="27"/>
  <c r="BH34" i="27"/>
  <c r="BH35" i="27"/>
  <c r="BH36" i="27"/>
  <c r="BH37" i="27"/>
  <c r="BH38" i="27"/>
  <c r="BH39" i="27"/>
  <c r="BH40" i="27"/>
  <c r="BH41" i="27"/>
  <c r="BH42" i="27"/>
  <c r="BH43" i="27"/>
  <c r="BH44" i="27"/>
  <c r="BH45" i="27"/>
  <c r="BH46" i="27"/>
  <c r="BH47" i="27"/>
  <c r="BH50" i="27"/>
  <c r="BH51" i="27"/>
  <c r="BH52" i="27"/>
  <c r="BH53" i="27"/>
  <c r="BH55" i="27"/>
  <c r="BH57" i="27"/>
  <c r="BH58" i="27"/>
  <c r="BH59" i="27"/>
  <c r="BH60" i="27"/>
  <c r="BH61" i="27"/>
  <c r="BH64" i="27"/>
  <c r="BH65" i="27"/>
  <c r="BH3" i="27"/>
  <c r="BG3" i="27"/>
  <c r="BE4" i="27"/>
  <c r="BE5" i="27"/>
  <c r="BE6" i="27"/>
  <c r="BE7" i="27"/>
  <c r="BE8" i="27"/>
  <c r="BE9" i="27"/>
  <c r="BE10" i="27"/>
  <c r="BE11" i="27"/>
  <c r="BE12" i="27"/>
  <c r="BE13" i="27"/>
  <c r="BE14" i="27"/>
  <c r="BE15" i="27"/>
  <c r="BE16" i="27"/>
  <c r="BE17" i="27"/>
  <c r="BE18" i="27"/>
  <c r="BE19" i="27"/>
  <c r="BE20" i="27"/>
  <c r="BE21" i="27"/>
  <c r="BE22" i="27"/>
  <c r="BE23" i="27"/>
  <c r="BE24" i="27"/>
  <c r="BE25" i="27"/>
  <c r="BE26" i="27"/>
  <c r="BE27" i="27"/>
  <c r="BE28" i="27"/>
  <c r="BE29" i="27"/>
  <c r="BE30" i="27"/>
  <c r="BE31" i="27"/>
  <c r="BE32" i="27"/>
  <c r="BE33" i="27"/>
  <c r="BE34" i="27"/>
  <c r="BE35" i="27"/>
  <c r="BE36" i="27"/>
  <c r="BE37" i="27"/>
  <c r="BE38" i="27"/>
  <c r="BE39" i="27"/>
  <c r="BE40" i="27"/>
  <c r="BE41" i="27"/>
  <c r="BE42" i="27"/>
  <c r="BE43" i="27"/>
  <c r="BE44" i="27"/>
  <c r="BE45" i="27"/>
  <c r="BE46" i="27"/>
  <c r="BE47" i="27"/>
  <c r="BE48" i="27"/>
  <c r="BE49" i="27"/>
  <c r="BE50" i="27"/>
  <c r="BE51" i="27"/>
  <c r="BE52" i="27"/>
  <c r="BE53" i="27"/>
  <c r="BE54" i="27"/>
  <c r="BE55" i="27"/>
  <c r="BE56" i="27"/>
  <c r="BE57" i="27"/>
  <c r="BE58" i="27"/>
  <c r="BE59" i="27"/>
  <c r="BE60" i="27"/>
  <c r="BE61" i="27"/>
  <c r="BE62" i="27"/>
  <c r="BE63" i="27"/>
  <c r="BE64" i="27"/>
  <c r="BE65" i="27"/>
  <c r="BE3" i="27"/>
  <c r="W4" i="24"/>
  <c r="W5" i="24"/>
  <c r="W6" i="24"/>
  <c r="W7" i="24"/>
  <c r="W8" i="24"/>
  <c r="W9" i="24"/>
  <c r="W10" i="24"/>
  <c r="W11" i="24"/>
  <c r="W12" i="24"/>
  <c r="W13" i="24"/>
  <c r="W14" i="24"/>
  <c r="W15" i="24"/>
  <c r="W16" i="24"/>
  <c r="W17" i="24"/>
  <c r="W18" i="24"/>
  <c r="W19" i="24"/>
  <c r="W20" i="24"/>
  <c r="W21" i="24"/>
  <c r="W22" i="24"/>
  <c r="W23" i="24"/>
  <c r="W24" i="24"/>
  <c r="W25" i="24"/>
  <c r="W26" i="24"/>
  <c r="W27" i="24"/>
  <c r="W28" i="24"/>
  <c r="W29" i="24"/>
  <c r="W30" i="24"/>
  <c r="W31" i="24"/>
  <c r="W32" i="24"/>
  <c r="W33" i="24"/>
  <c r="W34" i="24"/>
  <c r="W35" i="24"/>
  <c r="W36" i="24"/>
  <c r="W37" i="24"/>
  <c r="W38" i="24"/>
  <c r="W39" i="24"/>
  <c r="W40" i="24"/>
  <c r="W41" i="24"/>
  <c r="W42" i="24"/>
  <c r="W43" i="24"/>
  <c r="W44" i="24"/>
  <c r="W45" i="24"/>
  <c r="W46" i="24"/>
  <c r="W47" i="24"/>
  <c r="W48" i="24"/>
  <c r="W49" i="24"/>
  <c r="W50" i="24"/>
  <c r="W51" i="24"/>
  <c r="W52" i="24"/>
  <c r="W53" i="24"/>
  <c r="W54" i="24"/>
  <c r="W55" i="24"/>
  <c r="W56" i="24"/>
  <c r="W57" i="24"/>
  <c r="W58" i="24"/>
  <c r="W59" i="24"/>
  <c r="W60" i="24"/>
  <c r="W61" i="24"/>
  <c r="W62" i="24"/>
  <c r="W63" i="24"/>
  <c r="W64" i="24"/>
  <c r="W65" i="24"/>
  <c r="W3" i="24"/>
  <c r="BG19" i="27"/>
  <c r="BG20" i="27"/>
  <c r="BG26" i="27"/>
  <c r="BG27" i="27"/>
  <c r="BG28" i="27"/>
  <c r="BG29" i="27"/>
  <c r="BG30" i="27"/>
  <c r="BG31" i="27"/>
  <c r="BG32" i="27"/>
  <c r="BG33" i="27"/>
  <c r="BG34" i="27"/>
  <c r="BG35" i="27"/>
  <c r="BG36" i="27"/>
  <c r="BG37" i="27"/>
  <c r="BG38" i="27"/>
  <c r="BG43" i="27"/>
  <c r="BG45" i="27"/>
  <c r="BG46" i="27"/>
  <c r="BG47" i="27"/>
  <c r="BG48" i="27"/>
  <c r="BG52" i="27"/>
  <c r="BG53" i="27"/>
  <c r="BG54" i="27"/>
  <c r="BG55" i="27"/>
  <c r="BG56" i="27"/>
  <c r="BG57" i="27"/>
  <c r="BG58" i="27"/>
  <c r="BG59" i="27"/>
  <c r="BG60" i="27"/>
  <c r="BG61" i="27"/>
  <c r="BG62" i="27"/>
  <c r="BG63" i="27"/>
  <c r="BG64" i="27"/>
  <c r="BG65" i="27"/>
  <c r="BD20" i="27"/>
  <c r="BD27" i="27"/>
  <c r="BD28" i="27"/>
  <c r="BD29" i="27"/>
  <c r="BD30" i="27"/>
  <c r="BD31" i="27"/>
  <c r="BD32" i="27"/>
  <c r="BD33" i="27"/>
  <c r="BD34" i="27"/>
  <c r="BD35" i="27"/>
  <c r="BD36" i="27"/>
  <c r="BD37" i="27"/>
  <c r="BD38" i="27"/>
  <c r="BD52" i="27"/>
  <c r="BD53" i="27"/>
  <c r="BD54" i="27"/>
  <c r="BD55" i="27"/>
  <c r="BD56" i="27"/>
  <c r="BD57" i="27"/>
  <c r="BD58" i="27"/>
  <c r="BD59" i="27"/>
  <c r="BD60" i="27"/>
  <c r="BD61" i="27"/>
  <c r="BD62" i="27"/>
  <c r="BD63" i="27"/>
  <c r="BD64" i="27"/>
  <c r="BD65" i="27"/>
  <c r="BG5" i="27"/>
  <c r="BG6" i="27"/>
  <c r="BG7" i="27"/>
  <c r="BG8" i="27"/>
  <c r="BG9" i="27"/>
  <c r="BG10" i="27"/>
  <c r="BG11" i="27"/>
  <c r="BG12" i="27"/>
  <c r="BG13" i="27"/>
  <c r="BG14" i="27"/>
  <c r="BG15" i="27"/>
  <c r="BG16" i="27"/>
  <c r="BG17" i="27"/>
  <c r="BG18" i="27"/>
  <c r="BG4" i="27"/>
  <c r="BD4" i="27"/>
  <c r="BD5" i="27"/>
  <c r="BD6" i="27"/>
  <c r="BD7" i="27"/>
  <c r="BD8" i="27"/>
  <c r="BD9" i="27"/>
  <c r="BD10" i="27"/>
  <c r="BD11" i="27"/>
  <c r="BD12" i="27"/>
  <c r="BD13" i="27"/>
  <c r="BD14" i="27"/>
  <c r="BD15" i="27"/>
  <c r="BD16" i="27"/>
  <c r="BD17" i="27"/>
  <c r="BD18" i="27"/>
  <c r="BD19" i="27"/>
  <c r="BD3" i="27"/>
  <c r="V21" i="24"/>
  <c r="V23" i="24"/>
  <c r="BB4" i="27"/>
  <c r="BB6" i="27"/>
  <c r="BB7" i="27"/>
  <c r="BB8" i="27"/>
  <c r="BH8" i="27" s="1"/>
  <c r="BB9" i="27"/>
  <c r="BB11" i="27"/>
  <c r="BB12" i="27"/>
  <c r="BB14" i="27"/>
  <c r="BB15" i="27"/>
  <c r="BB17" i="27"/>
  <c r="BB18" i="27"/>
  <c r="BB19" i="27"/>
  <c r="BB23" i="27"/>
  <c r="BB24" i="27"/>
  <c r="BB25" i="27"/>
  <c r="BB26" i="27"/>
  <c r="BB27" i="27"/>
  <c r="BB29" i="27"/>
  <c r="BB32" i="27"/>
  <c r="BB34" i="27"/>
  <c r="BB36" i="27"/>
  <c r="BB37" i="27"/>
  <c r="BB38" i="27"/>
  <c r="BB41" i="27"/>
  <c r="BB42" i="27"/>
  <c r="BB43" i="27"/>
  <c r="BB44" i="27"/>
  <c r="BB46" i="27"/>
  <c r="BB47" i="27"/>
  <c r="BB49" i="27"/>
  <c r="BH49" i="27" s="1"/>
  <c r="BB52" i="27"/>
  <c r="BB53" i="27"/>
  <c r="BB54" i="27"/>
  <c r="BH54" i="27" s="1"/>
  <c r="BB55" i="27"/>
  <c r="BB56" i="27"/>
  <c r="BH56" i="27" s="1"/>
  <c r="BB57" i="27"/>
  <c r="BB58" i="27"/>
  <c r="BB59" i="27"/>
  <c r="BB63" i="27"/>
  <c r="BH63" i="27" s="1"/>
  <c r="BB64" i="27"/>
  <c r="BB65" i="27"/>
  <c r="BA5" i="27"/>
  <c r="BA6" i="27"/>
  <c r="BA7" i="27"/>
  <c r="BA8" i="27"/>
  <c r="BA10" i="27"/>
  <c r="BA11" i="27"/>
  <c r="BA12" i="27"/>
  <c r="BA13" i="27"/>
  <c r="BA14" i="27"/>
  <c r="BA16" i="27"/>
  <c r="BA17" i="27"/>
  <c r="BA18" i="27"/>
  <c r="BA19" i="27"/>
  <c r="BA21" i="27"/>
  <c r="BA22" i="27"/>
  <c r="BA24" i="27"/>
  <c r="BA26" i="27"/>
  <c r="BA27" i="27"/>
  <c r="BA29" i="27"/>
  <c r="BA30" i="27"/>
  <c r="BA31" i="27"/>
  <c r="BA32" i="27"/>
  <c r="BA33" i="27"/>
  <c r="BA34" i="27"/>
  <c r="BA35" i="27"/>
  <c r="BA36" i="27"/>
  <c r="BA37" i="27"/>
  <c r="BA38" i="27"/>
  <c r="BA39" i="27"/>
  <c r="BA40" i="27"/>
  <c r="BA41" i="27"/>
  <c r="BA42" i="27"/>
  <c r="BA43" i="27"/>
  <c r="BA44" i="27"/>
  <c r="BA45" i="27"/>
  <c r="BA46" i="27"/>
  <c r="BA47" i="27"/>
  <c r="BA48" i="27"/>
  <c r="BA49" i="27"/>
  <c r="BA50" i="27"/>
  <c r="BA51" i="27"/>
  <c r="BA52" i="27"/>
  <c r="BA53" i="27"/>
  <c r="BA54" i="27"/>
  <c r="BA55" i="27"/>
  <c r="BA56" i="27"/>
  <c r="BA57" i="27"/>
  <c r="BA58" i="27"/>
  <c r="BA62" i="27"/>
  <c r="BA63" i="27"/>
  <c r="BA64" i="27"/>
  <c r="BA3" i="27"/>
  <c r="AZ4" i="27"/>
  <c r="AZ5" i="27"/>
  <c r="AZ6" i="27"/>
  <c r="AZ7" i="27"/>
  <c r="AZ8" i="27"/>
  <c r="AZ9" i="27"/>
  <c r="AZ10" i="27"/>
  <c r="AZ11" i="27"/>
  <c r="AZ12" i="27"/>
  <c r="AZ13" i="27"/>
  <c r="AZ14" i="27"/>
  <c r="AZ15" i="27"/>
  <c r="AZ16" i="27"/>
  <c r="AZ17" i="27"/>
  <c r="AZ18" i="27"/>
  <c r="AZ19" i="27"/>
  <c r="AZ20" i="27"/>
  <c r="AZ21" i="27"/>
  <c r="AZ22" i="27"/>
  <c r="AZ23" i="27"/>
  <c r="AZ24" i="27"/>
  <c r="AZ25" i="27"/>
  <c r="AZ26" i="27"/>
  <c r="AZ27" i="27"/>
  <c r="AZ28" i="27"/>
  <c r="AZ29" i="27"/>
  <c r="AZ30" i="27"/>
  <c r="AZ31" i="27"/>
  <c r="AZ32" i="27"/>
  <c r="AZ33" i="27"/>
  <c r="AZ34" i="27"/>
  <c r="AZ35" i="27"/>
  <c r="AZ36" i="27"/>
  <c r="AZ37" i="27"/>
  <c r="AZ38" i="27"/>
  <c r="AZ39" i="27"/>
  <c r="AZ40" i="27"/>
  <c r="AZ41" i="27"/>
  <c r="AZ42" i="27"/>
  <c r="AZ43" i="27"/>
  <c r="AZ44" i="27"/>
  <c r="AZ45" i="27"/>
  <c r="AZ46" i="27"/>
  <c r="AZ47" i="27"/>
  <c r="AZ48" i="27"/>
  <c r="AZ49" i="27"/>
  <c r="AZ50" i="27"/>
  <c r="AZ51" i="27"/>
  <c r="AZ52" i="27"/>
  <c r="AZ53" i="27"/>
  <c r="AZ54" i="27"/>
  <c r="AZ55" i="27"/>
  <c r="AZ56" i="27"/>
  <c r="AZ57" i="27"/>
  <c r="AZ58" i="27"/>
  <c r="AZ59" i="27"/>
  <c r="AZ60" i="27"/>
  <c r="AZ61" i="27"/>
  <c r="AZ62" i="27"/>
  <c r="AZ63" i="27"/>
  <c r="AZ64" i="27"/>
  <c r="AZ65" i="27"/>
  <c r="AZ3" i="27"/>
  <c r="R12" i="24" l="1"/>
  <c r="R4" i="24"/>
  <c r="R20" i="24"/>
  <c r="R28" i="24"/>
  <c r="R36" i="24"/>
  <c r="R44" i="24"/>
  <c r="R52" i="24"/>
  <c r="R60" i="24"/>
  <c r="R21" i="24"/>
  <c r="R45" i="24"/>
  <c r="R22" i="24"/>
  <c r="R30" i="24"/>
  <c r="R46" i="24"/>
  <c r="R62" i="24"/>
  <c r="R43" i="24"/>
  <c r="R13" i="24"/>
  <c r="R29" i="24"/>
  <c r="R37" i="24"/>
  <c r="R61" i="24"/>
  <c r="R14" i="24"/>
  <c r="R38" i="24"/>
  <c r="R54" i="24"/>
  <c r="R19" i="24"/>
  <c r="R5" i="24"/>
  <c r="R53" i="24"/>
  <c r="R11" i="24"/>
  <c r="R50" i="24"/>
  <c r="R6" i="24"/>
  <c r="R15" i="24"/>
  <c r="R63" i="24"/>
  <c r="R32" i="24"/>
  <c r="R48" i="24"/>
  <c r="R25" i="24"/>
  <c r="R49" i="24"/>
  <c r="R18" i="24"/>
  <c r="R58" i="24"/>
  <c r="R51" i="24"/>
  <c r="R7" i="24"/>
  <c r="R23" i="24"/>
  <c r="R31" i="24"/>
  <c r="R39" i="24"/>
  <c r="R47" i="24"/>
  <c r="R55" i="24"/>
  <c r="R16" i="24"/>
  <c r="R24" i="24"/>
  <c r="R40" i="24"/>
  <c r="R64" i="24"/>
  <c r="R33" i="24"/>
  <c r="R57" i="24"/>
  <c r="R26" i="24"/>
  <c r="R27" i="24"/>
  <c r="R59" i="24"/>
  <c r="R8" i="24"/>
  <c r="R41" i="24"/>
  <c r="R65" i="24"/>
  <c r="R34" i="24"/>
  <c r="R35" i="24"/>
  <c r="R56" i="24"/>
  <c r="R17" i="24"/>
  <c r="R9" i="24"/>
  <c r="R42" i="24"/>
  <c r="R10" i="24"/>
  <c r="R3" i="24"/>
  <c r="BG67" i="27"/>
  <c r="AZ67" i="27"/>
  <c r="AJ30" i="27"/>
  <c r="BB30" i="27" s="1"/>
  <c r="AJ31" i="27"/>
  <c r="BB31" i="27" s="1"/>
  <c r="AJ35" i="27"/>
  <c r="BB35" i="27" s="1"/>
  <c r="AJ61" i="27"/>
  <c r="BB61" i="27" s="1"/>
  <c r="BB62" i="27"/>
  <c r="BH62" i="27" s="1"/>
  <c r="BB48" i="27"/>
  <c r="BH48" i="27" s="1"/>
  <c r="AT40" i="27"/>
  <c r="BB40" i="27" s="1"/>
  <c r="AT33" i="27"/>
  <c r="BB33" i="27" s="1"/>
  <c r="AT21" i="27"/>
  <c r="AT13" i="27"/>
  <c r="BB13" i="27" s="1"/>
  <c r="AY20" i="27"/>
  <c r="BB20" i="27" s="1"/>
  <c r="BH20" i="27" s="1"/>
  <c r="AY16" i="27"/>
  <c r="BB16" i="27" s="1"/>
  <c r="BH16" i="27" s="1"/>
  <c r="BH67" i="27" l="1"/>
  <c r="T19" i="24" s="1"/>
  <c r="T47" i="24"/>
  <c r="AJ3" i="27"/>
  <c r="BB3" i="27" s="1"/>
  <c r="T18" i="24" l="1"/>
  <c r="T9" i="24"/>
  <c r="T21" i="24"/>
  <c r="T41" i="24"/>
  <c r="T7" i="24"/>
  <c r="T36" i="24"/>
  <c r="T51" i="24"/>
  <c r="T46" i="24"/>
  <c r="T3" i="24"/>
  <c r="T48" i="24"/>
  <c r="T20" i="24"/>
  <c r="T45" i="24"/>
  <c r="T4" i="24"/>
  <c r="T63" i="24"/>
  <c r="T59" i="24"/>
  <c r="T54" i="24"/>
  <c r="T31" i="24"/>
  <c r="T53" i="24"/>
  <c r="T13" i="24"/>
  <c r="T24" i="24"/>
  <c r="T30" i="24"/>
  <c r="T6" i="24"/>
  <c r="T8" i="24"/>
  <c r="T52" i="24"/>
  <c r="T14" i="24"/>
  <c r="T60" i="24"/>
  <c r="T32" i="24"/>
  <c r="T61" i="24"/>
  <c r="T44" i="24"/>
  <c r="T38" i="24"/>
  <c r="T10" i="24"/>
  <c r="T5" i="24"/>
  <c r="T39" i="24"/>
  <c r="T23" i="24"/>
  <c r="T33" i="24"/>
  <c r="T34" i="24"/>
  <c r="T55" i="24"/>
  <c r="T37" i="24"/>
  <c r="T16" i="24"/>
  <c r="T57" i="24"/>
  <c r="T25" i="24"/>
  <c r="T29" i="24"/>
  <c r="T15" i="24"/>
  <c r="T50" i="24"/>
  <c r="T12" i="24"/>
  <c r="T27" i="24"/>
  <c r="T43" i="24"/>
  <c r="T62" i="24"/>
  <c r="T11" i="24"/>
  <c r="T22" i="24"/>
  <c r="T64" i="24"/>
  <c r="T49" i="24"/>
  <c r="T26" i="24"/>
  <c r="T35" i="24"/>
  <c r="T56" i="24"/>
  <c r="T65" i="24"/>
  <c r="T58" i="24"/>
  <c r="T42" i="24"/>
  <c r="T40" i="24"/>
  <c r="T17" i="24"/>
  <c r="T28" i="24"/>
  <c r="G10" i="28"/>
  <c r="E46" i="11" s="1"/>
  <c r="G26" i="26" s="1"/>
  <c r="G11" i="28"/>
  <c r="E47" i="11" s="1"/>
  <c r="G27" i="26" s="1"/>
  <c r="C18" i="1" s="1"/>
  <c r="G12" i="28"/>
  <c r="E48" i="11" s="1"/>
  <c r="G28" i="26" s="1"/>
  <c r="C19" i="1" s="1"/>
  <c r="G13" i="28"/>
  <c r="E49" i="11" s="1"/>
  <c r="G29" i="26" s="1"/>
  <c r="G14" i="28"/>
  <c r="E50" i="11" s="1"/>
  <c r="G30" i="26" s="1"/>
  <c r="G4" i="28"/>
  <c r="E8" i="11" s="1"/>
  <c r="G14" i="26" s="1"/>
  <c r="G7" i="28"/>
  <c r="E35" i="11" s="1"/>
  <c r="G3" i="28"/>
  <c r="E4" i="11" s="1"/>
  <c r="G6" i="28" l="1"/>
  <c r="E32" i="11" s="1"/>
  <c r="G15" i="26" s="1"/>
  <c r="G5" i="28"/>
  <c r="E9" i="11" s="1"/>
  <c r="Q4" i="24" l="1"/>
  <c r="Q20" i="24"/>
  <c r="Q36" i="24"/>
  <c r="Q52" i="24"/>
  <c r="Q21" i="24"/>
  <c r="Q37" i="24"/>
  <c r="Q53" i="24"/>
  <c r="Q22" i="24"/>
  <c r="Q38" i="24"/>
  <c r="Q54" i="24"/>
  <c r="Q23" i="24"/>
  <c r="Q39" i="24"/>
  <c r="Q55" i="24"/>
  <c r="Q24" i="24"/>
  <c r="Q40" i="24"/>
  <c r="Q5" i="24"/>
  <c r="Q6" i="24"/>
  <c r="Q7" i="24"/>
  <c r="Q8" i="24"/>
  <c r="Q9" i="24"/>
  <c r="Q25" i="24"/>
  <c r="Q41" i="24"/>
  <c r="Q57" i="24"/>
  <c r="Q43" i="24"/>
  <c r="Q44" i="24"/>
  <c r="Q29" i="24"/>
  <c r="Q61" i="24"/>
  <c r="Q30" i="24"/>
  <c r="Q62" i="24"/>
  <c r="Q31" i="24"/>
  <c r="Q32" i="24"/>
  <c r="Q33" i="24"/>
  <c r="Q65" i="24"/>
  <c r="Q50" i="24"/>
  <c r="Q35" i="24"/>
  <c r="Q10" i="24"/>
  <c r="Q26" i="24"/>
  <c r="Q42" i="24"/>
  <c r="Q58" i="24"/>
  <c r="Q27" i="24"/>
  <c r="Q59" i="24"/>
  <c r="Q28" i="24"/>
  <c r="Q60" i="24"/>
  <c r="Q45" i="24"/>
  <c r="Q46" i="24"/>
  <c r="Q47" i="24"/>
  <c r="Q63" i="24"/>
  <c r="Q48" i="24"/>
  <c r="Q64" i="24"/>
  <c r="Q49" i="24"/>
  <c r="Q34" i="24"/>
  <c r="Q3" i="24"/>
  <c r="Q51" i="24"/>
  <c r="Q56" i="24"/>
  <c r="Q11" i="24"/>
  <c r="Q12" i="24"/>
  <c r="Q13" i="24"/>
  <c r="Q14" i="24"/>
  <c r="Q15" i="24"/>
  <c r="Q16" i="24"/>
  <c r="Q17" i="24"/>
  <c r="Q18" i="24"/>
  <c r="Q19" i="24"/>
  <c r="AT67" i="27"/>
  <c r="AJ67" i="27"/>
  <c r="AE65" i="27"/>
  <c r="BA65" i="27" s="1"/>
  <c r="AE61" i="27"/>
  <c r="BA61" i="27" s="1"/>
  <c r="AO60" i="27"/>
  <c r="BB60" i="27" s="1"/>
  <c r="Z60" i="27"/>
  <c r="BA60" i="27" s="1"/>
  <c r="U59" i="27"/>
  <c r="P59" i="27"/>
  <c r="P67" i="27" s="1"/>
  <c r="AO51" i="27"/>
  <c r="BB51" i="27" s="1"/>
  <c r="AO50" i="27"/>
  <c r="BB50" i="27" s="1"/>
  <c r="AO45" i="27"/>
  <c r="BB45" i="27" s="1"/>
  <c r="AO39" i="27"/>
  <c r="BB39" i="27" s="1"/>
  <c r="AO28" i="27"/>
  <c r="BB28" i="27" s="1"/>
  <c r="AE28" i="27"/>
  <c r="BA28" i="27" s="1"/>
  <c r="Z25" i="27"/>
  <c r="BA25" i="27" s="1"/>
  <c r="U23" i="27"/>
  <c r="BA23" i="27" s="1"/>
  <c r="AO22" i="27"/>
  <c r="BB22" i="27" s="1"/>
  <c r="AO21" i="27"/>
  <c r="BB21" i="27" s="1"/>
  <c r="Z20" i="27"/>
  <c r="BA20" i="27" s="1"/>
  <c r="AE15" i="27"/>
  <c r="BA15" i="27" s="1"/>
  <c r="AO10" i="27"/>
  <c r="BB10" i="27" s="1"/>
  <c r="U9" i="27"/>
  <c r="BA9" i="27" s="1"/>
  <c r="AO5" i="27"/>
  <c r="BB5" i="27" s="1"/>
  <c r="U4" i="27"/>
  <c r="BA4" i="27" s="1"/>
  <c r="BA59" i="27" l="1"/>
  <c r="BB67" i="27"/>
  <c r="BA67" i="27"/>
  <c r="AE67" i="27"/>
  <c r="Z67" i="27"/>
  <c r="U67" i="27"/>
  <c r="AO67" i="27"/>
  <c r="AY67" i="27"/>
  <c r="G5" i="26"/>
  <c r="G3" i="26"/>
  <c r="G21" i="26"/>
  <c r="E34" i="11"/>
  <c r="G20" i="26" s="1"/>
  <c r="C21" i="1" l="1"/>
  <c r="C20" i="1"/>
  <c r="C17" i="1"/>
  <c r="G22" i="26"/>
  <c r="B14" i="1" s="1"/>
  <c r="J10" i="26"/>
  <c r="G6" i="26"/>
  <c r="B8" i="1" s="1"/>
  <c r="AB4" i="24" l="1"/>
  <c r="AC4" i="24"/>
  <c r="AB5" i="24"/>
  <c r="AC5" i="24"/>
  <c r="AB6" i="24"/>
  <c r="AC6" i="24"/>
  <c r="AB7" i="24"/>
  <c r="AC7" i="24"/>
  <c r="AB8" i="24"/>
  <c r="AC8" i="24"/>
  <c r="AB9" i="24"/>
  <c r="AC9" i="24"/>
  <c r="AB10" i="24"/>
  <c r="AC10" i="24"/>
  <c r="AB11" i="24"/>
  <c r="AC11" i="24"/>
  <c r="AB12" i="24"/>
  <c r="AC12" i="24"/>
  <c r="AB13" i="24"/>
  <c r="AC13" i="24"/>
  <c r="AB14" i="24"/>
  <c r="AC14" i="24"/>
  <c r="AB15" i="24"/>
  <c r="AC15" i="24"/>
  <c r="AB16" i="24"/>
  <c r="AC16" i="24"/>
  <c r="AB17" i="24"/>
  <c r="AC17" i="24"/>
  <c r="AB18" i="24"/>
  <c r="AC18" i="24"/>
  <c r="AB19" i="24"/>
  <c r="AC19" i="24"/>
  <c r="AB20" i="24"/>
  <c r="AC20" i="24"/>
  <c r="AA21" i="24"/>
  <c r="AB21" i="24"/>
  <c r="AC21" i="24"/>
  <c r="AA22" i="24"/>
  <c r="AB22" i="24"/>
  <c r="AC22" i="24"/>
  <c r="AA23" i="24"/>
  <c r="AB23" i="24"/>
  <c r="AC23" i="24"/>
  <c r="AA24" i="24"/>
  <c r="AB24" i="24"/>
  <c r="AC24" i="24"/>
  <c r="AA25" i="24"/>
  <c r="AB25" i="24"/>
  <c r="AC25" i="24"/>
  <c r="AA26" i="24"/>
  <c r="AB26" i="24"/>
  <c r="AC26" i="24"/>
  <c r="AB27" i="24"/>
  <c r="AC27" i="24"/>
  <c r="AB28" i="24"/>
  <c r="AC28" i="24"/>
  <c r="AB29" i="24"/>
  <c r="AC29" i="24"/>
  <c r="AB30" i="24"/>
  <c r="AC30" i="24"/>
  <c r="AB31" i="24"/>
  <c r="AC31" i="24"/>
  <c r="AB32" i="24"/>
  <c r="AC32" i="24"/>
  <c r="AB33" i="24"/>
  <c r="AC33" i="24"/>
  <c r="AB34" i="24"/>
  <c r="AC34" i="24"/>
  <c r="AB35" i="24"/>
  <c r="AC35" i="24"/>
  <c r="AB36" i="24"/>
  <c r="AC36" i="24"/>
  <c r="AB37" i="24"/>
  <c r="AC37" i="24"/>
  <c r="AB38" i="24"/>
  <c r="AC38" i="24"/>
  <c r="AA39" i="24"/>
  <c r="AB39" i="24"/>
  <c r="AC39" i="24"/>
  <c r="AA40" i="24"/>
  <c r="AB40" i="24"/>
  <c r="AC40" i="24"/>
  <c r="AA41" i="24"/>
  <c r="AB41" i="24"/>
  <c r="AC41" i="24"/>
  <c r="AA42" i="24"/>
  <c r="AB42" i="24"/>
  <c r="AC42" i="24"/>
  <c r="AA43" i="24"/>
  <c r="AB43" i="24"/>
  <c r="AC43" i="24"/>
  <c r="AA44" i="24"/>
  <c r="AB44" i="24"/>
  <c r="AC44" i="24"/>
  <c r="AA45" i="24"/>
  <c r="AB45" i="24"/>
  <c r="AC45" i="24"/>
  <c r="AA46" i="24"/>
  <c r="AB46" i="24"/>
  <c r="AC46" i="24"/>
  <c r="AA47" i="24"/>
  <c r="AB47" i="24"/>
  <c r="AC47" i="24"/>
  <c r="AA48" i="24"/>
  <c r="AB48" i="24"/>
  <c r="AC48" i="24"/>
  <c r="AA49" i="24"/>
  <c r="AB49" i="24"/>
  <c r="AC49" i="24"/>
  <c r="AA50" i="24"/>
  <c r="AB50" i="24"/>
  <c r="AC50" i="24"/>
  <c r="AA51" i="24"/>
  <c r="AB51" i="24"/>
  <c r="AC51" i="24"/>
  <c r="AB52" i="24"/>
  <c r="AC52" i="24"/>
  <c r="AB53" i="24"/>
  <c r="AC53" i="24"/>
  <c r="AB54" i="24"/>
  <c r="AC54" i="24"/>
  <c r="AB55" i="24"/>
  <c r="AC55" i="24"/>
  <c r="AB56" i="24"/>
  <c r="AC56" i="24"/>
  <c r="AB57" i="24"/>
  <c r="AC57" i="24"/>
  <c r="AB58" i="24"/>
  <c r="AC58" i="24"/>
  <c r="AB59" i="24"/>
  <c r="AC59" i="24"/>
  <c r="AB60" i="24"/>
  <c r="AC60" i="24"/>
  <c r="AB61" i="24"/>
  <c r="AC61" i="24"/>
  <c r="AB62" i="24"/>
  <c r="AC62" i="24"/>
  <c r="AB63" i="24"/>
  <c r="AC63" i="24"/>
  <c r="AB64" i="24"/>
  <c r="AC64" i="24"/>
  <c r="AB65" i="24"/>
  <c r="AC65" i="24"/>
  <c r="AB3" i="24"/>
  <c r="AC3" i="24"/>
  <c r="J12" i="26" l="1"/>
  <c r="J13" i="26" s="1"/>
  <c r="G12" i="26" s="1"/>
  <c r="G10" i="26" l="1"/>
  <c r="G11" i="26"/>
  <c r="G16" i="26" s="1"/>
  <c r="V40" i="24"/>
  <c r="V41" i="24"/>
  <c r="V42" i="24"/>
  <c r="V43" i="24"/>
  <c r="V44" i="24"/>
  <c r="V45" i="24"/>
  <c r="V46" i="24"/>
  <c r="V47" i="24"/>
  <c r="V48" i="24"/>
  <c r="V49" i="24"/>
  <c r="V50" i="24"/>
  <c r="V51" i="24"/>
  <c r="V39" i="24"/>
  <c r="V22" i="24"/>
  <c r="V24" i="24"/>
  <c r="V25" i="24"/>
  <c r="V26" i="24"/>
  <c r="U18" i="24"/>
  <c r="AA18" i="24" s="1"/>
  <c r="U19" i="24"/>
  <c r="AA19" i="24" s="1"/>
  <c r="U20" i="24"/>
  <c r="AA20" i="24" s="1"/>
  <c r="U27" i="24"/>
  <c r="AA27" i="24" s="1"/>
  <c r="U28" i="24"/>
  <c r="AA28" i="24" s="1"/>
  <c r="U29" i="24"/>
  <c r="AA29" i="24" s="1"/>
  <c r="U30" i="24"/>
  <c r="AA30" i="24" s="1"/>
  <c r="U31" i="24"/>
  <c r="AA31" i="24" s="1"/>
  <c r="U32" i="24"/>
  <c r="AA32" i="24" s="1"/>
  <c r="U33" i="24"/>
  <c r="AA33" i="24" s="1"/>
  <c r="U34" i="24"/>
  <c r="AA34" i="24" s="1"/>
  <c r="U35" i="24"/>
  <c r="AA35" i="24" s="1"/>
  <c r="U36" i="24"/>
  <c r="AA36" i="24" s="1"/>
  <c r="U37" i="24"/>
  <c r="AA37" i="24" s="1"/>
  <c r="U38" i="24"/>
  <c r="AA38" i="24" s="1"/>
  <c r="U52" i="24"/>
  <c r="AA52" i="24" s="1"/>
  <c r="U53" i="24"/>
  <c r="AA53" i="24" s="1"/>
  <c r="U54" i="24"/>
  <c r="AA54" i="24" s="1"/>
  <c r="U55" i="24"/>
  <c r="AA55" i="24" s="1"/>
  <c r="U56" i="24"/>
  <c r="AA56" i="24" s="1"/>
  <c r="U57" i="24"/>
  <c r="AA57" i="24" s="1"/>
  <c r="U58" i="24"/>
  <c r="AA58" i="24" s="1"/>
  <c r="U59" i="24"/>
  <c r="AA59" i="24" s="1"/>
  <c r="U60" i="24"/>
  <c r="AA60" i="24" s="1"/>
  <c r="U61" i="24"/>
  <c r="AA61" i="24" s="1"/>
  <c r="U62" i="24"/>
  <c r="AA62" i="24" s="1"/>
  <c r="U63" i="24"/>
  <c r="AA63" i="24" s="1"/>
  <c r="U64" i="24"/>
  <c r="AA64" i="24" s="1"/>
  <c r="U65" i="24"/>
  <c r="AA65" i="24" s="1"/>
  <c r="U17" i="24"/>
  <c r="AA17" i="24" s="1"/>
  <c r="V4" i="24"/>
  <c r="V5" i="24"/>
  <c r="V6" i="24"/>
  <c r="V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52" i="24"/>
  <c r="V53" i="24"/>
  <c r="V54" i="24"/>
  <c r="V55" i="24"/>
  <c r="V56" i="24"/>
  <c r="V57" i="24"/>
  <c r="V58" i="24"/>
  <c r="V59" i="24"/>
  <c r="V60" i="24"/>
  <c r="V61" i="24"/>
  <c r="V62" i="24"/>
  <c r="V63" i="24"/>
  <c r="V64" i="24"/>
  <c r="V65" i="24"/>
  <c r="B11" i="1" l="1"/>
  <c r="P4" i="24" l="1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3" i="24"/>
  <c r="V3" i="24" l="1"/>
  <c r="U4" i="24" l="1"/>
  <c r="AA4" i="24" s="1"/>
  <c r="U5" i="24"/>
  <c r="AA5" i="24" s="1"/>
  <c r="U6" i="24"/>
  <c r="AA6" i="24" s="1"/>
  <c r="U7" i="24"/>
  <c r="AA7" i="24" s="1"/>
  <c r="U8" i="24"/>
  <c r="AA8" i="24" s="1"/>
  <c r="U9" i="24"/>
  <c r="AA9" i="24" s="1"/>
  <c r="U10" i="24"/>
  <c r="AA10" i="24" s="1"/>
  <c r="U11" i="24"/>
  <c r="AA11" i="24" s="1"/>
  <c r="U12" i="24"/>
  <c r="AA12" i="24" s="1"/>
  <c r="U13" i="24"/>
  <c r="AA13" i="24" s="1"/>
  <c r="U14" i="24"/>
  <c r="AA14" i="24" s="1"/>
  <c r="U15" i="24"/>
  <c r="AA15" i="24" s="1"/>
  <c r="U16" i="24"/>
  <c r="AA16" i="24" s="1"/>
  <c r="AA3" i="24"/>
  <c r="I65" i="24" l="1"/>
  <c r="I64" i="24"/>
  <c r="I63" i="24"/>
  <c r="I62" i="24"/>
  <c r="I61" i="24"/>
  <c r="I60" i="24"/>
  <c r="I59" i="24"/>
  <c r="I58" i="24"/>
  <c r="I57" i="24"/>
  <c r="I56" i="24"/>
  <c r="I55" i="24"/>
  <c r="I54" i="24"/>
  <c r="I53" i="24"/>
  <c r="I52" i="24"/>
  <c r="I51" i="24"/>
  <c r="I50" i="24"/>
  <c r="I49" i="24"/>
  <c r="I46" i="24"/>
  <c r="I45" i="24"/>
  <c r="I44" i="24"/>
  <c r="I43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4" i="24"/>
  <c r="I3" i="24"/>
  <c r="AI7" i="24" l="1"/>
  <c r="AI11" i="24"/>
  <c r="AI15" i="24"/>
  <c r="AI19" i="24"/>
  <c r="AI23" i="24"/>
  <c r="AI27" i="24"/>
  <c r="AI31" i="24"/>
  <c r="AI35" i="24"/>
  <c r="AI39" i="24"/>
  <c r="AI43" i="24"/>
  <c r="AI47" i="24"/>
  <c r="AI51" i="24"/>
  <c r="AI55" i="24"/>
  <c r="AI59" i="24"/>
  <c r="AI63" i="24"/>
  <c r="AI4" i="24"/>
  <c r="AI8" i="24"/>
  <c r="AI12" i="24"/>
  <c r="AI16" i="24"/>
  <c r="AI20" i="24"/>
  <c r="AI24" i="24"/>
  <c r="AI28" i="24"/>
  <c r="AI32" i="24"/>
  <c r="AI36" i="24"/>
  <c r="AI40" i="24"/>
  <c r="AI44" i="24"/>
  <c r="AI48" i="24"/>
  <c r="AI52" i="24"/>
  <c r="AI56" i="24"/>
  <c r="AI60" i="24"/>
  <c r="AI64" i="24"/>
  <c r="AI5" i="24"/>
  <c r="AI13" i="24"/>
  <c r="AI21" i="24"/>
  <c r="AI29" i="24"/>
  <c r="AI37" i="24"/>
  <c r="AI45" i="24"/>
  <c r="AI53" i="24"/>
  <c r="AI61" i="24"/>
  <c r="AI3" i="24"/>
  <c r="AI26" i="24"/>
  <c r="AI50" i="24"/>
  <c r="AI6" i="24"/>
  <c r="AI14" i="24"/>
  <c r="AI22" i="24"/>
  <c r="AI30" i="24"/>
  <c r="AI38" i="24"/>
  <c r="AI46" i="24"/>
  <c r="AI54" i="24"/>
  <c r="AI62" i="24"/>
  <c r="AI9" i="24"/>
  <c r="AI17" i="24"/>
  <c r="AI25" i="24"/>
  <c r="AI33" i="24"/>
  <c r="AI41" i="24"/>
  <c r="AI49" i="24"/>
  <c r="AI57" i="24"/>
  <c r="AI65" i="24"/>
  <c r="AI10" i="24"/>
  <c r="AI18" i="24"/>
  <c r="AI34" i="24"/>
  <c r="AI42" i="24"/>
  <c r="AI58" i="24"/>
  <c r="E17" i="11"/>
  <c r="N6" i="24"/>
  <c r="N10" i="24"/>
  <c r="N14" i="24"/>
  <c r="N18" i="24"/>
  <c r="N22" i="24"/>
  <c r="N26" i="24"/>
  <c r="N30" i="24"/>
  <c r="N34" i="24"/>
  <c r="N38" i="24"/>
  <c r="N42" i="24"/>
  <c r="N46" i="24"/>
  <c r="N50" i="24"/>
  <c r="N54" i="24"/>
  <c r="N58" i="24"/>
  <c r="N62" i="24"/>
  <c r="N3" i="24"/>
  <c r="N7" i="24"/>
  <c r="N11" i="24"/>
  <c r="N15" i="24"/>
  <c r="N19" i="24"/>
  <c r="N23" i="24"/>
  <c r="N27" i="24"/>
  <c r="N31" i="24"/>
  <c r="N35" i="24"/>
  <c r="N39" i="24"/>
  <c r="N43" i="24"/>
  <c r="N47" i="24"/>
  <c r="N51" i="24"/>
  <c r="N55" i="24"/>
  <c r="N59" i="24"/>
  <c r="N63" i="24"/>
  <c r="N4" i="24"/>
  <c r="N8" i="24"/>
  <c r="N12" i="24"/>
  <c r="N16" i="24"/>
  <c r="N20" i="24"/>
  <c r="N24" i="24"/>
  <c r="N28" i="24"/>
  <c r="N32" i="24"/>
  <c r="N36" i="24"/>
  <c r="N40" i="24"/>
  <c r="N44" i="24"/>
  <c r="N48" i="24"/>
  <c r="N52" i="24"/>
  <c r="N56" i="24"/>
  <c r="N60" i="24"/>
  <c r="N64" i="24"/>
  <c r="N13" i="24"/>
  <c r="N29" i="24"/>
  <c r="N45" i="24"/>
  <c r="N61" i="24"/>
  <c r="N17" i="24"/>
  <c r="N33" i="24"/>
  <c r="N49" i="24"/>
  <c r="N65" i="24"/>
  <c r="N5" i="24"/>
  <c r="N21" i="24"/>
  <c r="N37" i="24"/>
  <c r="N53" i="24"/>
  <c r="N9" i="24"/>
  <c r="N25" i="24"/>
  <c r="N41" i="24"/>
  <c r="N57" i="24"/>
  <c r="O4" i="24"/>
  <c r="O8" i="24"/>
  <c r="O12" i="24"/>
  <c r="O16" i="24"/>
  <c r="O20" i="24"/>
  <c r="O24" i="24"/>
  <c r="O28" i="24"/>
  <c r="O32" i="24"/>
  <c r="O36" i="24"/>
  <c r="O40" i="24"/>
  <c r="O44" i="24"/>
  <c r="O48" i="24"/>
  <c r="O52" i="24"/>
  <c r="O56" i="24"/>
  <c r="O60" i="24"/>
  <c r="O64" i="24"/>
  <c r="O5" i="24"/>
  <c r="O9" i="24"/>
  <c r="O13" i="24"/>
  <c r="O17" i="24"/>
  <c r="O21" i="24"/>
  <c r="O25" i="24"/>
  <c r="O29" i="24"/>
  <c r="O33" i="24"/>
  <c r="O37" i="24"/>
  <c r="O41" i="24"/>
  <c r="O45" i="24"/>
  <c r="O49" i="24"/>
  <c r="O53" i="24"/>
  <c r="O57" i="24"/>
  <c r="O61" i="24"/>
  <c r="O65" i="24"/>
  <c r="O7" i="24"/>
  <c r="O15" i="24"/>
  <c r="O23" i="24"/>
  <c r="O31" i="24"/>
  <c r="O39" i="24"/>
  <c r="O47" i="24"/>
  <c r="O55" i="24"/>
  <c r="O63" i="24"/>
  <c r="O3" i="24"/>
  <c r="O10" i="24"/>
  <c r="O18" i="24"/>
  <c r="O26" i="24"/>
  <c r="O34" i="24"/>
  <c r="O42" i="24"/>
  <c r="O50" i="24"/>
  <c r="O58" i="24"/>
  <c r="O11" i="24"/>
  <c r="O19" i="24"/>
  <c r="O27" i="24"/>
  <c r="O35" i="24"/>
  <c r="O43" i="24"/>
  <c r="O51" i="24"/>
  <c r="O59" i="24"/>
  <c r="O22" i="24"/>
  <c r="O54" i="24"/>
  <c r="O30" i="24"/>
  <c r="O62" i="24"/>
  <c r="O6" i="24"/>
  <c r="O38" i="24"/>
  <c r="O14" i="24"/>
  <c r="O46" i="24"/>
  <c r="AJ4" i="24" l="1"/>
  <c r="AJ8" i="24"/>
  <c r="AJ12" i="24"/>
  <c r="AJ16" i="24"/>
  <c r="AJ20" i="24"/>
  <c r="AJ24" i="24"/>
  <c r="AJ28" i="24"/>
  <c r="AJ32" i="24"/>
  <c r="AJ36" i="24"/>
  <c r="AJ40" i="24"/>
  <c r="AJ44" i="24"/>
  <c r="AJ48" i="24"/>
  <c r="AJ52" i="24"/>
  <c r="AJ56" i="24"/>
  <c r="AJ60" i="24"/>
  <c r="AJ64" i="24"/>
  <c r="AJ5" i="24"/>
  <c r="AJ9" i="24"/>
  <c r="AJ13" i="24"/>
  <c r="AJ17" i="24"/>
  <c r="AJ21" i="24"/>
  <c r="AJ25" i="24"/>
  <c r="AJ29" i="24"/>
  <c r="AJ33" i="24"/>
  <c r="AJ37" i="24"/>
  <c r="AJ41" i="24"/>
  <c r="AJ45" i="24"/>
  <c r="AJ49" i="24"/>
  <c r="AJ53" i="24"/>
  <c r="AJ57" i="24"/>
  <c r="AJ61" i="24"/>
  <c r="AJ65" i="24"/>
  <c r="AJ6" i="24"/>
  <c r="AJ14" i="24"/>
  <c r="AJ22" i="24"/>
  <c r="AJ30" i="24"/>
  <c r="AJ38" i="24"/>
  <c r="AJ46" i="24"/>
  <c r="AJ54" i="24"/>
  <c r="AJ62" i="24"/>
  <c r="AJ3" i="24"/>
  <c r="AJ7" i="24"/>
  <c r="AJ15" i="24"/>
  <c r="AJ23" i="24"/>
  <c r="AJ31" i="24"/>
  <c r="AJ39" i="24"/>
  <c r="AJ47" i="24"/>
  <c r="AJ55" i="24"/>
  <c r="AJ63" i="24"/>
  <c r="AJ18" i="24"/>
  <c r="AJ34" i="24"/>
  <c r="AJ50" i="24"/>
  <c r="AJ19" i="24"/>
  <c r="AJ35" i="24"/>
  <c r="AJ51" i="24"/>
  <c r="AJ10" i="24"/>
  <c r="AJ26" i="24"/>
  <c r="AJ42" i="24"/>
  <c r="AJ58" i="24"/>
  <c r="AJ11" i="24"/>
  <c r="AJ27" i="24"/>
  <c r="AJ43" i="24"/>
  <c r="AJ59" i="24"/>
  <c r="M7" i="24" l="1"/>
  <c r="M11" i="24"/>
  <c r="M15" i="24"/>
  <c r="M19" i="24"/>
  <c r="M23" i="24"/>
  <c r="M27" i="24"/>
  <c r="M31" i="24"/>
  <c r="M35" i="24"/>
  <c r="M39" i="24"/>
  <c r="M43" i="24"/>
  <c r="M47" i="24"/>
  <c r="M51" i="24"/>
  <c r="M55" i="24"/>
  <c r="M59" i="24"/>
  <c r="M63" i="24"/>
  <c r="M4" i="24"/>
  <c r="M8" i="24"/>
  <c r="M12" i="24"/>
  <c r="M16" i="24"/>
  <c r="M20" i="24"/>
  <c r="M24" i="24"/>
  <c r="M28" i="24"/>
  <c r="M32" i="24"/>
  <c r="M36" i="24"/>
  <c r="M40" i="24"/>
  <c r="M44" i="24"/>
  <c r="M48" i="24"/>
  <c r="M52" i="24"/>
  <c r="M56" i="24"/>
  <c r="M60" i="24"/>
  <c r="M64" i="24"/>
  <c r="M5" i="24"/>
  <c r="M9" i="24"/>
  <c r="M13" i="24"/>
  <c r="M17" i="24"/>
  <c r="M21" i="24"/>
  <c r="M25" i="24"/>
  <c r="M29" i="24"/>
  <c r="M33" i="24"/>
  <c r="M37" i="24"/>
  <c r="M41" i="24"/>
  <c r="M45" i="24"/>
  <c r="M49" i="24"/>
  <c r="M53" i="24"/>
  <c r="M57" i="24"/>
  <c r="M61" i="24"/>
  <c r="M65" i="24"/>
  <c r="M18" i="24"/>
  <c r="M34" i="24"/>
  <c r="M50" i="24"/>
  <c r="M3" i="24"/>
  <c r="M22" i="24"/>
  <c r="M54" i="24"/>
  <c r="M30" i="24"/>
  <c r="M62" i="24"/>
  <c r="M6" i="24"/>
  <c r="M38" i="24"/>
  <c r="M14" i="24"/>
  <c r="M10" i="24"/>
  <c r="M26" i="24"/>
  <c r="M42" i="24"/>
  <c r="M58" i="24"/>
  <c r="M46" i="24"/>
  <c r="M4" i="11"/>
  <c r="M5" i="11" s="1"/>
  <c r="M6" i="11" s="1"/>
  <c r="L8" i="24"/>
  <c r="L47" i="24" l="1"/>
  <c r="X47" i="24" s="1"/>
  <c r="AE47" i="24" s="1"/>
  <c r="AK47" i="24" s="1"/>
  <c r="AS47" i="24" s="1"/>
  <c r="L6" i="24"/>
  <c r="X6" i="24" s="1"/>
  <c r="AE6" i="24" s="1"/>
  <c r="AK6" i="24" s="1"/>
  <c r="AS6" i="24" s="1"/>
  <c r="L64" i="24"/>
  <c r="X64" i="24" s="1"/>
  <c r="AE64" i="24" s="1"/>
  <c r="AK64" i="24" s="1"/>
  <c r="AS64" i="24" s="1"/>
  <c r="L56" i="24"/>
  <c r="X56" i="24" s="1"/>
  <c r="AE56" i="24" s="1"/>
  <c r="AK56" i="24" s="1"/>
  <c r="AS56" i="24" s="1"/>
  <c r="L65" i="24"/>
  <c r="L63" i="24"/>
  <c r="X63" i="24" s="1"/>
  <c r="AE63" i="24" s="1"/>
  <c r="AK63" i="24" s="1"/>
  <c r="AS63" i="24" s="1"/>
  <c r="L51" i="24"/>
  <c r="Z51" i="24" s="1"/>
  <c r="AG51" i="24" s="1"/>
  <c r="AM51" i="24" s="1"/>
  <c r="AU51" i="24" s="1"/>
  <c r="L54" i="24"/>
  <c r="X54" i="24" s="1"/>
  <c r="AE54" i="24" s="1"/>
  <c r="AK54" i="24" s="1"/>
  <c r="AS54" i="24" s="1"/>
  <c r="L49" i="24"/>
  <c r="L48" i="24"/>
  <c r="X48" i="24" s="1"/>
  <c r="AE48" i="24" s="1"/>
  <c r="AK48" i="24" s="1"/>
  <c r="AS48" i="24" s="1"/>
  <c r="L43" i="24"/>
  <c r="X43" i="24" s="1"/>
  <c r="AE43" i="24" s="1"/>
  <c r="AK43" i="24" s="1"/>
  <c r="AS43" i="24" s="1"/>
  <c r="L62" i="24"/>
  <c r="L40" i="24"/>
  <c r="X40" i="24" s="1"/>
  <c r="AE40" i="24" s="1"/>
  <c r="AK40" i="24" s="1"/>
  <c r="AS40" i="24" s="1"/>
  <c r="L60" i="24"/>
  <c r="L38" i="24"/>
  <c r="X38" i="24" s="1"/>
  <c r="AE38" i="24" s="1"/>
  <c r="AK38" i="24" s="1"/>
  <c r="AS38" i="24" s="1"/>
  <c r="L59" i="24"/>
  <c r="X59" i="24" s="1"/>
  <c r="AE59" i="24" s="1"/>
  <c r="AK59" i="24" s="1"/>
  <c r="AS59" i="24" s="1"/>
  <c r="L33" i="24"/>
  <c r="L27" i="24"/>
  <c r="X27" i="24" s="1"/>
  <c r="AE27" i="24" s="1"/>
  <c r="AK27" i="24" s="1"/>
  <c r="AS27" i="24" s="1"/>
  <c r="L55" i="24"/>
  <c r="L22" i="24"/>
  <c r="X22" i="24" s="1"/>
  <c r="AE22" i="24" s="1"/>
  <c r="AK22" i="24" s="1"/>
  <c r="AS22" i="24" s="1"/>
  <c r="X8" i="24"/>
  <c r="AE8" i="24" s="1"/>
  <c r="AK8" i="24" s="1"/>
  <c r="AS8" i="24" s="1"/>
  <c r="Y8" i="24"/>
  <c r="AF8" i="24" s="1"/>
  <c r="AL8" i="24" s="1"/>
  <c r="AT8" i="24" s="1"/>
  <c r="Z8" i="24"/>
  <c r="AG8" i="24" s="1"/>
  <c r="AM8" i="24" s="1"/>
  <c r="AU8" i="24" s="1"/>
  <c r="L35" i="24"/>
  <c r="L19" i="24"/>
  <c r="L3" i="24"/>
  <c r="L46" i="24"/>
  <c r="L30" i="24"/>
  <c r="L14" i="24"/>
  <c r="L57" i="24"/>
  <c r="Y47" i="24"/>
  <c r="AF47" i="24" s="1"/>
  <c r="AL47" i="24" s="1"/>
  <c r="AT47" i="24" s="1"/>
  <c r="L41" i="24"/>
  <c r="L25" i="24"/>
  <c r="L9" i="24"/>
  <c r="L52" i="24"/>
  <c r="L36" i="24"/>
  <c r="L20" i="24"/>
  <c r="L4" i="24"/>
  <c r="L31" i="24"/>
  <c r="L15" i="24"/>
  <c r="Y64" i="24"/>
  <c r="AF64" i="24" s="1"/>
  <c r="AL64" i="24" s="1"/>
  <c r="AT64" i="24" s="1"/>
  <c r="L58" i="24"/>
  <c r="L42" i="24"/>
  <c r="L26" i="24"/>
  <c r="L10" i="24"/>
  <c r="Z64" i="24"/>
  <c r="AG64" i="24" s="1"/>
  <c r="AM64" i="24" s="1"/>
  <c r="AU64" i="24" s="1"/>
  <c r="L53" i="24"/>
  <c r="L37" i="24"/>
  <c r="L21" i="24"/>
  <c r="Z6" i="24"/>
  <c r="AG6" i="24" s="1"/>
  <c r="AM6" i="24" s="1"/>
  <c r="AU6" i="24" s="1"/>
  <c r="L5" i="24"/>
  <c r="L32" i="24"/>
  <c r="L16" i="24"/>
  <c r="Y6" i="24"/>
  <c r="AF6" i="24" s="1"/>
  <c r="AL6" i="24" s="1"/>
  <c r="AT6" i="24" s="1"/>
  <c r="L11" i="24"/>
  <c r="L17" i="24"/>
  <c r="L44" i="24"/>
  <c r="L28" i="24"/>
  <c r="L12" i="24"/>
  <c r="L39" i="24"/>
  <c r="L23" i="24"/>
  <c r="L7" i="24"/>
  <c r="L50" i="24"/>
  <c r="L34" i="24"/>
  <c r="L18" i="24"/>
  <c r="L61" i="24"/>
  <c r="L45" i="24"/>
  <c r="L29" i="24"/>
  <c r="L13" i="24"/>
  <c r="L24" i="24"/>
  <c r="Y48" i="24" l="1"/>
  <c r="AF48" i="24" s="1"/>
  <c r="AL48" i="24" s="1"/>
  <c r="AT48" i="24" s="1"/>
  <c r="Z47" i="24"/>
  <c r="AG47" i="24" s="1"/>
  <c r="AM47" i="24" s="1"/>
  <c r="AU47" i="24" s="1"/>
  <c r="Y54" i="24"/>
  <c r="AF54" i="24" s="1"/>
  <c r="AL54" i="24" s="1"/>
  <c r="AT54" i="24" s="1"/>
  <c r="Y56" i="24"/>
  <c r="AF56" i="24" s="1"/>
  <c r="AL56" i="24" s="1"/>
  <c r="AT56" i="24" s="1"/>
  <c r="Z56" i="24"/>
  <c r="AG56" i="24" s="1"/>
  <c r="AM56" i="24" s="1"/>
  <c r="AU56" i="24" s="1"/>
  <c r="Y63" i="24"/>
  <c r="AF63" i="24" s="1"/>
  <c r="AL63" i="24" s="1"/>
  <c r="AT63" i="24" s="1"/>
  <c r="Z22" i="24"/>
  <c r="AG22" i="24" s="1"/>
  <c r="AM22" i="24" s="1"/>
  <c r="AU22" i="24" s="1"/>
  <c r="Z54" i="24"/>
  <c r="AG54" i="24" s="1"/>
  <c r="AM54" i="24" s="1"/>
  <c r="AU54" i="24" s="1"/>
  <c r="Y38" i="24"/>
  <c r="AF38" i="24" s="1"/>
  <c r="AL38" i="24" s="1"/>
  <c r="AT38" i="24" s="1"/>
  <c r="Z43" i="24"/>
  <c r="AG43" i="24" s="1"/>
  <c r="AM43" i="24" s="1"/>
  <c r="AU43" i="24" s="1"/>
  <c r="Y40" i="24"/>
  <c r="AF40" i="24" s="1"/>
  <c r="AL40" i="24" s="1"/>
  <c r="AT40" i="24" s="1"/>
  <c r="Z40" i="24"/>
  <c r="AG40" i="24" s="1"/>
  <c r="AM40" i="24" s="1"/>
  <c r="AU40" i="24" s="1"/>
  <c r="Z48" i="24"/>
  <c r="AG48" i="24" s="1"/>
  <c r="AM48" i="24" s="1"/>
  <c r="AU48" i="24" s="1"/>
  <c r="Z38" i="24"/>
  <c r="AG38" i="24" s="1"/>
  <c r="AM38" i="24" s="1"/>
  <c r="AU38" i="24" s="1"/>
  <c r="Y43" i="24"/>
  <c r="AF43" i="24" s="1"/>
  <c r="AL43" i="24" s="1"/>
  <c r="AT43" i="24" s="1"/>
  <c r="Y59" i="24"/>
  <c r="AF59" i="24" s="1"/>
  <c r="AL59" i="24" s="1"/>
  <c r="AT59" i="24" s="1"/>
  <c r="Z59" i="24"/>
  <c r="AG59" i="24" s="1"/>
  <c r="AM59" i="24" s="1"/>
  <c r="AU59" i="24" s="1"/>
  <c r="Y27" i="24"/>
  <c r="AF27" i="24" s="1"/>
  <c r="AL27" i="24" s="1"/>
  <c r="AT27" i="24" s="1"/>
  <c r="Z63" i="24"/>
  <c r="AG63" i="24" s="1"/>
  <c r="AM63" i="24" s="1"/>
  <c r="AU63" i="24" s="1"/>
  <c r="Z27" i="24"/>
  <c r="AG27" i="24" s="1"/>
  <c r="AM27" i="24" s="1"/>
  <c r="AU27" i="24" s="1"/>
  <c r="X60" i="24"/>
  <c r="AE60" i="24" s="1"/>
  <c r="AK60" i="24" s="1"/>
  <c r="AS60" i="24" s="1"/>
  <c r="Z60" i="24"/>
  <c r="AG60" i="24" s="1"/>
  <c r="AM60" i="24" s="1"/>
  <c r="AU60" i="24" s="1"/>
  <c r="Y60" i="24"/>
  <c r="AF60" i="24" s="1"/>
  <c r="AL60" i="24" s="1"/>
  <c r="AT60" i="24" s="1"/>
  <c r="Z62" i="24"/>
  <c r="AG62" i="24" s="1"/>
  <c r="AM62" i="24" s="1"/>
  <c r="AU62" i="24" s="1"/>
  <c r="X62" i="24"/>
  <c r="AE62" i="24" s="1"/>
  <c r="AK62" i="24" s="1"/>
  <c r="AS62" i="24" s="1"/>
  <c r="Y62" i="24"/>
  <c r="AF62" i="24" s="1"/>
  <c r="AL62" i="24" s="1"/>
  <c r="AT62" i="24" s="1"/>
  <c r="Z33" i="24"/>
  <c r="AG33" i="24" s="1"/>
  <c r="AM33" i="24" s="1"/>
  <c r="AU33" i="24" s="1"/>
  <c r="X33" i="24"/>
  <c r="AE33" i="24" s="1"/>
  <c r="AK33" i="24" s="1"/>
  <c r="AS33" i="24" s="1"/>
  <c r="Y33" i="24"/>
  <c r="AF33" i="24" s="1"/>
  <c r="AL33" i="24" s="1"/>
  <c r="AT33" i="24" s="1"/>
  <c r="Z49" i="24"/>
  <c r="AG49" i="24" s="1"/>
  <c r="AM49" i="24" s="1"/>
  <c r="AU49" i="24" s="1"/>
  <c r="X49" i="24"/>
  <c r="AE49" i="24" s="1"/>
  <c r="AK49" i="24" s="1"/>
  <c r="AS49" i="24" s="1"/>
  <c r="Y49" i="24"/>
  <c r="AF49" i="24" s="1"/>
  <c r="AL49" i="24" s="1"/>
  <c r="AT49" i="24" s="1"/>
  <c r="Y51" i="24"/>
  <c r="AF51" i="24" s="1"/>
  <c r="AL51" i="24" s="1"/>
  <c r="AT51" i="24" s="1"/>
  <c r="X51" i="24"/>
  <c r="AE51" i="24" s="1"/>
  <c r="AK51" i="24" s="1"/>
  <c r="AS51" i="24" s="1"/>
  <c r="Y22" i="24"/>
  <c r="AF22" i="24" s="1"/>
  <c r="AL22" i="24" s="1"/>
  <c r="AT22" i="24" s="1"/>
  <c r="X65" i="24"/>
  <c r="AE65" i="24" s="1"/>
  <c r="AK65" i="24" s="1"/>
  <c r="AS65" i="24" s="1"/>
  <c r="Z65" i="24"/>
  <c r="AG65" i="24" s="1"/>
  <c r="AM65" i="24" s="1"/>
  <c r="AU65" i="24" s="1"/>
  <c r="Y65" i="24"/>
  <c r="AF65" i="24" s="1"/>
  <c r="AL65" i="24" s="1"/>
  <c r="AT65" i="24" s="1"/>
  <c r="X55" i="24"/>
  <c r="AE55" i="24" s="1"/>
  <c r="AK55" i="24" s="1"/>
  <c r="AS55" i="24" s="1"/>
  <c r="Y55" i="24"/>
  <c r="AF55" i="24" s="1"/>
  <c r="AL55" i="24" s="1"/>
  <c r="AT55" i="24" s="1"/>
  <c r="Z55" i="24"/>
  <c r="AG55" i="24" s="1"/>
  <c r="AM55" i="24" s="1"/>
  <c r="AU55" i="24" s="1"/>
  <c r="Z41" i="24"/>
  <c r="AG41" i="24" s="1"/>
  <c r="AM41" i="24" s="1"/>
  <c r="AU41" i="24" s="1"/>
  <c r="X41" i="24"/>
  <c r="AE41" i="24" s="1"/>
  <c r="AK41" i="24" s="1"/>
  <c r="AS41" i="24" s="1"/>
  <c r="Y41" i="24"/>
  <c r="AF41" i="24" s="1"/>
  <c r="AL41" i="24" s="1"/>
  <c r="AT41" i="24" s="1"/>
  <c r="X5" i="24"/>
  <c r="AE5" i="24" s="1"/>
  <c r="AK5" i="24" s="1"/>
  <c r="AS5" i="24" s="1"/>
  <c r="Y5" i="24"/>
  <c r="AF5" i="24" s="1"/>
  <c r="AL5" i="24" s="1"/>
  <c r="AT5" i="24" s="1"/>
  <c r="Z5" i="24"/>
  <c r="AG5" i="24" s="1"/>
  <c r="AM5" i="24" s="1"/>
  <c r="AU5" i="24" s="1"/>
  <c r="X57" i="24"/>
  <c r="AE57" i="24" s="1"/>
  <c r="AK57" i="24" s="1"/>
  <c r="AS57" i="24" s="1"/>
  <c r="Y57" i="24"/>
  <c r="AF57" i="24" s="1"/>
  <c r="AL57" i="24" s="1"/>
  <c r="AT57" i="24" s="1"/>
  <c r="Z57" i="24"/>
  <c r="AG57" i="24" s="1"/>
  <c r="AM57" i="24" s="1"/>
  <c r="AU57" i="24" s="1"/>
  <c r="X32" i="24"/>
  <c r="AE32" i="24" s="1"/>
  <c r="AK32" i="24" s="1"/>
  <c r="AS32" i="24" s="1"/>
  <c r="Y32" i="24"/>
  <c r="AF32" i="24" s="1"/>
  <c r="AL32" i="24" s="1"/>
  <c r="AT32" i="24" s="1"/>
  <c r="Z32" i="24"/>
  <c r="AG32" i="24" s="1"/>
  <c r="AM32" i="24" s="1"/>
  <c r="AU32" i="24" s="1"/>
  <c r="Z7" i="24"/>
  <c r="AG7" i="24" s="1"/>
  <c r="AM7" i="24" s="1"/>
  <c r="AU7" i="24" s="1"/>
  <c r="X7" i="24"/>
  <c r="AE7" i="24" s="1"/>
  <c r="AK7" i="24" s="1"/>
  <c r="AS7" i="24" s="1"/>
  <c r="Y7" i="24"/>
  <c r="AF7" i="24" s="1"/>
  <c r="AL7" i="24" s="1"/>
  <c r="AT7" i="24" s="1"/>
  <c r="X21" i="24"/>
  <c r="AE21" i="24" s="1"/>
  <c r="AK21" i="24" s="1"/>
  <c r="AS21" i="24" s="1"/>
  <c r="Y21" i="24"/>
  <c r="AF21" i="24" s="1"/>
  <c r="AL21" i="24" s="1"/>
  <c r="AT21" i="24" s="1"/>
  <c r="Z21" i="24"/>
  <c r="AG21" i="24" s="1"/>
  <c r="AM21" i="24" s="1"/>
  <c r="AU21" i="24" s="1"/>
  <c r="X58" i="24"/>
  <c r="AE58" i="24" s="1"/>
  <c r="AK58" i="24" s="1"/>
  <c r="AS58" i="24" s="1"/>
  <c r="Y58" i="24"/>
  <c r="AF58" i="24" s="1"/>
  <c r="AL58" i="24" s="1"/>
  <c r="AT58" i="24" s="1"/>
  <c r="Z58" i="24"/>
  <c r="AG58" i="24" s="1"/>
  <c r="AM58" i="24" s="1"/>
  <c r="AU58" i="24" s="1"/>
  <c r="Y14" i="24"/>
  <c r="AF14" i="24" s="1"/>
  <c r="AL14" i="24" s="1"/>
  <c r="AT14" i="24" s="1"/>
  <c r="Z14" i="24"/>
  <c r="AG14" i="24" s="1"/>
  <c r="AM14" i="24" s="1"/>
  <c r="AU14" i="24" s="1"/>
  <c r="X14" i="24"/>
  <c r="AE14" i="24" s="1"/>
  <c r="AK14" i="24" s="1"/>
  <c r="AS14" i="24" s="1"/>
  <c r="Y30" i="24"/>
  <c r="AF30" i="24" s="1"/>
  <c r="AL30" i="24" s="1"/>
  <c r="AT30" i="24" s="1"/>
  <c r="Z30" i="24"/>
  <c r="AG30" i="24" s="1"/>
  <c r="AM30" i="24" s="1"/>
  <c r="AU30" i="24" s="1"/>
  <c r="X30" i="24"/>
  <c r="AE30" i="24" s="1"/>
  <c r="AK30" i="24" s="1"/>
  <c r="AS30" i="24" s="1"/>
  <c r="Z46" i="24"/>
  <c r="AG46" i="24" s="1"/>
  <c r="AM46" i="24" s="1"/>
  <c r="AU46" i="24" s="1"/>
  <c r="X46" i="24"/>
  <c r="AE46" i="24" s="1"/>
  <c r="AK46" i="24" s="1"/>
  <c r="AS46" i="24" s="1"/>
  <c r="Y46" i="24"/>
  <c r="AF46" i="24" s="1"/>
  <c r="AL46" i="24" s="1"/>
  <c r="AT46" i="24" s="1"/>
  <c r="X26" i="24"/>
  <c r="AE26" i="24" s="1"/>
  <c r="AK26" i="24" s="1"/>
  <c r="AS26" i="24" s="1"/>
  <c r="Y26" i="24"/>
  <c r="AF26" i="24" s="1"/>
  <c r="AL26" i="24" s="1"/>
  <c r="AT26" i="24" s="1"/>
  <c r="Z26" i="24"/>
  <c r="AG26" i="24" s="1"/>
  <c r="AM26" i="24" s="1"/>
  <c r="AU26" i="24" s="1"/>
  <c r="Z23" i="24"/>
  <c r="AG23" i="24" s="1"/>
  <c r="AM23" i="24" s="1"/>
  <c r="AU23" i="24" s="1"/>
  <c r="X23" i="24"/>
  <c r="AE23" i="24" s="1"/>
  <c r="AK23" i="24" s="1"/>
  <c r="AS23" i="24" s="1"/>
  <c r="Y23" i="24"/>
  <c r="AF23" i="24" s="1"/>
  <c r="AL23" i="24" s="1"/>
  <c r="AT23" i="24" s="1"/>
  <c r="X39" i="24"/>
  <c r="AE39" i="24" s="1"/>
  <c r="AK39" i="24" s="1"/>
  <c r="AS39" i="24" s="1"/>
  <c r="Y39" i="24"/>
  <c r="AF39" i="24" s="1"/>
  <c r="AL39" i="24" s="1"/>
  <c r="AT39" i="24" s="1"/>
  <c r="Z39" i="24"/>
  <c r="AG39" i="24" s="1"/>
  <c r="AM39" i="24" s="1"/>
  <c r="AU39" i="24" s="1"/>
  <c r="X24" i="24"/>
  <c r="AE24" i="24" s="1"/>
  <c r="AK24" i="24" s="1"/>
  <c r="AS24" i="24" s="1"/>
  <c r="Y24" i="24"/>
  <c r="AF24" i="24" s="1"/>
  <c r="AL24" i="24" s="1"/>
  <c r="AT24" i="24" s="1"/>
  <c r="Z24" i="24"/>
  <c r="AG24" i="24" s="1"/>
  <c r="AM24" i="24" s="1"/>
  <c r="AU24" i="24" s="1"/>
  <c r="Y12" i="24"/>
  <c r="AF12" i="24" s="1"/>
  <c r="AL12" i="24" s="1"/>
  <c r="AT12" i="24" s="1"/>
  <c r="X12" i="24"/>
  <c r="AE12" i="24" s="1"/>
  <c r="AK12" i="24" s="1"/>
  <c r="AS12" i="24" s="1"/>
  <c r="Z12" i="24"/>
  <c r="AG12" i="24" s="1"/>
  <c r="AM12" i="24" s="1"/>
  <c r="AU12" i="24" s="1"/>
  <c r="X37" i="24"/>
  <c r="AE37" i="24" s="1"/>
  <c r="AK37" i="24" s="1"/>
  <c r="AS37" i="24" s="1"/>
  <c r="Y37" i="24"/>
  <c r="AF37" i="24" s="1"/>
  <c r="AL37" i="24" s="1"/>
  <c r="AT37" i="24" s="1"/>
  <c r="Z37" i="24"/>
  <c r="AG37" i="24" s="1"/>
  <c r="AM37" i="24" s="1"/>
  <c r="AU37" i="24" s="1"/>
  <c r="X15" i="24"/>
  <c r="AE15" i="24" s="1"/>
  <c r="AK15" i="24" s="1"/>
  <c r="AS15" i="24" s="1"/>
  <c r="Y15" i="24"/>
  <c r="AF15" i="24" s="1"/>
  <c r="AL15" i="24" s="1"/>
  <c r="AT15" i="24" s="1"/>
  <c r="Z15" i="24"/>
  <c r="AG15" i="24" s="1"/>
  <c r="AM15" i="24" s="1"/>
  <c r="AU15" i="24" s="1"/>
  <c r="X29" i="24"/>
  <c r="AE29" i="24" s="1"/>
  <c r="AK29" i="24" s="1"/>
  <c r="AS29" i="24" s="1"/>
  <c r="Y29" i="24"/>
  <c r="AF29" i="24" s="1"/>
  <c r="AL29" i="24" s="1"/>
  <c r="AT29" i="24" s="1"/>
  <c r="Z29" i="24"/>
  <c r="AG29" i="24" s="1"/>
  <c r="AM29" i="24" s="1"/>
  <c r="AU29" i="24" s="1"/>
  <c r="X50" i="24"/>
  <c r="AE50" i="24" s="1"/>
  <c r="AK50" i="24" s="1"/>
  <c r="AS50" i="24" s="1"/>
  <c r="Y50" i="24"/>
  <c r="AF50" i="24" s="1"/>
  <c r="AL50" i="24" s="1"/>
  <c r="AT50" i="24" s="1"/>
  <c r="Z50" i="24"/>
  <c r="AG50" i="24" s="1"/>
  <c r="AM50" i="24" s="1"/>
  <c r="AU50" i="24" s="1"/>
  <c r="Y17" i="24"/>
  <c r="AF17" i="24" s="1"/>
  <c r="AL17" i="24" s="1"/>
  <c r="AT17" i="24" s="1"/>
  <c r="Z17" i="24"/>
  <c r="AG17" i="24" s="1"/>
  <c r="AM17" i="24" s="1"/>
  <c r="AU17" i="24" s="1"/>
  <c r="X17" i="24"/>
  <c r="AE17" i="24" s="1"/>
  <c r="AK17" i="24" s="1"/>
  <c r="AS17" i="24" s="1"/>
  <c r="X4" i="24"/>
  <c r="AE4" i="24" s="1"/>
  <c r="AK4" i="24" s="1"/>
  <c r="AS4" i="24" s="1"/>
  <c r="Y4" i="24"/>
  <c r="AF4" i="24" s="1"/>
  <c r="AL4" i="24" s="1"/>
  <c r="AT4" i="24" s="1"/>
  <c r="Z4" i="24"/>
  <c r="AG4" i="24" s="1"/>
  <c r="AM4" i="24" s="1"/>
  <c r="AU4" i="24" s="1"/>
  <c r="X19" i="24"/>
  <c r="AE19" i="24" s="1"/>
  <c r="AK19" i="24" s="1"/>
  <c r="AS19" i="24" s="1"/>
  <c r="Y19" i="24"/>
  <c r="AF19" i="24" s="1"/>
  <c r="AL19" i="24" s="1"/>
  <c r="AT19" i="24" s="1"/>
  <c r="Z19" i="24"/>
  <c r="AG19" i="24" s="1"/>
  <c r="AM19" i="24" s="1"/>
  <c r="AU19" i="24" s="1"/>
  <c r="X61" i="24"/>
  <c r="AE61" i="24" s="1"/>
  <c r="AK61" i="24" s="1"/>
  <c r="AS61" i="24" s="1"/>
  <c r="Y61" i="24"/>
  <c r="AF61" i="24" s="1"/>
  <c r="AL61" i="24" s="1"/>
  <c r="AT61" i="24" s="1"/>
  <c r="Z61" i="24"/>
  <c r="AG61" i="24" s="1"/>
  <c r="AM61" i="24" s="1"/>
  <c r="AU61" i="24" s="1"/>
  <c r="X11" i="24"/>
  <c r="AE11" i="24" s="1"/>
  <c r="AK11" i="24" s="1"/>
  <c r="AS11" i="24" s="1"/>
  <c r="Y11" i="24"/>
  <c r="AF11" i="24" s="1"/>
  <c r="AL11" i="24" s="1"/>
  <c r="AT11" i="24" s="1"/>
  <c r="Z11" i="24"/>
  <c r="AG11" i="24" s="1"/>
  <c r="AM11" i="24" s="1"/>
  <c r="AU11" i="24" s="1"/>
  <c r="X20" i="24"/>
  <c r="AE20" i="24" s="1"/>
  <c r="AK20" i="24" s="1"/>
  <c r="AS20" i="24" s="1"/>
  <c r="Y20" i="24"/>
  <c r="AF20" i="24" s="1"/>
  <c r="AL20" i="24" s="1"/>
  <c r="AT20" i="24" s="1"/>
  <c r="Z20" i="24"/>
  <c r="AG20" i="24" s="1"/>
  <c r="AM20" i="24" s="1"/>
  <c r="AU20" i="24" s="1"/>
  <c r="X35" i="24"/>
  <c r="AE35" i="24" s="1"/>
  <c r="AK35" i="24" s="1"/>
  <c r="AS35" i="24" s="1"/>
  <c r="Y35" i="24"/>
  <c r="AF35" i="24" s="1"/>
  <c r="AL35" i="24" s="1"/>
  <c r="AT35" i="24" s="1"/>
  <c r="Z35" i="24"/>
  <c r="AG35" i="24" s="1"/>
  <c r="AM35" i="24" s="1"/>
  <c r="AU35" i="24" s="1"/>
  <c r="X13" i="24"/>
  <c r="AE13" i="24" s="1"/>
  <c r="AK13" i="24" s="1"/>
  <c r="AS13" i="24" s="1"/>
  <c r="Y13" i="24"/>
  <c r="AF13" i="24" s="1"/>
  <c r="AL13" i="24" s="1"/>
  <c r="AT13" i="24" s="1"/>
  <c r="Z13" i="24"/>
  <c r="AG13" i="24" s="1"/>
  <c r="AM13" i="24" s="1"/>
  <c r="AU13" i="24" s="1"/>
  <c r="X31" i="24"/>
  <c r="AE31" i="24" s="1"/>
  <c r="AK31" i="24" s="1"/>
  <c r="AS31" i="24" s="1"/>
  <c r="Y31" i="24"/>
  <c r="AF31" i="24" s="1"/>
  <c r="AL31" i="24" s="1"/>
  <c r="AT31" i="24" s="1"/>
  <c r="Z31" i="24"/>
  <c r="AG31" i="24" s="1"/>
  <c r="AM31" i="24" s="1"/>
  <c r="AU31" i="24" s="1"/>
  <c r="X44" i="24"/>
  <c r="AE44" i="24" s="1"/>
  <c r="AK44" i="24" s="1"/>
  <c r="AS44" i="24" s="1"/>
  <c r="Z44" i="24"/>
  <c r="AG44" i="24" s="1"/>
  <c r="AM44" i="24" s="1"/>
  <c r="AU44" i="24" s="1"/>
  <c r="Y44" i="24"/>
  <c r="AF44" i="24" s="1"/>
  <c r="AL44" i="24" s="1"/>
  <c r="AT44" i="24" s="1"/>
  <c r="Z25" i="24"/>
  <c r="AG25" i="24" s="1"/>
  <c r="AM25" i="24" s="1"/>
  <c r="AU25" i="24" s="1"/>
  <c r="X25" i="24"/>
  <c r="AE25" i="24" s="1"/>
  <c r="AK25" i="24" s="1"/>
  <c r="AS25" i="24" s="1"/>
  <c r="Y25" i="24"/>
  <c r="AF25" i="24" s="1"/>
  <c r="AL25" i="24" s="1"/>
  <c r="AT25" i="24" s="1"/>
  <c r="X42" i="24"/>
  <c r="AE42" i="24" s="1"/>
  <c r="AK42" i="24" s="1"/>
  <c r="AS42" i="24" s="1"/>
  <c r="Y42" i="24"/>
  <c r="AF42" i="24" s="1"/>
  <c r="AL42" i="24" s="1"/>
  <c r="AT42" i="24" s="1"/>
  <c r="Z42" i="24"/>
  <c r="AG42" i="24" s="1"/>
  <c r="AM42" i="24" s="1"/>
  <c r="AU42" i="24" s="1"/>
  <c r="Y28" i="24"/>
  <c r="AF28" i="24" s="1"/>
  <c r="AL28" i="24" s="1"/>
  <c r="AT28" i="24" s="1"/>
  <c r="X28" i="24"/>
  <c r="AE28" i="24" s="1"/>
  <c r="AK28" i="24" s="1"/>
  <c r="AS28" i="24" s="1"/>
  <c r="Z28" i="24"/>
  <c r="AG28" i="24" s="1"/>
  <c r="AM28" i="24" s="1"/>
  <c r="AU28" i="24" s="1"/>
  <c r="X3" i="24"/>
  <c r="AE3" i="24" s="1"/>
  <c r="AK3" i="24" s="1"/>
  <c r="Y3" i="24"/>
  <c r="AF3" i="24" s="1"/>
  <c r="AL3" i="24" s="1"/>
  <c r="Z3" i="24"/>
  <c r="AG3" i="24" s="1"/>
  <c r="AM3" i="24" s="1"/>
  <c r="X16" i="24"/>
  <c r="AE16" i="24" s="1"/>
  <c r="AK16" i="24" s="1"/>
  <c r="AS16" i="24" s="1"/>
  <c r="Y16" i="24"/>
  <c r="AF16" i="24" s="1"/>
  <c r="AL16" i="24" s="1"/>
  <c r="AT16" i="24" s="1"/>
  <c r="Z16" i="24"/>
  <c r="AG16" i="24" s="1"/>
  <c r="AM16" i="24" s="1"/>
  <c r="AU16" i="24" s="1"/>
  <c r="X52" i="24"/>
  <c r="AE52" i="24" s="1"/>
  <c r="AK52" i="24" s="1"/>
  <c r="AS52" i="24" s="1"/>
  <c r="Y52" i="24"/>
  <c r="AF52" i="24" s="1"/>
  <c r="AL52" i="24" s="1"/>
  <c r="AT52" i="24" s="1"/>
  <c r="Z52" i="24"/>
  <c r="AG52" i="24" s="1"/>
  <c r="AM52" i="24" s="1"/>
  <c r="AU52" i="24" s="1"/>
  <c r="X45" i="24"/>
  <c r="AE45" i="24" s="1"/>
  <c r="AK45" i="24" s="1"/>
  <c r="AS45" i="24" s="1"/>
  <c r="Y45" i="24"/>
  <c r="AF45" i="24" s="1"/>
  <c r="AL45" i="24" s="1"/>
  <c r="AT45" i="24" s="1"/>
  <c r="Z45" i="24"/>
  <c r="AG45" i="24" s="1"/>
  <c r="AM45" i="24" s="1"/>
  <c r="AU45" i="24" s="1"/>
  <c r="X53" i="24"/>
  <c r="AE53" i="24" s="1"/>
  <c r="AK53" i="24" s="1"/>
  <c r="AS53" i="24" s="1"/>
  <c r="Y53" i="24"/>
  <c r="AF53" i="24" s="1"/>
  <c r="AL53" i="24" s="1"/>
  <c r="AT53" i="24" s="1"/>
  <c r="Z53" i="24"/>
  <c r="AG53" i="24" s="1"/>
  <c r="AM53" i="24" s="1"/>
  <c r="AU53" i="24" s="1"/>
  <c r="X18" i="24"/>
  <c r="AE18" i="24" s="1"/>
  <c r="AK18" i="24" s="1"/>
  <c r="AS18" i="24" s="1"/>
  <c r="Y18" i="24"/>
  <c r="AF18" i="24" s="1"/>
  <c r="AL18" i="24" s="1"/>
  <c r="AT18" i="24" s="1"/>
  <c r="Z18" i="24"/>
  <c r="AG18" i="24" s="1"/>
  <c r="AM18" i="24" s="1"/>
  <c r="AU18" i="24" s="1"/>
  <c r="X36" i="24"/>
  <c r="AE36" i="24" s="1"/>
  <c r="AK36" i="24" s="1"/>
  <c r="AS36" i="24" s="1"/>
  <c r="Y36" i="24"/>
  <c r="AF36" i="24" s="1"/>
  <c r="AL36" i="24" s="1"/>
  <c r="AT36" i="24" s="1"/>
  <c r="Z36" i="24"/>
  <c r="AG36" i="24" s="1"/>
  <c r="AM36" i="24" s="1"/>
  <c r="AU36" i="24" s="1"/>
  <c r="X34" i="24"/>
  <c r="AE34" i="24" s="1"/>
  <c r="AK34" i="24" s="1"/>
  <c r="AS34" i="24" s="1"/>
  <c r="Y34" i="24"/>
  <c r="AF34" i="24" s="1"/>
  <c r="AL34" i="24" s="1"/>
  <c r="AT34" i="24" s="1"/>
  <c r="Z34" i="24"/>
  <c r="AG34" i="24" s="1"/>
  <c r="AM34" i="24" s="1"/>
  <c r="AU34" i="24" s="1"/>
  <c r="X10" i="24"/>
  <c r="AE10" i="24" s="1"/>
  <c r="AK10" i="24" s="1"/>
  <c r="AS10" i="24" s="1"/>
  <c r="Y10" i="24"/>
  <c r="AF10" i="24" s="1"/>
  <c r="AL10" i="24" s="1"/>
  <c r="AT10" i="24" s="1"/>
  <c r="Z10" i="24"/>
  <c r="AG10" i="24" s="1"/>
  <c r="AM10" i="24" s="1"/>
  <c r="AU10" i="24" s="1"/>
  <c r="Z9" i="24"/>
  <c r="AG9" i="24" s="1"/>
  <c r="AM9" i="24" s="1"/>
  <c r="AU9" i="24" s="1"/>
  <c r="X9" i="24"/>
  <c r="AE9" i="24" s="1"/>
  <c r="AK9" i="24" s="1"/>
  <c r="AS9" i="24" s="1"/>
  <c r="Y9" i="24"/>
  <c r="AF9" i="24" s="1"/>
  <c r="AL9" i="24" s="1"/>
  <c r="AT9" i="24" s="1"/>
  <c r="AM66" i="24" l="1"/>
  <c r="AM68" i="24" s="1"/>
  <c r="AU3" i="24"/>
  <c r="AU66" i="24" s="1"/>
  <c r="AU68" i="24" s="1"/>
  <c r="D5" i="1" s="1"/>
  <c r="AL66" i="24"/>
  <c r="AL68" i="24" s="1"/>
  <c r="AT3" i="24"/>
  <c r="AT66" i="24" s="1"/>
  <c r="AT68" i="24" s="1"/>
  <c r="C5" i="1" s="1"/>
  <c r="AK66" i="24"/>
  <c r="AK68" i="24" s="1"/>
  <c r="AS3" i="24"/>
  <c r="AS66" i="24" s="1"/>
  <c r="AM70" i="24" l="1"/>
  <c r="AV66" i="24"/>
  <c r="AS68" i="24"/>
  <c r="B5" i="1" s="1"/>
  <c r="E5" i="1" s="1"/>
  <c r="G35" i="26" s="1"/>
</calcChain>
</file>

<file path=xl/sharedStrings.xml><?xml version="1.0" encoding="utf-8"?>
<sst xmlns="http://schemas.openxmlformats.org/spreadsheetml/2006/main" count="1116" uniqueCount="468">
  <si>
    <t>Parameter</t>
  </si>
  <si>
    <t>Description</t>
  </si>
  <si>
    <t xml:space="preserve">Reference </t>
  </si>
  <si>
    <t>Parameter ID</t>
  </si>
  <si>
    <t>SDWS 1</t>
  </si>
  <si>
    <r>
      <rPr>
        <sz val="12"/>
        <color rgb="FF000000"/>
        <rFont val="Aptos Narrow"/>
        <family val="2"/>
        <scheme val="minor"/>
      </rPr>
      <t>P</t>
    </r>
    <r>
      <rPr>
        <sz val="10"/>
        <color rgb="FF000000"/>
        <rFont val="Aptos Narrow"/>
        <family val="2"/>
        <scheme val="minor"/>
      </rPr>
      <t>y</t>
    </r>
  </si>
  <si>
    <r>
      <rPr>
        <sz val="12"/>
        <color rgb="FF000000"/>
        <rFont val="Aptos Narrow"/>
        <family val="2"/>
        <scheme val="minor"/>
      </rPr>
      <t>X</t>
    </r>
    <r>
      <rPr>
        <sz val="10"/>
        <color rgb="FF000000"/>
        <rFont val="Aptos Narrow"/>
        <family val="2"/>
        <scheme val="minor"/>
      </rPr>
      <t>f</t>
    </r>
  </si>
  <si>
    <t>=</t>
  </si>
  <si>
    <t>SDWS 8</t>
  </si>
  <si>
    <r>
      <rPr>
        <sz val="12"/>
        <color rgb="FF000000"/>
        <rFont val="Aptos Narrow"/>
        <family val="2"/>
        <scheme val="minor"/>
      </rPr>
      <t>EF</t>
    </r>
    <r>
      <rPr>
        <sz val="10"/>
        <color rgb="FF000000"/>
        <rFont val="Aptos Narrow"/>
        <family val="2"/>
        <scheme val="minor"/>
      </rPr>
      <t>b,f,co2</t>
    </r>
  </si>
  <si>
    <t>IPCC defaults; Volume 2: 2006 IPCC Guidelines for National Greenhouse Gas Inventories, Chapter 2, Table 2.5; 
https://www.ipccnggip.iges.or.jp/public/
2006gl/pdf/2_Volume2/V2_2_Ch2_Stationary_Combustio n.pdf</t>
  </si>
  <si>
    <t>SDWS 9</t>
  </si>
  <si>
    <r>
      <rPr>
        <sz val="12"/>
        <color rgb="FF000000"/>
        <rFont val="Aptos Narrow"/>
        <family val="2"/>
        <scheme val="minor"/>
      </rPr>
      <t>EF</t>
    </r>
    <r>
      <rPr>
        <sz val="10"/>
        <color rgb="FF000000"/>
        <rFont val="Aptos Narrow"/>
        <family val="2"/>
        <scheme val="minor"/>
      </rPr>
      <t>b,f,nonco2</t>
    </r>
  </si>
  <si>
    <t>IPCC defaults:  Non-CO2 Emissions from Stationary Combustion. Annex 1, Table 2 and Table 3. 
https://www.ipccnggip.iges.or.jp/public/gp/bgp/2_2_Non-CO2_Stationary_Combustion.pdf Global Warming Potential: http://www.ipcc.ch/publications_and_data/ar4/wg1/en/ch2s2-10-2.html#table2-14</t>
  </si>
  <si>
    <t>SDWS 10</t>
  </si>
  <si>
    <r>
      <t xml:space="preserve">Fractional non-renewability status of woody biomass fuel during year </t>
    </r>
    <r>
      <rPr>
        <i/>
        <sz val="11"/>
        <color theme="1"/>
        <rFont val="Aptos Narrow"/>
        <family val="2"/>
        <scheme val="minor"/>
      </rPr>
      <t>y</t>
    </r>
    <r>
      <rPr>
        <sz val="11"/>
        <color theme="1"/>
        <rFont val="Aptos Narrow"/>
        <family val="2"/>
        <scheme val="minor"/>
      </rPr>
      <t xml:space="preserve"> (fraction). For biomass, it is the fraction of woody biomass that can be established as non-renewable. This parameter is omitted when </t>
    </r>
    <r>
      <rPr>
        <i/>
        <sz val="11"/>
        <color theme="1"/>
        <rFont val="Aptos Narrow"/>
        <family val="2"/>
        <scheme val="minor"/>
      </rPr>
      <t>f</t>
    </r>
    <r>
      <rPr>
        <sz val="11"/>
        <color theme="1"/>
        <rFont val="Aptos Narrow"/>
        <family val="2"/>
        <scheme val="minor"/>
      </rPr>
      <t xml:space="preserve"> is a fossil fuel.</t>
    </r>
  </si>
  <si>
    <t>Default amount of energy required to boil 1 L of water for 5 minutes of boiling from a first principles approach  (kJ/l)</t>
  </si>
  <si>
    <t>SWDS Methodology Section 3.6.2</t>
  </si>
  <si>
    <t>N/A</t>
  </si>
  <si>
    <r>
      <rPr>
        <sz val="12"/>
        <color rgb="FF000000"/>
        <rFont val="Aptos Narrow"/>
        <family val="2"/>
        <scheme val="minor"/>
      </rPr>
      <t>n</t>
    </r>
    <r>
      <rPr>
        <sz val="10"/>
        <color rgb="FF000000"/>
        <rFont val="Aptos Narrow"/>
        <family val="2"/>
        <scheme val="minor"/>
      </rPr>
      <t>wb</t>
    </r>
  </si>
  <si>
    <t xml:space="preserve">Default for Traditional Cookstoves
</t>
  </si>
  <si>
    <t>SDWS 11</t>
  </si>
  <si>
    <t xml:space="preserve">Default for Improved Cookstoves
</t>
  </si>
  <si>
    <r>
      <rPr>
        <sz val="12"/>
        <color rgb="FF000000"/>
        <rFont val="Aptos Narrow"/>
        <family val="2"/>
        <scheme val="minor"/>
      </rPr>
      <t>SE</t>
    </r>
    <r>
      <rPr>
        <sz val="9"/>
        <color rgb="FF000000"/>
        <rFont val="Aptos Narrow"/>
        <family val="2"/>
        <scheme val="minor"/>
      </rPr>
      <t>w,b,y</t>
    </r>
  </si>
  <si>
    <t>Specific energy required to boil water (kJ/L)</t>
  </si>
  <si>
    <t>Cb</t>
  </si>
  <si>
    <t>Proportion of project households who in the baseline were already using a safe water supply that did not require boiling it (%)</t>
  </si>
  <si>
    <t>Baseline Survey</t>
  </si>
  <si>
    <t>SDWS 12</t>
  </si>
  <si>
    <r>
      <rPr>
        <sz val="12"/>
        <color rgb="FF000000"/>
        <rFont val="Aptos Narrow"/>
        <family val="2"/>
        <scheme val="minor"/>
      </rPr>
      <t>M</t>
    </r>
    <r>
      <rPr>
        <sz val="9"/>
        <color rgb="FF000000"/>
        <rFont val="Aptos Narrow"/>
        <family val="2"/>
        <scheme val="minor"/>
      </rPr>
      <t>q,y</t>
    </r>
  </si>
  <si>
    <r>
      <t xml:space="preserve">Modifier for the water quality in year </t>
    </r>
    <r>
      <rPr>
        <i/>
        <sz val="11"/>
        <color theme="1"/>
        <rFont val="Aptos Narrow"/>
        <family val="2"/>
        <scheme val="minor"/>
      </rPr>
      <t>y</t>
    </r>
  </si>
  <si>
    <t>SDWS 18</t>
  </si>
  <si>
    <r>
      <rPr>
        <sz val="12"/>
        <color rgb="FF000000"/>
        <rFont val="Aptos Narrow"/>
        <family val="2"/>
        <scheme val="minor"/>
      </rPr>
      <t>X</t>
    </r>
    <r>
      <rPr>
        <sz val="8"/>
        <color rgb="FF000000"/>
        <rFont val="Aptos Narrow"/>
        <family val="2"/>
        <scheme val="minor"/>
      </rPr>
      <t>cleanboil,y</t>
    </r>
  </si>
  <si>
    <t>Monitored quantity of safe water provided by the project in year y</t>
  </si>
  <si>
    <t>SDWS 23</t>
  </si>
  <si>
    <r>
      <rPr>
        <sz val="12"/>
        <color rgb="FF000000"/>
        <rFont val="Aptos Narrow"/>
        <family val="2"/>
        <scheme val="minor"/>
      </rPr>
      <t>QPW</t>
    </r>
    <r>
      <rPr>
        <sz val="11"/>
        <color rgb="FF000000"/>
        <rFont val="Aptos Narrow"/>
        <family val="2"/>
        <scheme val="minor"/>
      </rPr>
      <t>p</t>
    </r>
  </si>
  <si>
    <t>Default Value as per SWDS Methodology SDWS 24 Parameter Box</t>
  </si>
  <si>
    <t>SDWS 24</t>
  </si>
  <si>
    <r>
      <rPr>
        <sz val="12"/>
        <color rgb="FF000000"/>
        <rFont val="Aptos Narrow"/>
        <family val="2"/>
        <scheme val="minor"/>
      </rPr>
      <t>HN</t>
    </r>
    <r>
      <rPr>
        <sz val="11"/>
        <color rgb="FF000000"/>
        <rFont val="Aptos Narrow"/>
        <family val="2"/>
        <scheme val="minor"/>
      </rPr>
      <t>p,y</t>
    </r>
  </si>
  <si>
    <t>SDWS 25</t>
  </si>
  <si>
    <r>
      <rPr>
        <sz val="11"/>
        <color rgb="FF000000"/>
        <rFont val="Aptos Narrow"/>
        <family val="2"/>
        <scheme val="minor"/>
      </rPr>
      <t>HH</t>
    </r>
    <r>
      <rPr>
        <sz val="10"/>
        <color rgb="FF000000"/>
        <rFont val="Aptos Narrow"/>
        <family val="2"/>
        <scheme val="minor"/>
      </rPr>
      <t>p,y</t>
    </r>
  </si>
  <si>
    <t xml:space="preserve">Number of premises type p served by the project in year y </t>
  </si>
  <si>
    <t>SDWS 26</t>
  </si>
  <si>
    <t>LEp,y</t>
  </si>
  <si>
    <t>Leakage emissions during year y</t>
  </si>
  <si>
    <t>Leakage Assessment conducted biennially</t>
  </si>
  <si>
    <t>SDWS 35</t>
  </si>
  <si>
    <r>
      <t>U</t>
    </r>
    <r>
      <rPr>
        <vertAlign val="subscript"/>
        <sz val="11"/>
        <color theme="1"/>
        <rFont val="Aptos Narrow"/>
        <family val="2"/>
        <scheme val="minor"/>
      </rPr>
      <t>p,y</t>
    </r>
    <r>
      <rPr>
        <sz val="11"/>
        <color theme="1"/>
        <rFont val="Aptos Narrow"/>
        <family val="2"/>
        <scheme val="minor"/>
      </rPr>
      <t xml:space="preserve"> </t>
    </r>
  </si>
  <si>
    <t>Usage rate in project scenario p during year y</t>
  </si>
  <si>
    <t>Pb,boil</t>
  </si>
  <si>
    <r>
      <t>T</t>
    </r>
    <r>
      <rPr>
        <vertAlign val="subscript"/>
        <sz val="9"/>
        <color theme="1"/>
        <rFont val="Aptos Narrow"/>
        <family val="2"/>
        <scheme val="minor"/>
      </rPr>
      <t>b,y</t>
    </r>
  </si>
  <si>
    <r>
      <t>T</t>
    </r>
    <r>
      <rPr>
        <vertAlign val="subscript"/>
        <sz val="9"/>
        <color theme="1"/>
        <rFont val="Aptos Narrow"/>
        <family val="2"/>
        <scheme val="minor"/>
      </rPr>
      <t>p,y</t>
    </r>
    <r>
      <rPr>
        <sz val="9"/>
        <color theme="1"/>
        <rFont val="Aptos Narrow"/>
        <family val="2"/>
        <scheme val="minor"/>
      </rPr>
      <t xml:space="preserve"> </t>
    </r>
  </si>
  <si>
    <t>Level of Service (in line with JMP and Annex 2 ERSWDS):</t>
  </si>
  <si>
    <t>Baseline Level of Service</t>
  </si>
  <si>
    <r>
      <t>Safely Managed</t>
    </r>
    <r>
      <rPr>
        <sz val="8"/>
        <color theme="1"/>
        <rFont val="Aptos Narrow"/>
        <family val="2"/>
        <scheme val="minor"/>
      </rPr>
      <t>b</t>
    </r>
  </si>
  <si>
    <t>Drinking water from an improved water source that is located on premises, available when needed and free from faecal and priority chemical contamination</t>
  </si>
  <si>
    <r>
      <t>Basic</t>
    </r>
    <r>
      <rPr>
        <sz val="8"/>
        <color theme="1"/>
        <rFont val="Aptos Narrow"/>
        <family val="2"/>
        <scheme val="minor"/>
      </rPr>
      <t>b</t>
    </r>
  </si>
  <si>
    <t>Drinking water from an improved source, provided collection time is not more than 30 minutes for a round trip, including queuing</t>
  </si>
  <si>
    <r>
      <t>Limited</t>
    </r>
    <r>
      <rPr>
        <sz val="8"/>
        <color theme="1"/>
        <rFont val="Aptos Narrow"/>
        <family val="2"/>
        <scheme val="minor"/>
      </rPr>
      <t>b</t>
    </r>
  </si>
  <si>
    <t>Drinking water from an improved source for which collection time exceeds 30 minutes for a round trip, including queuing</t>
  </si>
  <si>
    <r>
      <t>Unimproved</t>
    </r>
    <r>
      <rPr>
        <sz val="8"/>
        <color theme="1"/>
        <rFont val="Aptos Narrow"/>
        <family val="2"/>
        <scheme val="minor"/>
      </rPr>
      <t>b</t>
    </r>
  </si>
  <si>
    <t>Drinking water from an unprotected dug well or unprotected spring</t>
  </si>
  <si>
    <r>
      <t>Surface Water</t>
    </r>
    <r>
      <rPr>
        <sz val="8"/>
        <color theme="1"/>
        <rFont val="Aptos Narrow"/>
        <family val="2"/>
        <scheme val="minor"/>
      </rPr>
      <t>b</t>
    </r>
  </si>
  <si>
    <t>Drinking water directly from a river, dam, lake, pond, stream, canal, or irrigation canal</t>
  </si>
  <si>
    <t>Project Level of Service</t>
  </si>
  <si>
    <r>
      <t>Safely Managed</t>
    </r>
    <r>
      <rPr>
        <sz val="9"/>
        <color theme="1"/>
        <rFont val="Aptos Narrow"/>
        <family val="2"/>
        <scheme val="minor"/>
      </rPr>
      <t>p</t>
    </r>
  </si>
  <si>
    <r>
      <t>Basic</t>
    </r>
    <r>
      <rPr>
        <sz val="9"/>
        <color theme="1"/>
        <rFont val="Aptos Narrow"/>
        <family val="2"/>
        <scheme val="minor"/>
      </rPr>
      <t>p</t>
    </r>
  </si>
  <si>
    <r>
      <t>Limited</t>
    </r>
    <r>
      <rPr>
        <sz val="9"/>
        <color theme="1"/>
        <rFont val="Aptos Narrow"/>
        <family val="2"/>
        <scheme val="minor"/>
      </rPr>
      <t>p</t>
    </r>
  </si>
  <si>
    <r>
      <t>Unimproved</t>
    </r>
    <r>
      <rPr>
        <sz val="9"/>
        <color theme="1"/>
        <rFont val="Aptos Narrow"/>
        <family val="2"/>
        <scheme val="minor"/>
      </rPr>
      <t>p</t>
    </r>
  </si>
  <si>
    <r>
      <t>Surface Water</t>
    </r>
    <r>
      <rPr>
        <sz val="9"/>
        <color theme="1"/>
        <rFont val="Aptos Narrow"/>
        <family val="2"/>
        <scheme val="minor"/>
      </rPr>
      <t xml:space="preserve">p </t>
    </r>
  </si>
  <si>
    <t>Borehole ID</t>
  </si>
  <si>
    <t xml:space="preserve">Latitude </t>
  </si>
  <si>
    <t>Longitude</t>
  </si>
  <si>
    <t>Rehabilitation Date</t>
  </si>
  <si>
    <t>2023 end date</t>
  </si>
  <si>
    <t>fNRB</t>
  </si>
  <si>
    <t>HHp,y</t>
  </si>
  <si>
    <t>HNp,y</t>
  </si>
  <si>
    <t>Mq,y</t>
  </si>
  <si>
    <r>
      <t>Percentage of</t>
    </r>
    <r>
      <rPr>
        <vertAlign val="subscript"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persons boiling water for purification in the baseline scenario</t>
    </r>
  </si>
  <si>
    <t>Crediting Start Date</t>
  </si>
  <si>
    <t>2022 end date</t>
  </si>
  <si>
    <t>2023 start date</t>
  </si>
  <si>
    <t>MP End Date</t>
  </si>
  <si>
    <t>Credting Days 2022 (DOp,y)</t>
  </si>
  <si>
    <t>Credting Days 2024 (DOp,y)</t>
  </si>
  <si>
    <t>Credting Days 2023 (DOp,y)</t>
  </si>
  <si>
    <t>Start Crediting in CP2</t>
  </si>
  <si>
    <t>2024 end date</t>
  </si>
  <si>
    <t>2024 start date</t>
  </si>
  <si>
    <t>Cap</t>
  </si>
  <si>
    <t>QPWp</t>
  </si>
  <si>
    <t>Qpop 2022</t>
  </si>
  <si>
    <t>Qpop 2023</t>
  </si>
  <si>
    <t>Qpop 2024</t>
  </si>
  <si>
    <t>Qm,y 2022</t>
  </si>
  <si>
    <t>Qm,y 2023</t>
  </si>
  <si>
    <t>Qm,y 2024</t>
  </si>
  <si>
    <t>Qy =min(Qpop, Qm,y) 2022</t>
  </si>
  <si>
    <t>Qy =min(Qpop, Qm,y) 2023</t>
  </si>
  <si>
    <t>Qy =min(Qpop, Qm,y) 2024</t>
  </si>
  <si>
    <t>SE w,b,y</t>
  </si>
  <si>
    <t>Input reference</t>
  </si>
  <si>
    <t>Efb</t>
  </si>
  <si>
    <t>Xcleanboil,y</t>
  </si>
  <si>
    <t>BE 2022</t>
  </si>
  <si>
    <t>BE 2023</t>
  </si>
  <si>
    <t>BE 2024</t>
  </si>
  <si>
    <t>PE 2022</t>
  </si>
  <si>
    <t>PE 2023</t>
  </si>
  <si>
    <t>PE 2024</t>
  </si>
  <si>
    <t>SDG 13</t>
  </si>
  <si>
    <t>Vintage 2022</t>
  </si>
  <si>
    <t>Vintage 2023</t>
  </si>
  <si>
    <t>Vintage 2024</t>
  </si>
  <si>
    <t>Totals</t>
  </si>
  <si>
    <t>Emission factor for the use of fuel to obtain safe water in the baseline (tCO2e/L)</t>
  </si>
  <si>
    <t>Household Water Quality Tests (average on testing done)</t>
  </si>
  <si>
    <t>Value</t>
  </si>
  <si>
    <t xml:space="preserve">Project emissions from fossil fuel use in year y (tCO2) </t>
  </si>
  <si>
    <t>PEff,p,y</t>
  </si>
  <si>
    <t xml:space="preserve">Project emissions from electricity use in year y (tCO2) </t>
  </si>
  <si>
    <t>PEec,p,y</t>
  </si>
  <si>
    <t>SDG Calcs</t>
  </si>
  <si>
    <t>SDG 1</t>
  </si>
  <si>
    <t>Unit</t>
  </si>
  <si>
    <t>Persons having access to basic/limited safe water in the project activity</t>
  </si>
  <si>
    <t>Number</t>
  </si>
  <si>
    <t>Portion of users of the project technology j who in the baseline were consuming safe water without boiling it</t>
  </si>
  <si>
    <t>Percentage</t>
  </si>
  <si>
    <t>Additional persons having access to basic/limited safe water in the project activity compared to the baseline scenario</t>
  </si>
  <si>
    <t>SDG 3</t>
  </si>
  <si>
    <t>SDG 5</t>
  </si>
  <si>
    <t>SDG 6</t>
  </si>
  <si>
    <t>ZMA 007</t>
  </si>
  <si>
    <t>Adiarada</t>
  </si>
  <si>
    <t>ZMA 001</t>
  </si>
  <si>
    <t>Arberebue</t>
  </si>
  <si>
    <t>ZMA 023</t>
  </si>
  <si>
    <t>Zagir</t>
  </si>
  <si>
    <t xml:space="preserve"> 26/01/2016</t>
  </si>
  <si>
    <t>ZMA 028</t>
  </si>
  <si>
    <t>Aditsenaf</t>
  </si>
  <si>
    <t>ZMA 035</t>
  </si>
  <si>
    <t>Dekipetros</t>
  </si>
  <si>
    <t>ZMA 036</t>
  </si>
  <si>
    <t>Gheremi</t>
  </si>
  <si>
    <t>ZMA 004</t>
  </si>
  <si>
    <t>Antsefet</t>
  </si>
  <si>
    <t>15.31080</t>
  </si>
  <si>
    <t>ZMA 011</t>
  </si>
  <si>
    <t>Embeyto</t>
  </si>
  <si>
    <t>ZMA 034</t>
  </si>
  <si>
    <t>Dekiseb</t>
  </si>
  <si>
    <t>ZMA 037</t>
  </si>
  <si>
    <t>Geshinashm</t>
  </si>
  <si>
    <t>ZMA 041</t>
  </si>
  <si>
    <t>Adi Hawesha</t>
  </si>
  <si>
    <t>ZMA 043</t>
  </si>
  <si>
    <t>Aditearishi</t>
  </si>
  <si>
    <t>ZMA 005</t>
  </si>
  <si>
    <t>Guritat</t>
  </si>
  <si>
    <t>15.42190</t>
  </si>
  <si>
    <t>ZMA 008</t>
  </si>
  <si>
    <t>Shinjibluk</t>
  </si>
  <si>
    <t>ZMA 009</t>
  </si>
  <si>
    <t>Wekiduba</t>
  </si>
  <si>
    <t>ZMA 012</t>
  </si>
  <si>
    <t>Defere</t>
  </si>
  <si>
    <t>ZMA 015</t>
  </si>
  <si>
    <t xml:space="preserve"> 12/01/2016</t>
  </si>
  <si>
    <t>ZMA 029</t>
  </si>
  <si>
    <t>Adiregit</t>
  </si>
  <si>
    <t>ZMA 013</t>
  </si>
  <si>
    <t>Tsaedaemba</t>
  </si>
  <si>
    <t>ZMA 026</t>
  </si>
  <si>
    <t>Adimngher</t>
  </si>
  <si>
    <t>ZMA 032</t>
  </si>
  <si>
    <t>Azen 1</t>
  </si>
  <si>
    <t>ZMA 033</t>
  </si>
  <si>
    <t>Azen 2</t>
  </si>
  <si>
    <t>ZMA 040</t>
  </si>
  <si>
    <t>Tseazega</t>
  </si>
  <si>
    <t>ZMA 049</t>
  </si>
  <si>
    <t>ZMA 003</t>
  </si>
  <si>
    <t>Aditeklay</t>
  </si>
  <si>
    <t>ZMA 014</t>
  </si>
  <si>
    <t>Adimussa</t>
  </si>
  <si>
    <t>ZMA 025</t>
  </si>
  <si>
    <t>ZMA 039</t>
  </si>
  <si>
    <t>Embaderho</t>
  </si>
  <si>
    <t>ZMA 044</t>
  </si>
  <si>
    <t>ZMA 046</t>
  </si>
  <si>
    <t>Beleza</t>
  </si>
  <si>
    <t>ZMA 006</t>
  </si>
  <si>
    <t>Adihamushte</t>
  </si>
  <si>
    <t>ZMA 017</t>
  </si>
  <si>
    <t>Tselot 1</t>
  </si>
  <si>
    <t>ZMA 018</t>
  </si>
  <si>
    <t>Tselot 2</t>
  </si>
  <si>
    <t>ZMA 030</t>
  </si>
  <si>
    <t>Adinegoda 1</t>
  </si>
  <si>
    <t>ZMA 031</t>
  </si>
  <si>
    <t>Adinegoda 2</t>
  </si>
  <si>
    <t>ZMA 042</t>
  </si>
  <si>
    <t>Zighib</t>
  </si>
  <si>
    <t>ZMA 016</t>
  </si>
  <si>
    <t>Quazen</t>
  </si>
  <si>
    <t>ZMA 019</t>
  </si>
  <si>
    <t>Afdeyu 1</t>
  </si>
  <si>
    <t xml:space="preserve"> 21/01/2016</t>
  </si>
  <si>
    <t>ZMA 020</t>
  </si>
  <si>
    <t>Afdeyu 2</t>
  </si>
  <si>
    <t>ZMA 024</t>
  </si>
  <si>
    <t>Adik</t>
  </si>
  <si>
    <t xml:space="preserve"> 28/01/2016</t>
  </si>
  <si>
    <t>ZMA 045</t>
  </si>
  <si>
    <t>Adighebru</t>
  </si>
  <si>
    <t>ZMA 047</t>
  </si>
  <si>
    <t>ZMA 053</t>
  </si>
  <si>
    <t>Konduba</t>
  </si>
  <si>
    <t>ZMA 010</t>
  </si>
  <si>
    <t>Weki</t>
  </si>
  <si>
    <t>ZMA 021</t>
  </si>
  <si>
    <t>Tsehaflam 1</t>
  </si>
  <si>
    <t xml:space="preserve"> 22/01/2016</t>
  </si>
  <si>
    <t>ZMA 022</t>
  </si>
  <si>
    <t>Tsehaflam 2</t>
  </si>
  <si>
    <t>ZMA 048</t>
  </si>
  <si>
    <t>Unanalay</t>
  </si>
  <si>
    <t>ZMA 050</t>
  </si>
  <si>
    <t>ZMA 052</t>
  </si>
  <si>
    <t>Adikuntsi</t>
  </si>
  <si>
    <t>ZMA 054</t>
  </si>
  <si>
    <t>Adibeney 1</t>
  </si>
  <si>
    <t>ZMA 058</t>
  </si>
  <si>
    <t>Adiyacob 1</t>
  </si>
  <si>
    <t>ZMA 059</t>
  </si>
  <si>
    <t>Adiyacob 2</t>
  </si>
  <si>
    <t>ZMA 060</t>
  </si>
  <si>
    <t>Tsadachristian</t>
  </si>
  <si>
    <t>ZMA 062</t>
  </si>
  <si>
    <t>Shimanguslailai</t>
  </si>
  <si>
    <t>ZMA 055</t>
  </si>
  <si>
    <t>Adibeney 2</t>
  </si>
  <si>
    <t>ZMA 061</t>
  </si>
  <si>
    <t>ZMA 063</t>
  </si>
  <si>
    <t>Unaghudo</t>
  </si>
  <si>
    <t>ZMA 064</t>
  </si>
  <si>
    <t>Ametsi</t>
  </si>
  <si>
    <t>ZMA 065</t>
  </si>
  <si>
    <t>Adijin</t>
  </si>
  <si>
    <t>ZMA 056</t>
  </si>
  <si>
    <t>Hazega 1</t>
  </si>
  <si>
    <t>ZMA 066</t>
  </si>
  <si>
    <t>Mesgad</t>
  </si>
  <si>
    <t>ZMA 057</t>
  </si>
  <si>
    <t>Hazega 2</t>
  </si>
  <si>
    <t>ZMA 067</t>
  </si>
  <si>
    <t>Village</t>
  </si>
  <si>
    <r>
      <t>P</t>
    </r>
    <r>
      <rPr>
        <vertAlign val="subscript"/>
        <sz val="9"/>
        <color theme="1"/>
        <rFont val="Aptos Narrow"/>
        <family val="2"/>
        <scheme val="minor"/>
      </rPr>
      <t>y</t>
    </r>
  </si>
  <si>
    <r>
      <t>C</t>
    </r>
    <r>
      <rPr>
        <vertAlign val="subscript"/>
        <sz val="9"/>
        <color theme="1"/>
        <rFont val="Aptos Narrow"/>
        <family val="2"/>
        <scheme val="minor"/>
      </rPr>
      <t>b</t>
    </r>
    <r>
      <rPr>
        <sz val="9"/>
        <color theme="1"/>
        <rFont val="Aptos Narrow"/>
        <family val="2"/>
        <scheme val="minor"/>
      </rPr>
      <t xml:space="preserve"> (Baseline Survey)</t>
    </r>
  </si>
  <si>
    <r>
      <t>P</t>
    </r>
    <r>
      <rPr>
        <vertAlign val="subscript"/>
        <sz val="9"/>
        <color theme="1"/>
        <rFont val="Aptos Narrow"/>
        <family val="2"/>
        <scheme val="minor"/>
      </rPr>
      <t>access</t>
    </r>
  </si>
  <si>
    <t>Where Wb,y: SEw,b,y/NCVwood</t>
  </si>
  <si>
    <t>NCVwood</t>
  </si>
  <si>
    <t>TJ/ton</t>
  </si>
  <si>
    <t>IPCC Default NCV for Wood</t>
  </si>
  <si>
    <t>Pb,y</t>
  </si>
  <si>
    <t>Quantity of fuel that is consumed in the baseline scenario b during year y (kg/person-day)</t>
  </si>
  <si>
    <t>kg/pp-day</t>
  </si>
  <si>
    <t>KJ/kg</t>
  </si>
  <si>
    <t>Quantity of fuel that is consumed in the project scenario p during year y (kg/person-day)</t>
  </si>
  <si>
    <t>KJ/L</t>
  </si>
  <si>
    <t>Default amount of energy required to obtain 1 L of water after 5 minutes of boiling from a first principles
approach</t>
  </si>
  <si>
    <t>Wb,y (default value)</t>
  </si>
  <si>
    <t>Quantity of wood fuel or fossil fuel required to boil 1 litre of water using technologies representative of baseline scenario b during year y</t>
  </si>
  <si>
    <t>kg/L</t>
  </si>
  <si>
    <t>SEw,b,y</t>
  </si>
  <si>
    <t>Specific energy required to boil water (kJ/L), based on baseline fuel/technology use</t>
  </si>
  <si>
    <t>Qp,y (default value)</t>
  </si>
  <si>
    <t>Quantity of safe water supplied in the project scenario p during year y, using the “zero or low” emissions’ clean water supply technology</t>
  </si>
  <si>
    <t>Litres</t>
  </si>
  <si>
    <t>Wb,y</t>
  </si>
  <si>
    <t>Quantity of safe water boiled in the project scenario p during year y, after installation of the project technology</t>
  </si>
  <si>
    <t>HARPy</t>
  </si>
  <si>
    <t>Total reduction in Household Air Pollution for project activity in year y (%)</t>
  </si>
  <si>
    <r>
      <t>T</t>
    </r>
    <r>
      <rPr>
        <vertAlign val="subscript"/>
        <sz val="9"/>
        <color theme="1"/>
        <rFont val="Aptos Narrow"/>
        <family val="2"/>
        <scheme val="minor"/>
      </rPr>
      <t>b,y</t>
    </r>
    <r>
      <rPr>
        <sz val="9"/>
        <color theme="1"/>
        <rFont val="Aptos Narrow"/>
        <family val="2"/>
        <scheme val="minor"/>
      </rPr>
      <t xml:space="preserve"> (Baseline Survey)</t>
    </r>
  </si>
  <si>
    <t xml:space="preserve">Time spent collecting water per household per trip prior to project </t>
  </si>
  <si>
    <t>Hours</t>
  </si>
  <si>
    <t xml:space="preserve">Time spent collecting water per household per trip in project </t>
  </si>
  <si>
    <r>
      <t>TR</t>
    </r>
    <r>
      <rPr>
        <vertAlign val="subscript"/>
        <sz val="9"/>
        <color theme="1"/>
        <rFont val="Aptos Narrow"/>
        <family val="2"/>
        <scheme val="minor"/>
      </rPr>
      <t>y</t>
    </r>
  </si>
  <si>
    <t>Total reduction time spent collecting water for project activity in year y</t>
  </si>
  <si>
    <t>tCO2e</t>
  </si>
  <si>
    <t xml:space="preserve">Tonnes of Carbon Dioxide equivalent </t>
  </si>
  <si>
    <t xml:space="preserve">2024 Q4 Maintenance Log </t>
  </si>
  <si>
    <t>Problem</t>
  </si>
  <si>
    <t>Activity Carried Out + Recommendations</t>
  </si>
  <si>
    <t>Start date</t>
  </si>
  <si>
    <t>End date</t>
  </si>
  <si>
    <t>Days</t>
  </si>
  <si>
    <t xml:space="preserve">MP Total Downdays </t>
  </si>
  <si>
    <t xml:space="preserve">2023 Q1 Maintenance Log </t>
  </si>
  <si>
    <t xml:space="preserve">2023 Q2 Maintenance Log </t>
  </si>
  <si>
    <t xml:space="preserve">2023 Q3 Maintenance Log </t>
  </si>
  <si>
    <t xml:space="preserve">2023 Q4 Maintenance Log </t>
  </si>
  <si>
    <t xml:space="preserve">2024 Q1 Maintenance Log </t>
  </si>
  <si>
    <t xml:space="preserve">2024 Q2 Maintenance Log </t>
  </si>
  <si>
    <t xml:space="preserve">2024 Q3 Maintenance Log </t>
  </si>
  <si>
    <t>Bearing was broken</t>
  </si>
  <si>
    <t>Bearing was replaced</t>
  </si>
  <si>
    <t> </t>
  </si>
  <si>
    <t xml:space="preserve">Chain and pipe were broken </t>
  </si>
  <si>
    <t>Chain and Pipe were replaced</t>
  </si>
  <si>
    <t xml:space="preserve">Chain and Pipe were broken </t>
  </si>
  <si>
    <t>Chain and rod were broken</t>
  </si>
  <si>
    <t>Chain and Rod were replaced</t>
  </si>
  <si>
    <t xml:space="preserve">Cylinder,Rubber and Handle were broken </t>
  </si>
  <si>
    <t>Cylinder,Rubber and Handle were replaced</t>
  </si>
  <si>
    <t>16/06/2024</t>
  </si>
  <si>
    <t>18/6/2024</t>
  </si>
  <si>
    <t xml:space="preserve">Head and rod were broken </t>
  </si>
  <si>
    <t>Head and rod were replaced</t>
  </si>
  <si>
    <t>Cylinder and Two pipes were broken</t>
  </si>
  <si>
    <t>Cylinder and Two pipes were replaced</t>
  </si>
  <si>
    <t>20/11/2023</t>
  </si>
  <si>
    <t>22/11/2023</t>
  </si>
  <si>
    <t>head and rod were damaged</t>
  </si>
  <si>
    <t>head and rod were replaced</t>
  </si>
  <si>
    <t>17/09/2023</t>
  </si>
  <si>
    <t>19/09/2023</t>
  </si>
  <si>
    <t xml:space="preserve">Cylinder and Pipe were broken </t>
  </si>
  <si>
    <t xml:space="preserve">Cylinder and Pipe were replaced </t>
  </si>
  <si>
    <t>26/4/2024</t>
  </si>
  <si>
    <t>29/04/2024</t>
  </si>
  <si>
    <t xml:space="preserve">Handle was broken </t>
  </si>
  <si>
    <t>Handle was replaced</t>
  </si>
  <si>
    <t>Chain and Handle were broken</t>
  </si>
  <si>
    <t>Chain and Handle were replaced</t>
  </si>
  <si>
    <t>21/05/2024</t>
  </si>
  <si>
    <t>23/05/2024</t>
  </si>
  <si>
    <t>cylinder was broken</t>
  </si>
  <si>
    <t>Cylinder was replaced</t>
  </si>
  <si>
    <t>Rod and pipe were broken</t>
  </si>
  <si>
    <t>Rod and pipe were replaced</t>
  </si>
  <si>
    <t>Two pipes and Rod were broken</t>
  </si>
  <si>
    <t>Two pipes and Rod were replaced</t>
  </si>
  <si>
    <t>14/11/2023</t>
  </si>
  <si>
    <t xml:space="preserve">Chain and Rod were broken </t>
  </si>
  <si>
    <t>24/06/2024</t>
  </si>
  <si>
    <t>26/06/2024</t>
  </si>
  <si>
    <t xml:space="preserve">Chain and rod were broken </t>
  </si>
  <si>
    <t xml:space="preserve">chain and rod were replaced </t>
  </si>
  <si>
    <t xml:space="preserve">Handle and cylinder were broken </t>
  </si>
  <si>
    <t xml:space="preserve">Handle and cylinder were replaced </t>
  </si>
  <si>
    <t>16/01/2024</t>
  </si>
  <si>
    <t>18/01/2024</t>
  </si>
  <si>
    <t xml:space="preserve">Chain and pipe were replaced </t>
  </si>
  <si>
    <t xml:space="preserve">Rod and rubber were broken </t>
  </si>
  <si>
    <t xml:space="preserve">Rod and Rubber were replaced </t>
  </si>
  <si>
    <t>18/03/2024</t>
  </si>
  <si>
    <t>21/03/2024</t>
  </si>
  <si>
    <t>Head was broken</t>
  </si>
  <si>
    <t>Head was replaced</t>
  </si>
  <si>
    <t>13/5/2024</t>
  </si>
  <si>
    <t>16/5/2024</t>
  </si>
  <si>
    <t>Chain and pipe were replaced</t>
  </si>
  <si>
    <t>Pipe and Chain broken</t>
  </si>
  <si>
    <t>Pipe and Chain were replaced</t>
  </si>
  <si>
    <t>13/05/2024</t>
  </si>
  <si>
    <t xml:space="preserve">Chain, rod and pipe were broken </t>
  </si>
  <si>
    <t xml:space="preserve">Chain, rod and pipe were replaced </t>
  </si>
  <si>
    <t>Checkpoint report</t>
  </si>
  <si>
    <t xml:space="preserve">Handle and Pipe were broken </t>
  </si>
  <si>
    <t xml:space="preserve">Handle and Pipe were replaced </t>
  </si>
  <si>
    <t>Pipe was damaged</t>
  </si>
  <si>
    <t>Pipe was changed</t>
  </si>
  <si>
    <t>15/02/2023</t>
  </si>
  <si>
    <t>Handle was broken</t>
  </si>
  <si>
    <t>Two pipes and rubber were broken</t>
  </si>
  <si>
    <t>Two pipes and rubber were replaced</t>
  </si>
  <si>
    <t>21/07/2023</t>
  </si>
  <si>
    <t>24/07/2023</t>
  </si>
  <si>
    <t xml:space="preserve">Pipe and Rubber were broken </t>
  </si>
  <si>
    <t>Pipe and Rubber were replaced</t>
  </si>
  <si>
    <t>30/05/2024</t>
  </si>
  <si>
    <t>handle and cylinder were damaged</t>
  </si>
  <si>
    <t>handle and cylinder were replaced</t>
  </si>
  <si>
    <t>13/03/2024</t>
  </si>
  <si>
    <t>15/03/2024</t>
  </si>
  <si>
    <t xml:space="preserve">Head, chain, bolt and nut were broken </t>
  </si>
  <si>
    <t xml:space="preserve">Head, chain, bolt and nut were replaced </t>
  </si>
  <si>
    <t>Chain and Rod were broken</t>
  </si>
  <si>
    <t>2023 Total Downdays</t>
  </si>
  <si>
    <t>2024 Total Downdays</t>
  </si>
  <si>
    <t>Average</t>
  </si>
  <si>
    <r>
      <t>T</t>
    </r>
    <r>
      <rPr>
        <vertAlign val="subscript"/>
        <sz val="9"/>
        <color theme="1"/>
        <rFont val="Aptos Narrow"/>
        <family val="2"/>
        <scheme val="minor"/>
      </rPr>
      <t>p,y</t>
    </r>
    <r>
      <rPr>
        <sz val="9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 (hours)</t>
    </r>
  </si>
  <si>
    <t xml:space="preserve">2022 Q4 Maintenance Log </t>
  </si>
  <si>
    <t>NFDs 2022</t>
  </si>
  <si>
    <t>NFDs 2023</t>
  </si>
  <si>
    <t>NFDs 2024</t>
  </si>
  <si>
    <t xml:space="preserve">Total Days </t>
  </si>
  <si>
    <t>% days</t>
  </si>
  <si>
    <t>Max days</t>
  </si>
  <si>
    <t>Sensors data (5MST results in place of sensors)</t>
  </si>
  <si>
    <t>Baseline Survey (Q34)</t>
  </si>
  <si>
    <t>Baseline survey, Q17</t>
  </si>
  <si>
    <t>Project Surveys (2023 and 2024)</t>
  </si>
  <si>
    <t>Baseline Survey (Q24&amp;25)</t>
  </si>
  <si>
    <t>Usage Surveys (2023 and 2024)</t>
  </si>
  <si>
    <t>Two Pipes and Cylinder were broken</t>
  </si>
  <si>
    <t>Two Pipes and Cylinder were replaced</t>
  </si>
  <si>
    <t>Cylinder and Rod were broken</t>
  </si>
  <si>
    <t>Cylinder and Rod were replaced</t>
  </si>
  <si>
    <t>Chain and Two pipes were broken</t>
  </si>
  <si>
    <t>Chain and Two pipes were replaced</t>
  </si>
  <si>
    <t>Rod and Cylinder were broken</t>
  </si>
  <si>
    <t>Rod and Cylinder were replaced</t>
  </si>
  <si>
    <t>Project Database (HH List)</t>
  </si>
  <si>
    <t>Project Survey (average 2023 and 2024 survey)</t>
  </si>
  <si>
    <t>Project Survey Q22 &amp; 23 (average 2023 and 2024 surveys)</t>
  </si>
  <si>
    <t>Baseline Survey (Q29, 30 &amp;31): percentage of Traditional and ICS stoves</t>
  </si>
  <si>
    <t>Calculated: Maekal_fNRBCalculation_2022_v2</t>
  </si>
  <si>
    <t>Baseline Survey Q11, 12, 16 &amp; 17</t>
  </si>
  <si>
    <t>ER 2022</t>
  </si>
  <si>
    <t>ER 2023</t>
  </si>
  <si>
    <t>ER 2024</t>
  </si>
  <si>
    <t>Capped Ers</t>
  </si>
  <si>
    <t>Net calorific value of wood (TJ/ton)</t>
  </si>
  <si>
    <t>IPCC Default Value: 
http://www.ipcc-nggip.iges.or.jp/public/2006gl/pdf/2_Volume2/V2_1_Ch1_Introduction.pdf_Table 1.2</t>
  </si>
  <si>
    <t>SDWS 19</t>
  </si>
  <si>
    <t>HH</t>
  </si>
  <si>
    <t>Uncapped ERs:</t>
  </si>
  <si>
    <t>Source 2023</t>
  </si>
  <si>
    <t>Source 2024</t>
  </si>
  <si>
    <t>HH WQTs 2023</t>
  </si>
  <si>
    <t>Project Survey 2023</t>
  </si>
  <si>
    <t>Project Survey 2024</t>
  </si>
  <si>
    <t>Usage Survey 2023</t>
  </si>
  <si>
    <t>HH WQTs 2024</t>
  </si>
  <si>
    <t>Usage Survey 2024</t>
  </si>
  <si>
    <t xml:space="preserve">Pp,y </t>
  </si>
  <si>
    <t xml:space="preserve">Qp,cleanboil,y </t>
  </si>
  <si>
    <r>
      <t>T</t>
    </r>
    <r>
      <rPr>
        <vertAlign val="subscript"/>
        <sz val="9"/>
        <color theme="1"/>
        <rFont val="Aptos Narrow"/>
        <family val="2"/>
        <scheme val="minor"/>
      </rPr>
      <t>p,y</t>
    </r>
    <r>
      <rPr>
        <sz val="9"/>
        <color theme="1"/>
        <rFont val="Aptos Narrow"/>
        <family val="2"/>
        <scheme val="minor"/>
      </rPr>
      <t xml:space="preserve"> (time reduction in project)</t>
    </r>
  </si>
  <si>
    <r>
      <t>U</t>
    </r>
    <r>
      <rPr>
        <vertAlign val="subscript"/>
        <sz val="9"/>
        <color theme="1"/>
        <rFont val="Aptos Narrow"/>
        <family val="2"/>
        <scheme val="minor"/>
      </rPr>
      <t>p,y</t>
    </r>
    <r>
      <rPr>
        <sz val="9"/>
        <color theme="1"/>
        <rFont val="Aptos Narrow"/>
        <family val="2"/>
        <scheme val="minor"/>
      </rPr>
      <t xml:space="preserve">  (Usage Rate)</t>
    </r>
  </si>
  <si>
    <t>Safely Managed ( from Project Survey)</t>
  </si>
  <si>
    <t>Basic (from Project Survey)</t>
  </si>
  <si>
    <t>Limited (from Project Survey)</t>
  </si>
  <si>
    <t>Unimproved (from Project Survey)</t>
  </si>
  <si>
    <t>Surface Water (from Project Survey)</t>
  </si>
  <si>
    <r>
      <t>U</t>
    </r>
    <r>
      <rPr>
        <vertAlign val="subscript"/>
        <sz val="9"/>
        <color theme="1"/>
        <rFont val="Aptos Narrow"/>
        <family val="2"/>
        <scheme val="minor"/>
      </rPr>
      <t>p,y</t>
    </r>
    <r>
      <rPr>
        <sz val="9"/>
        <color theme="1"/>
        <rFont val="Aptos Narrow"/>
        <family val="2"/>
        <scheme val="minor"/>
      </rPr>
      <t xml:space="preserve"> (usage rate)</t>
    </r>
  </si>
  <si>
    <t>Number of individuals per premises type p in the project boundary in year y</t>
  </si>
  <si>
    <t>Number of household/institution per CWT/CWS</t>
  </si>
  <si>
    <t>Household Number SDWS 1 (user lists/project database)/ (Usage survey 2023 and 2024)</t>
  </si>
  <si>
    <r>
      <t>Volume of drinking water per person per day for premises type p
Apply the default value of 4 L for adults and 1 L for children 10 years and under or monitored value through water consumption field tests in the project scenario. Monitored value shall be capped at maximum 5.5 L</t>
    </r>
    <r>
      <rPr>
        <vertAlign val="superscript"/>
        <sz val="11"/>
        <color theme="1"/>
        <rFont val="Aptos Narrow"/>
        <family val="2"/>
        <scheme val="minor"/>
      </rPr>
      <t>[1]</t>
    </r>
    <r>
      <rPr>
        <sz val="11"/>
        <color theme="1"/>
        <rFont val="Aptos Narrow"/>
        <family val="2"/>
        <scheme val="minor"/>
      </rPr>
      <t xml:space="preserve"> for adults and 1.4 L for children 10 years and under. </t>
    </r>
  </si>
  <si>
    <t>SDWS 22</t>
  </si>
  <si>
    <t>Proportion of project end-users that boil safe (treated, or from safe supply) water after installation of project technology in year y</t>
  </si>
  <si>
    <t>3SF - Efficiency of the baseline water boiling (%). Weighted average efficiency of the baseline water boiling devices.</t>
  </si>
  <si>
    <t>ICS - Efficiency of the baseline water boiling (%). Weighted average efficiency of the baseline water boiling devices.</t>
  </si>
  <si>
    <t>Percentages of fuel f use in target population (fraction)</t>
  </si>
  <si>
    <r>
      <t>CO2 emission factor from use of fuels (tCO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/TJ)</t>
    </r>
  </si>
  <si>
    <r>
      <t>Non-CO2 emission factor from use of fuels, in case the baseline fuel is biomass or charcoal (tCO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e/TJ). This parameter is omitted when </t>
    </r>
    <r>
      <rPr>
        <i/>
        <sz val="11"/>
        <color theme="1"/>
        <rFont val="Aptos Narrow"/>
        <family val="2"/>
        <scheme val="minor"/>
      </rPr>
      <t>f</t>
    </r>
    <r>
      <rPr>
        <sz val="11"/>
        <color theme="1"/>
        <rFont val="Aptos Narrow"/>
        <family val="2"/>
        <scheme val="minor"/>
      </rPr>
      <t xml:space="preserve"> is a fossil fuel.</t>
    </r>
  </si>
  <si>
    <t>Number of persons having access to safe water in the project activity</t>
  </si>
  <si>
    <t>Time spent collecting water per household per trip prior to project (hours)</t>
  </si>
  <si>
    <t>Time spent collecting water per household per trip in project (hours)</t>
  </si>
  <si>
    <t>Qm,y project value as per 5MST results</t>
  </si>
  <si>
    <r>
      <t>Q</t>
    </r>
    <r>
      <rPr>
        <sz val="9"/>
        <color rgb="FF000000"/>
        <rFont val="Aptos Narrow"/>
        <family val="2"/>
        <scheme val="minor"/>
      </rPr>
      <t>m,y</t>
    </r>
    <r>
      <rPr>
        <sz val="11"/>
        <color rgb="FF000000"/>
        <rFont val="Aptos Narrow"/>
        <family val="2"/>
        <scheme val="minor"/>
      </rPr>
      <t xml:space="preserve"> CWS value as per 5MST results</t>
    </r>
  </si>
  <si>
    <t>Value (average 2023/ 2024)</t>
  </si>
  <si>
    <t>Value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</si>
</sst>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"/>
    <numFmt numFmtId="165" formatCode="0.000"/>
    <numFmt numFmtId="166" formatCode="0.0"/>
    <numFmt numFmtId="167" formatCode="0.0%"/>
    <numFmt numFmtId="168" formatCode="dd/mm/yyyy;@"/>
    <numFmt numFmtId="169" formatCode="_-* #,##0_-;\-* #,##0_-;_-* &quot;-&quot;??_-;_-@_-"/>
    <numFmt numFmtId="170" formatCode="#,##0.0000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bscript"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339E3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E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2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 wrapText="1"/>
    </xf>
    <xf numFmtId="0" fontId="0" fillId="0" borderId="8" xfId="0" applyBorder="1"/>
    <xf numFmtId="14" fontId="0" fillId="0" borderId="9" xfId="0" applyNumberFormat="1" applyBorder="1"/>
    <xf numFmtId="0" fontId="7" fillId="0" borderId="0" xfId="0" applyFont="1"/>
    <xf numFmtId="14" fontId="7" fillId="0" borderId="0" xfId="0" applyNumberFormat="1" applyFont="1"/>
    <xf numFmtId="14" fontId="0" fillId="0" borderId="0" xfId="0" applyNumberFormat="1"/>
    <xf numFmtId="0" fontId="8" fillId="0" borderId="0" xfId="0" applyFont="1"/>
    <xf numFmtId="14" fontId="8" fillId="0" borderId="0" xfId="0" applyNumberFormat="1" applyFont="1"/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  <xf numFmtId="0" fontId="0" fillId="0" borderId="7" xfId="0" applyBorder="1"/>
    <xf numFmtId="0" fontId="0" fillId="7" borderId="7" xfId="0" applyFill="1" applyBorder="1"/>
    <xf numFmtId="0" fontId="0" fillId="0" borderId="7" xfId="0" applyBorder="1" applyAlignment="1">
      <alignment vertical="center" wrapText="1"/>
    </xf>
    <xf numFmtId="1" fontId="0" fillId="0" borderId="7" xfId="0" applyNumberFormat="1" applyBorder="1"/>
    <xf numFmtId="0" fontId="0" fillId="0" borderId="0" xfId="0" applyAlignment="1">
      <alignment vertical="top"/>
    </xf>
    <xf numFmtId="2" fontId="0" fillId="0" borderId="7" xfId="0" applyNumberFormat="1" applyBorder="1"/>
    <xf numFmtId="0" fontId="0" fillId="8" borderId="7" xfId="0" applyFill="1" applyBorder="1"/>
    <xf numFmtId="9" fontId="0" fillId="0" borderId="7" xfId="1" applyFont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14" fontId="2" fillId="4" borderId="7" xfId="0" applyNumberFormat="1" applyFont="1" applyFill="1" applyBorder="1" applyAlignment="1">
      <alignment horizontal="center" wrapText="1"/>
    </xf>
    <xf numFmtId="2" fontId="0" fillId="0" borderId="0" xfId="0" applyNumberFormat="1"/>
    <xf numFmtId="14" fontId="2" fillId="6" borderId="7" xfId="0" applyNumberFormat="1" applyFont="1" applyFill="1" applyBorder="1" applyAlignment="1">
      <alignment horizontal="center" wrapText="1"/>
    </xf>
    <xf numFmtId="0" fontId="0" fillId="6" borderId="5" xfId="0" applyFill="1" applyBorder="1"/>
    <xf numFmtId="14" fontId="0" fillId="6" borderId="6" xfId="0" applyNumberFormat="1" applyFill="1" applyBorder="1"/>
    <xf numFmtId="0" fontId="0" fillId="0" borderId="13" xfId="0" applyBorder="1"/>
    <xf numFmtId="14" fontId="0" fillId="0" borderId="14" xfId="0" applyNumberFormat="1" applyBorder="1"/>
    <xf numFmtId="1" fontId="0" fillId="0" borderId="0" xfId="0" applyNumberFormat="1"/>
    <xf numFmtId="9" fontId="0" fillId="0" borderId="0" xfId="0" applyNumberFormat="1"/>
    <xf numFmtId="14" fontId="2" fillId="0" borderId="0" xfId="0" applyNumberFormat="1" applyFont="1" applyAlignment="1">
      <alignment horizontal="center" wrapText="1"/>
    </xf>
    <xf numFmtId="14" fontId="2" fillId="3" borderId="7" xfId="0" applyNumberFormat="1" applyFont="1" applyFill="1" applyBorder="1" applyAlignment="1">
      <alignment horizontal="center" wrapText="1"/>
    </xf>
    <xf numFmtId="14" fontId="2" fillId="4" borderId="7" xfId="0" applyNumberFormat="1" applyFont="1" applyFill="1" applyBorder="1" applyAlignment="1">
      <alignment horizontal="center"/>
    </xf>
    <xf numFmtId="14" fontId="2" fillId="10" borderId="7" xfId="0" applyNumberFormat="1" applyFont="1" applyFill="1" applyBorder="1" applyAlignment="1">
      <alignment horizontal="center" wrapText="1"/>
    </xf>
    <xf numFmtId="14" fontId="2" fillId="10" borderId="12" xfId="0" applyNumberFormat="1" applyFont="1" applyFill="1" applyBorder="1" applyAlignment="1">
      <alignment horizontal="center" wrapText="1"/>
    </xf>
    <xf numFmtId="0" fontId="17" fillId="0" borderId="5" xfId="0" applyFont="1" applyBorder="1" applyAlignment="1">
      <alignment vertical="top" wrapText="1"/>
    </xf>
    <xf numFmtId="0" fontId="0" fillId="0" borderId="15" xfId="0" applyBorder="1" applyAlignment="1">
      <alignment vertical="center" wrapText="1"/>
    </xf>
    <xf numFmtId="0" fontId="0" fillId="0" borderId="6" xfId="0" applyBorder="1"/>
    <xf numFmtId="0" fontId="10" fillId="5" borderId="8" xfId="0" applyFont="1" applyFill="1" applyBorder="1" applyAlignment="1">
      <alignment horizontal="left" vertical="center" wrapText="1"/>
    </xf>
    <xf numFmtId="0" fontId="0" fillId="0" borderId="9" xfId="0" applyBorder="1"/>
    <xf numFmtId="0" fontId="17" fillId="0" borderId="8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0" fillId="0" borderId="16" xfId="0" applyBorder="1" applyAlignment="1">
      <alignment vertical="center" wrapText="1"/>
    </xf>
    <xf numFmtId="2" fontId="0" fillId="0" borderId="16" xfId="0" applyNumberFormat="1" applyBorder="1"/>
    <xf numFmtId="0" fontId="0" fillId="0" borderId="14" xfId="0" applyBorder="1"/>
    <xf numFmtId="0" fontId="17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top" wrapText="1"/>
    </xf>
    <xf numFmtId="0" fontId="0" fillId="7" borderId="5" xfId="0" applyFill="1" applyBorder="1"/>
    <xf numFmtId="0" fontId="0" fillId="7" borderId="15" xfId="0" applyFill="1" applyBorder="1"/>
    <xf numFmtId="0" fontId="0" fillId="7" borderId="6" xfId="0" applyFill="1" applyBorder="1"/>
    <xf numFmtId="0" fontId="9" fillId="0" borderId="8" xfId="0" applyFont="1" applyBorder="1" applyAlignment="1">
      <alignment vertical="top" wrapText="1"/>
    </xf>
    <xf numFmtId="0" fontId="21" fillId="0" borderId="8" xfId="0" applyFont="1" applyBorder="1"/>
    <xf numFmtId="0" fontId="4" fillId="0" borderId="5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1" fontId="0" fillId="0" borderId="15" xfId="0" applyNumberFormat="1" applyBorder="1"/>
    <xf numFmtId="0" fontId="6" fillId="0" borderId="17" xfId="0" applyFont="1" applyBorder="1" applyAlignment="1">
      <alignment vertical="top" wrapText="1"/>
    </xf>
    <xf numFmtId="0" fontId="0" fillId="0" borderId="18" xfId="0" applyBorder="1" applyAlignment="1">
      <alignment vertical="center" wrapText="1"/>
    </xf>
    <xf numFmtId="1" fontId="0" fillId="0" borderId="18" xfId="0" applyNumberFormat="1" applyBorder="1"/>
    <xf numFmtId="0" fontId="0" fillId="0" borderId="19" xfId="0" applyBorder="1"/>
    <xf numFmtId="0" fontId="0" fillId="0" borderId="2" xfId="0" applyBorder="1" applyAlignment="1">
      <alignment vertical="center" wrapText="1"/>
    </xf>
    <xf numFmtId="169" fontId="0" fillId="0" borderId="0" xfId="3" applyNumberFormat="1" applyFont="1"/>
    <xf numFmtId="2" fontId="2" fillId="0" borderId="0" xfId="0" applyNumberFormat="1" applyFont="1" applyAlignment="1">
      <alignment horizontal="center" wrapText="1"/>
    </xf>
    <xf numFmtId="2" fontId="0" fillId="11" borderId="7" xfId="0" applyNumberFormat="1" applyFill="1" applyBorder="1"/>
    <xf numFmtId="165" fontId="0" fillId="11" borderId="7" xfId="0" applyNumberFormat="1" applyFill="1" applyBorder="1"/>
    <xf numFmtId="1" fontId="0" fillId="11" borderId="7" xfId="0" applyNumberFormat="1" applyFill="1" applyBorder="1"/>
    <xf numFmtId="169" fontId="0" fillId="11" borderId="7" xfId="3" applyNumberFormat="1" applyFont="1" applyFill="1" applyBorder="1"/>
    <xf numFmtId="164" fontId="0" fillId="11" borderId="7" xfId="0" applyNumberFormat="1" applyFill="1" applyBorder="1"/>
    <xf numFmtId="0" fontId="0" fillId="11" borderId="7" xfId="0" applyFill="1" applyBorder="1"/>
    <xf numFmtId="0" fontId="21" fillId="0" borderId="0" xfId="0" applyFont="1"/>
    <xf numFmtId="0" fontId="0" fillId="9" borderId="18" xfId="0" applyFill="1" applyBorder="1"/>
    <xf numFmtId="0" fontId="0" fillId="0" borderId="12" xfId="0" applyBorder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/>
    <xf numFmtId="0" fontId="15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wrapText="1"/>
    </xf>
    <xf numFmtId="3" fontId="0" fillId="0" borderId="0" xfId="0" applyNumberFormat="1"/>
    <xf numFmtId="0" fontId="17" fillId="0" borderId="7" xfId="0" applyFont="1" applyBorder="1" applyAlignment="1">
      <alignment vertical="top" wrapText="1"/>
    </xf>
    <xf numFmtId="0" fontId="24" fillId="0" borderId="0" xfId="0" applyFont="1"/>
    <xf numFmtId="0" fontId="2" fillId="0" borderId="7" xfId="0" applyFont="1" applyBorder="1"/>
    <xf numFmtId="3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5" fillId="12" borderId="25" xfId="0" applyFont="1" applyFill="1" applyBorder="1"/>
    <xf numFmtId="0" fontId="15" fillId="12" borderId="26" xfId="0" applyFont="1" applyFill="1" applyBorder="1" applyAlignment="1">
      <alignment wrapText="1"/>
    </xf>
    <xf numFmtId="0" fontId="15" fillId="12" borderId="26" xfId="0" applyFont="1" applyFill="1" applyBorder="1"/>
    <xf numFmtId="3" fontId="15" fillId="12" borderId="27" xfId="0" applyNumberFormat="1" applyFont="1" applyFill="1" applyBorder="1"/>
    <xf numFmtId="0" fontId="15" fillId="11" borderId="20" xfId="0" applyFont="1" applyFill="1" applyBorder="1" applyAlignment="1">
      <alignment horizontal="left"/>
    </xf>
    <xf numFmtId="0" fontId="4" fillId="11" borderId="21" xfId="5" applyFill="1" applyBorder="1"/>
    <xf numFmtId="0" fontId="4" fillId="11" borderId="22" xfId="5" applyFill="1" applyBorder="1"/>
    <xf numFmtId="170" fontId="15" fillId="0" borderId="0" xfId="0" applyNumberFormat="1" applyFont="1"/>
    <xf numFmtId="0" fontId="15" fillId="0" borderId="11" xfId="0" applyFont="1" applyBorder="1" applyAlignment="1">
      <alignment vertical="top" wrapText="1"/>
    </xf>
    <xf numFmtId="4" fontId="15" fillId="0" borderId="11" xfId="0" applyNumberFormat="1" applyFont="1" applyBorder="1"/>
    <xf numFmtId="4" fontId="15" fillId="0" borderId="0" xfId="0" applyNumberFormat="1" applyFont="1"/>
    <xf numFmtId="1" fontId="15" fillId="0" borderId="11" xfId="1" applyNumberFormat="1" applyFont="1" applyBorder="1"/>
    <xf numFmtId="2" fontId="15" fillId="0" borderId="11" xfId="1" applyNumberFormat="1" applyFont="1" applyFill="1" applyBorder="1"/>
    <xf numFmtId="0" fontId="15" fillId="0" borderId="25" xfId="0" applyFont="1" applyBorder="1"/>
    <xf numFmtId="4" fontId="15" fillId="0" borderId="26" xfId="0" applyNumberFormat="1" applyFont="1" applyBorder="1"/>
    <xf numFmtId="0" fontId="15" fillId="0" borderId="26" xfId="0" applyFont="1" applyBorder="1" applyAlignment="1">
      <alignment wrapText="1"/>
    </xf>
    <xf numFmtId="0" fontId="15" fillId="0" borderId="27" xfId="0" applyFont="1" applyBorder="1" applyAlignment="1">
      <alignment vertical="top" wrapText="1"/>
    </xf>
    <xf numFmtId="0" fontId="15" fillId="13" borderId="25" xfId="0" applyFont="1" applyFill="1" applyBorder="1"/>
    <xf numFmtId="0" fontId="15" fillId="13" borderId="26" xfId="0" applyFont="1" applyFill="1" applyBorder="1" applyAlignment="1">
      <alignment wrapText="1"/>
    </xf>
    <xf numFmtId="0" fontId="15" fillId="13" borderId="26" xfId="0" applyFont="1" applyFill="1" applyBorder="1" applyAlignment="1">
      <alignment horizontal="left" wrapText="1"/>
    </xf>
    <xf numFmtId="0" fontId="15" fillId="14" borderId="25" xfId="0" applyFont="1" applyFill="1" applyBorder="1" applyAlignment="1">
      <alignment wrapText="1"/>
    </xf>
    <xf numFmtId="0" fontId="15" fillId="14" borderId="26" xfId="0" applyFont="1" applyFill="1" applyBorder="1" applyAlignment="1">
      <alignment vertical="top" wrapText="1"/>
    </xf>
    <xf numFmtId="0" fontId="15" fillId="14" borderId="26" xfId="0" applyFont="1" applyFill="1" applyBorder="1" applyAlignment="1">
      <alignment horizontal="left" wrapText="1"/>
    </xf>
    <xf numFmtId="167" fontId="15" fillId="14" borderId="27" xfId="0" applyNumberFormat="1" applyFont="1" applyFill="1" applyBorder="1"/>
    <xf numFmtId="0" fontId="15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12" xfId="0" applyFont="1" applyBorder="1" applyAlignment="1">
      <alignment wrapText="1"/>
    </xf>
    <xf numFmtId="9" fontId="15" fillId="0" borderId="11" xfId="0" applyNumberFormat="1" applyFont="1" applyBorder="1" applyAlignment="1">
      <alignment wrapText="1"/>
    </xf>
    <xf numFmtId="0" fontId="15" fillId="15" borderId="25" xfId="0" applyFont="1" applyFill="1" applyBorder="1" applyAlignment="1">
      <alignment wrapText="1"/>
    </xf>
    <xf numFmtId="0" fontId="15" fillId="15" borderId="26" xfId="0" applyFont="1" applyFill="1" applyBorder="1" applyAlignment="1">
      <alignment vertical="top" wrapText="1"/>
    </xf>
    <xf numFmtId="0" fontId="15" fillId="15" borderId="26" xfId="0" applyFont="1" applyFill="1" applyBorder="1" applyAlignment="1">
      <alignment horizontal="left" wrapText="1"/>
    </xf>
    <xf numFmtId="167" fontId="15" fillId="15" borderId="27" xfId="0" applyNumberFormat="1" applyFont="1" applyFill="1" applyBorder="1" applyAlignment="1">
      <alignment wrapText="1"/>
    </xf>
    <xf numFmtId="0" fontId="15" fillId="16" borderId="25" xfId="0" applyFont="1" applyFill="1" applyBorder="1"/>
    <xf numFmtId="0" fontId="15" fillId="16" borderId="26" xfId="0" applyFont="1" applyFill="1" applyBorder="1" applyAlignment="1">
      <alignment wrapText="1"/>
    </xf>
    <xf numFmtId="0" fontId="15" fillId="16" borderId="26" xfId="0" applyFont="1" applyFill="1" applyBorder="1"/>
    <xf numFmtId="3" fontId="15" fillId="16" borderId="27" xfId="0" applyNumberFormat="1" applyFont="1" applyFill="1" applyBorder="1"/>
    <xf numFmtId="0" fontId="4" fillId="0" borderId="7" xfId="0" applyFont="1" applyBorder="1"/>
    <xf numFmtId="1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/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vertical="top" wrapText="1"/>
    </xf>
    <xf numFmtId="0" fontId="0" fillId="9" borderId="7" xfId="0" applyFill="1" applyBorder="1"/>
    <xf numFmtId="9" fontId="0" fillId="0" borderId="7" xfId="0" applyNumberFormat="1" applyBorder="1"/>
    <xf numFmtId="0" fontId="2" fillId="0" borderId="7" xfId="0" applyFont="1" applyBorder="1" applyAlignment="1">
      <alignment horizontal="right"/>
    </xf>
    <xf numFmtId="167" fontId="0" fillId="0" borderId="7" xfId="1" applyNumberFormat="1" applyFont="1" applyBorder="1"/>
    <xf numFmtId="0" fontId="4" fillId="17" borderId="7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26" fillId="2" borderId="3" xfId="0" applyFont="1" applyFill="1" applyBorder="1" applyAlignment="1">
      <alignment horizontal="center" wrapText="1"/>
    </xf>
    <xf numFmtId="0" fontId="26" fillId="2" borderId="4" xfId="0" applyFont="1" applyFill="1" applyBorder="1" applyAlignment="1">
      <alignment horizontal="center" wrapText="1"/>
    </xf>
    <xf numFmtId="14" fontId="26" fillId="2" borderId="4" xfId="0" applyNumberFormat="1" applyFont="1" applyFill="1" applyBorder="1" applyAlignment="1">
      <alignment horizontal="center" wrapText="1"/>
    </xf>
    <xf numFmtId="0" fontId="27" fillId="7" borderId="23" xfId="0" applyFont="1" applyFill="1" applyBorder="1"/>
    <xf numFmtId="0" fontId="4" fillId="7" borderId="7" xfId="0" applyFont="1" applyFill="1" applyBorder="1"/>
    <xf numFmtId="164" fontId="4" fillId="7" borderId="7" xfId="0" applyNumberFormat="1" applyFont="1" applyFill="1" applyBorder="1" applyAlignment="1">
      <alignment horizontal="right"/>
    </xf>
    <xf numFmtId="14" fontId="4" fillId="7" borderId="7" xfId="0" applyNumberFormat="1" applyFont="1" applyFill="1" applyBorder="1" applyAlignment="1">
      <alignment horizontal="right"/>
    </xf>
    <xf numFmtId="14" fontId="4" fillId="7" borderId="10" xfId="0" applyNumberFormat="1" applyFont="1" applyFill="1" applyBorder="1" applyAlignment="1">
      <alignment horizontal="center"/>
    </xf>
    <xf numFmtId="0" fontId="28" fillId="0" borderId="7" xfId="0" applyFont="1" applyBorder="1"/>
    <xf numFmtId="14" fontId="28" fillId="0" borderId="7" xfId="0" applyNumberFormat="1" applyFont="1" applyBorder="1"/>
    <xf numFmtId="0" fontId="4" fillId="0" borderId="10" xfId="0" applyFont="1" applyBorder="1"/>
    <xf numFmtId="0" fontId="27" fillId="7" borderId="22" xfId="0" applyFont="1" applyFill="1" applyBorder="1"/>
    <xf numFmtId="0" fontId="4" fillId="7" borderId="24" xfId="0" applyFont="1" applyFill="1" applyBorder="1"/>
    <xf numFmtId="0" fontId="4" fillId="7" borderId="24" xfId="0" applyFont="1" applyFill="1" applyBorder="1" applyAlignment="1">
      <alignment horizontal="right"/>
    </xf>
    <xf numFmtId="14" fontId="4" fillId="7" borderId="24" xfId="0" applyNumberFormat="1" applyFont="1" applyFill="1" applyBorder="1" applyAlignment="1">
      <alignment horizontal="right"/>
    </xf>
    <xf numFmtId="0" fontId="4" fillId="7" borderId="7" xfId="0" applyFont="1" applyFill="1" applyBorder="1" applyAlignment="1">
      <alignment horizontal="right"/>
    </xf>
    <xf numFmtId="0" fontId="4" fillId="0" borderId="26" xfId="0" applyFont="1" applyBorder="1"/>
    <xf numFmtId="0" fontId="28" fillId="0" borderId="0" xfId="0" applyFont="1" applyAlignment="1">
      <alignment horizontal="center"/>
    </xf>
    <xf numFmtId="0" fontId="26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10" fontId="4" fillId="0" borderId="0" xfId="1" applyNumberFormat="1" applyFont="1"/>
    <xf numFmtId="167" fontId="4" fillId="0" borderId="7" xfId="1" applyNumberFormat="1" applyFont="1" applyBorder="1"/>
    <xf numFmtId="167" fontId="0" fillId="11" borderId="7" xfId="1" applyNumberFormat="1" applyFont="1" applyFill="1" applyBorder="1"/>
    <xf numFmtId="0" fontId="25" fillId="18" borderId="7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0" fontId="2" fillId="7" borderId="7" xfId="0" applyFont="1" applyFill="1" applyBorder="1"/>
    <xf numFmtId="0" fontId="0" fillId="0" borderId="30" xfId="0" applyBorder="1"/>
    <xf numFmtId="9" fontId="0" fillId="0" borderId="30" xfId="0" applyNumberFormat="1" applyBorder="1"/>
    <xf numFmtId="3" fontId="0" fillId="0" borderId="7" xfId="0" applyNumberFormat="1" applyBorder="1"/>
    <xf numFmtId="10" fontId="0" fillId="0" borderId="7" xfId="0" applyNumberFormat="1" applyBorder="1"/>
    <xf numFmtId="2" fontId="0" fillId="0" borderId="7" xfId="1" applyNumberFormat="1" applyFont="1" applyBorder="1"/>
    <xf numFmtId="9" fontId="0" fillId="5" borderId="16" xfId="1" applyFont="1" applyFill="1" applyBorder="1"/>
    <xf numFmtId="1" fontId="0" fillId="19" borderId="7" xfId="0" applyNumberFormat="1" applyFill="1" applyBorder="1"/>
    <xf numFmtId="0" fontId="5" fillId="11" borderId="23" xfId="0" applyFont="1" applyFill="1" applyBorder="1"/>
    <xf numFmtId="164" fontId="0" fillId="11" borderId="7" xfId="0" applyNumberFormat="1" applyFill="1" applyBorder="1" applyAlignment="1">
      <alignment horizontal="right"/>
    </xf>
    <xf numFmtId="168" fontId="22" fillId="11" borderId="7" xfId="0" applyNumberFormat="1" applyFont="1" applyFill="1" applyBorder="1" applyAlignment="1">
      <alignment horizontal="center"/>
    </xf>
    <xf numFmtId="14" fontId="0" fillId="11" borderId="7" xfId="0" applyNumberFormat="1" applyFill="1" applyBorder="1" applyAlignment="1">
      <alignment horizontal="center"/>
    </xf>
    <xf numFmtId="0" fontId="5" fillId="11" borderId="22" xfId="0" applyFont="1" applyFill="1" applyBorder="1"/>
    <xf numFmtId="0" fontId="0" fillId="11" borderId="24" xfId="0" applyFill="1" applyBorder="1"/>
    <xf numFmtId="0" fontId="0" fillId="11" borderId="24" xfId="0" applyFill="1" applyBorder="1" applyAlignment="1">
      <alignment horizontal="right"/>
    </xf>
    <xf numFmtId="0" fontId="0" fillId="11" borderId="7" xfId="0" applyFill="1" applyBorder="1" applyAlignment="1">
      <alignment horizontal="right"/>
    </xf>
    <xf numFmtId="14" fontId="22" fillId="11" borderId="7" xfId="0" applyNumberFormat="1" applyFont="1" applyFill="1" applyBorder="1" applyAlignment="1">
      <alignment horizontal="center"/>
    </xf>
    <xf numFmtId="2" fontId="15" fillId="0" borderId="11" xfId="0" applyNumberFormat="1" applyFont="1" applyBorder="1"/>
    <xf numFmtId="3" fontId="15" fillId="0" borderId="11" xfId="0" applyNumberFormat="1" applyFont="1" applyBorder="1"/>
    <xf numFmtId="10" fontId="15" fillId="0" borderId="11" xfId="1" applyNumberFormat="1" applyFont="1" applyFill="1" applyBorder="1"/>
    <xf numFmtId="9" fontId="15" fillId="0" borderId="11" xfId="1" applyFont="1" applyFill="1" applyBorder="1"/>
    <xf numFmtId="0" fontId="0" fillId="0" borderId="7" xfId="0" applyBorder="1" applyAlignment="1">
      <alignment vertical="top" wrapText="1"/>
    </xf>
    <xf numFmtId="10" fontId="0" fillId="0" borderId="7" xfId="1" applyNumberFormat="1" applyFont="1" applyFill="1" applyBorder="1"/>
    <xf numFmtId="9" fontId="0" fillId="0" borderId="7" xfId="1" applyFont="1" applyFill="1" applyBorder="1"/>
    <xf numFmtId="167" fontId="0" fillId="0" borderId="11" xfId="1" applyNumberFormat="1" applyFont="1" applyFill="1" applyBorder="1"/>
    <xf numFmtId="0" fontId="5" fillId="0" borderId="7" xfId="0" applyFont="1" applyBorder="1" applyAlignment="1">
      <alignment vertical="top" wrapText="1"/>
    </xf>
    <xf numFmtId="2" fontId="0" fillId="0" borderId="7" xfId="1" applyNumberFormat="1" applyFont="1" applyFill="1" applyBorder="1"/>
    <xf numFmtId="0" fontId="0" fillId="0" borderId="7" xfId="0" applyBorder="1" applyAlignment="1">
      <alignment wrapText="1"/>
    </xf>
    <xf numFmtId="0" fontId="0" fillId="0" borderId="0" xfId="0" applyAlignment="1">
      <alignment vertical="top" wrapText="1"/>
    </xf>
    <xf numFmtId="9" fontId="0" fillId="0" borderId="0" xfId="1" applyFont="1" applyFill="1" applyBorder="1"/>
    <xf numFmtId="166" fontId="0" fillId="0" borderId="7" xfId="0" applyNumberFormat="1" applyBorder="1"/>
    <xf numFmtId="167" fontId="0" fillId="0" borderId="7" xfId="1" applyNumberFormat="1" applyFont="1" applyFill="1" applyBorder="1"/>
    <xf numFmtId="9" fontId="0" fillId="0" borderId="16" xfId="1" applyFont="1" applyFill="1" applyBorder="1"/>
    <xf numFmtId="2" fontId="0" fillId="0" borderId="15" xfId="0" applyNumberFormat="1" applyBorder="1" applyAlignment="1">
      <alignment vertical="center" wrapText="1"/>
    </xf>
    <xf numFmtId="9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164" fontId="0" fillId="0" borderId="15" xfId="0" applyNumberFormat="1" applyBorder="1"/>
    <xf numFmtId="0" fontId="0" fillId="0" borderId="15" xfId="0" applyBorder="1"/>
    <xf numFmtId="9" fontId="15" fillId="13" borderId="27" xfId="0" applyNumberFormat="1" applyFont="1" applyFill="1" applyBorder="1" applyAlignment="1">
      <alignment horizontal="right"/>
    </xf>
    <xf numFmtId="9" fontId="15" fillId="0" borderId="11" xfId="1" applyFont="1" applyBorder="1"/>
    <xf numFmtId="14" fontId="0" fillId="11" borderId="24" xfId="0" applyNumberFormat="1" applyFill="1" applyBorder="1" applyAlignment="1">
      <alignment horizontal="center"/>
    </xf>
    <xf numFmtId="0" fontId="0" fillId="0" borderId="9" xfId="0" applyBorder="1" applyAlignment="1">
      <alignment vertical="center" wrapText="1"/>
    </xf>
    <xf numFmtId="0" fontId="21" fillId="0" borderId="5" xfId="0" applyFont="1" applyBorder="1"/>
    <xf numFmtId="169" fontId="0" fillId="0" borderId="15" xfId="3" applyNumberFormat="1" applyFont="1" applyFill="1" applyBorder="1"/>
    <xf numFmtId="0" fontId="21" fillId="0" borderId="13" xfId="0" applyFont="1" applyBorder="1"/>
    <xf numFmtId="169" fontId="0" fillId="0" borderId="16" xfId="3" applyNumberFormat="1" applyFont="1" applyFill="1" applyBorder="1"/>
    <xf numFmtId="0" fontId="0" fillId="0" borderId="16" xfId="0" applyBorder="1"/>
    <xf numFmtId="166" fontId="0" fillId="0" borderId="0" xfId="0" applyNumberFormat="1"/>
    <xf numFmtId="2" fontId="15" fillId="0" borderId="0" xfId="0" applyNumberFormat="1" applyFont="1"/>
    <xf numFmtId="167" fontId="15" fillId="14" borderId="26" xfId="1" applyNumberFormat="1" applyFont="1" applyFill="1" applyBorder="1" applyAlignment="1">
      <alignment horizontal="right" wrapText="1"/>
    </xf>
    <xf numFmtId="3" fontId="15" fillId="0" borderId="0" xfId="0" applyNumberFormat="1" applyFont="1"/>
    <xf numFmtId="10" fontId="15" fillId="0" borderId="0" xfId="0" applyNumberFormat="1" applyFont="1"/>
    <xf numFmtId="9" fontId="15" fillId="0" borderId="0" xfId="0" applyNumberFormat="1" applyFont="1"/>
    <xf numFmtId="4" fontId="15" fillId="0" borderId="0" xfId="0" applyNumberFormat="1" applyFont="1" applyAlignment="1">
      <alignment wrapText="1"/>
    </xf>
    <xf numFmtId="9" fontId="15" fillId="0" borderId="0" xfId="1" applyFont="1" applyAlignment="1">
      <alignment wrapText="1"/>
    </xf>
    <xf numFmtId="169" fontId="0" fillId="7" borderId="7" xfId="3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5" fillId="12" borderId="24" xfId="0" applyFont="1" applyFill="1" applyBorder="1" applyAlignment="1">
      <alignment horizontal="center"/>
    </xf>
    <xf numFmtId="0" fontId="15" fillId="13" borderId="20" xfId="0" applyFont="1" applyFill="1" applyBorder="1" applyAlignment="1">
      <alignment horizontal="center"/>
    </xf>
    <xf numFmtId="0" fontId="15" fillId="13" borderId="21" xfId="0" applyFont="1" applyFill="1" applyBorder="1" applyAlignment="1">
      <alignment horizontal="center"/>
    </xf>
    <xf numFmtId="0" fontId="15" fillId="13" borderId="22" xfId="0" applyFont="1" applyFill="1" applyBorder="1" applyAlignment="1">
      <alignment horizontal="center"/>
    </xf>
    <xf numFmtId="0" fontId="15" fillId="14" borderId="20" xfId="0" applyFont="1" applyFill="1" applyBorder="1" applyAlignment="1">
      <alignment horizontal="center"/>
    </xf>
    <xf numFmtId="0" fontId="15" fillId="14" borderId="21" xfId="0" applyFont="1" applyFill="1" applyBorder="1" applyAlignment="1">
      <alignment horizontal="center"/>
    </xf>
    <xf numFmtId="0" fontId="15" fillId="14" borderId="22" xfId="0" applyFont="1" applyFill="1" applyBorder="1" applyAlignment="1">
      <alignment horizontal="center"/>
    </xf>
    <xf numFmtId="0" fontId="15" fillId="15" borderId="20" xfId="0" applyFont="1" applyFill="1" applyBorder="1" applyAlignment="1">
      <alignment horizontal="center" wrapText="1"/>
    </xf>
    <xf numFmtId="0" fontId="15" fillId="15" borderId="21" xfId="0" applyFont="1" applyFill="1" applyBorder="1" applyAlignment="1">
      <alignment horizontal="center" wrapText="1"/>
    </xf>
    <xf numFmtId="0" fontId="15" fillId="15" borderId="22" xfId="0" applyFont="1" applyFill="1" applyBorder="1" applyAlignment="1">
      <alignment horizontal="center" wrapText="1"/>
    </xf>
    <xf numFmtId="0" fontId="15" fillId="16" borderId="20" xfId="0" applyFont="1" applyFill="1" applyBorder="1" applyAlignment="1">
      <alignment horizontal="center"/>
    </xf>
    <xf numFmtId="0" fontId="15" fillId="16" borderId="21" xfId="0" applyFont="1" applyFill="1" applyBorder="1" applyAlignment="1">
      <alignment horizontal="center"/>
    </xf>
    <xf numFmtId="0" fontId="15" fillId="16" borderId="22" xfId="0" applyFont="1" applyFill="1" applyBorder="1" applyAlignment="1">
      <alignment horizontal="center"/>
    </xf>
    <xf numFmtId="0" fontId="26" fillId="17" borderId="25" xfId="0" applyFont="1" applyFill="1" applyBorder="1" applyAlignment="1">
      <alignment horizontal="center"/>
    </xf>
    <xf numFmtId="0" fontId="26" fillId="17" borderId="26" xfId="0" applyFont="1" applyFill="1" applyBorder="1" applyAlignment="1">
      <alignment horizontal="center"/>
    </xf>
    <xf numFmtId="0" fontId="26" fillId="17" borderId="27" xfId="0" applyFont="1" applyFill="1" applyBorder="1" applyAlignment="1">
      <alignment horizontal="center"/>
    </xf>
    <xf numFmtId="0" fontId="25" fillId="18" borderId="28" xfId="0" applyFont="1" applyFill="1" applyBorder="1" applyAlignment="1">
      <alignment horizontal="center" vertical="center" wrapText="1"/>
    </xf>
    <xf numFmtId="0" fontId="25" fillId="18" borderId="29" xfId="0" applyFont="1" applyFill="1" applyBorder="1" applyAlignment="1">
      <alignment horizontal="center" vertical="center" wrapText="1"/>
    </xf>
    <xf numFmtId="0" fontId="26" fillId="17" borderId="7" xfId="0" applyFont="1" applyFill="1" applyBorder="1" applyAlignment="1">
      <alignment horizontal="center"/>
    </xf>
  </cellXfs>
  <cellStyles count="6">
    <cellStyle name="Comma" xfId="3" builtinId="3"/>
    <cellStyle name="Normal" xfId="0" builtinId="0"/>
    <cellStyle name="Normal 2" xfId="4" xr:uid="{4BE30010-0815-40D4-9F78-686CF8F34BD0}"/>
    <cellStyle name="Normal 3" xfId="5" xr:uid="{FE69F201-4C18-4F79-A29B-AE3A499409D2}"/>
    <cellStyle name="Normal 5 4 2 2" xfId="2" xr:uid="{3E44FBC4-057B-42B7-9BFC-E7CF2B150AB5}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E21"/>
  <sheetViews>
    <sheetView workbookViewId="0">
      <selection activeCell="G14" sqref="G14"/>
    </sheetView>
  </sheetViews>
  <sheetFormatPr defaultRowHeight="14.5" x14ac:dyDescent="0.35"/>
  <cols>
    <col min="2" max="2" width="15" customWidth="1"/>
    <col min="3" max="3" width="13.90625" customWidth="1"/>
    <col min="4" max="4" width="14.08984375" customWidth="1"/>
    <col min="5" max="5" width="13" customWidth="1"/>
    <col min="6" max="6" width="9.54296875" customWidth="1"/>
    <col min="7" max="7" width="10.1796875" bestFit="1" customWidth="1"/>
    <col min="9" max="9" width="14.453125" customWidth="1"/>
  </cols>
  <sheetData>
    <row r="3" spans="2:5" x14ac:dyDescent="0.35">
      <c r="B3" s="223" t="s">
        <v>111</v>
      </c>
      <c r="C3" s="223"/>
      <c r="D3" s="223"/>
      <c r="E3" s="223"/>
    </row>
    <row r="4" spans="2:5" x14ac:dyDescent="0.35">
      <c r="B4" s="89" t="s">
        <v>112</v>
      </c>
      <c r="C4" s="89" t="s">
        <v>113</v>
      </c>
      <c r="D4" s="89" t="s">
        <v>114</v>
      </c>
      <c r="E4" s="89" t="s">
        <v>115</v>
      </c>
    </row>
    <row r="5" spans="2:5" x14ac:dyDescent="0.35">
      <c r="B5" s="14">
        <f>'ERs Calcs'!AS68</f>
        <v>392</v>
      </c>
      <c r="C5" s="14">
        <f>'ERs Calcs'!AT68</f>
        <v>10000</v>
      </c>
      <c r="D5" s="14">
        <f>'ERs Calcs'!AU68</f>
        <v>10000</v>
      </c>
      <c r="E5" s="89">
        <f>SUM(B5:D5)</f>
        <v>20392</v>
      </c>
    </row>
    <row r="7" spans="2:5" x14ac:dyDescent="0.35">
      <c r="B7" s="89" t="s">
        <v>124</v>
      </c>
    </row>
    <row r="8" spans="2:5" x14ac:dyDescent="0.35">
      <c r="B8" s="170">
        <f>'SDG Calcs Maekel'!G6</f>
        <v>54703.043181818175</v>
      </c>
    </row>
    <row r="10" spans="2:5" x14ac:dyDescent="0.35">
      <c r="B10" s="89" t="s">
        <v>131</v>
      </c>
    </row>
    <row r="11" spans="2:5" x14ac:dyDescent="0.35">
      <c r="B11" s="171">
        <f>'SDG Calcs Maekel'!G16</f>
        <v>0.77045454545454539</v>
      </c>
    </row>
    <row r="13" spans="2:5" x14ac:dyDescent="0.35">
      <c r="B13" s="89" t="s">
        <v>132</v>
      </c>
    </row>
    <row r="14" spans="2:5" x14ac:dyDescent="0.35">
      <c r="B14" s="14">
        <f>'SDG Calcs Maekel'!G22</f>
        <v>0.40228219525448283</v>
      </c>
    </row>
    <row r="16" spans="2:5" x14ac:dyDescent="0.35">
      <c r="B16" s="224" t="s">
        <v>133</v>
      </c>
      <c r="C16" s="225"/>
    </row>
    <row r="17" spans="2:3" x14ac:dyDescent="0.35">
      <c r="B17" s="14" t="s">
        <v>65</v>
      </c>
      <c r="C17" s="134">
        <f>'SDG Calcs Maekel'!G26</f>
        <v>0</v>
      </c>
    </row>
    <row r="18" spans="2:3" x14ac:dyDescent="0.35">
      <c r="B18" s="168" t="s">
        <v>66</v>
      </c>
      <c r="C18" s="169">
        <f>'SDG Calcs Maekel'!G27</f>
        <v>0.90454545454545454</v>
      </c>
    </row>
    <row r="19" spans="2:3" x14ac:dyDescent="0.35">
      <c r="B19" s="14" t="s">
        <v>67</v>
      </c>
      <c r="C19" s="134">
        <f>'SDG Calcs Maekel'!G28</f>
        <v>9.5454545454545459E-2</v>
      </c>
    </row>
    <row r="20" spans="2:3" x14ac:dyDescent="0.35">
      <c r="B20" s="14" t="s">
        <v>68</v>
      </c>
      <c r="C20" s="134">
        <f>'SDG Calcs Maekel'!G29</f>
        <v>0</v>
      </c>
    </row>
    <row r="21" spans="2:3" x14ac:dyDescent="0.35">
      <c r="B21" s="14" t="s">
        <v>69</v>
      </c>
      <c r="C21" s="134">
        <f>'SDG Calcs Maekel'!G30</f>
        <v>0</v>
      </c>
    </row>
  </sheetData>
  <mergeCells count="2">
    <mergeCell ref="B3:E3"/>
    <mergeCell ref="B16:C16"/>
  </mergeCells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99BF-B8EF-4491-A58A-D90871CA4AAC}">
  <sheetPr codeName="Sheet2"/>
  <dimension ref="B1:M50"/>
  <sheetViews>
    <sheetView zoomScale="80" zoomScaleNormal="80" workbookViewId="0">
      <selection activeCell="E44" sqref="E44"/>
    </sheetView>
  </sheetViews>
  <sheetFormatPr defaultRowHeight="15" customHeight="1" x14ac:dyDescent="0.35"/>
  <cols>
    <col min="1" max="1" width="4" customWidth="1"/>
    <col min="2" max="2" width="47.453125" bestFit="1" customWidth="1"/>
    <col min="3" max="3" width="5.54296875" customWidth="1"/>
    <col min="4" max="4" width="85.453125" customWidth="1"/>
    <col min="5" max="5" width="14.453125" customWidth="1"/>
    <col min="6" max="6" width="66.1796875" customWidth="1"/>
    <col min="7" max="7" width="12.453125" customWidth="1"/>
    <col min="8" max="8" width="20.1796875" customWidth="1"/>
    <col min="9" max="9" width="13" customWidth="1"/>
    <col min="10" max="10" width="8.81640625" bestFit="1" customWidth="1"/>
    <col min="11" max="11" width="22.54296875" customWidth="1"/>
    <col min="12" max="12" width="16.54296875" customWidth="1"/>
    <col min="13" max="13" width="20.1796875" customWidth="1"/>
  </cols>
  <sheetData>
    <row r="1" spans="2:13" thickBot="1" x14ac:dyDescent="0.4"/>
    <row r="2" spans="2:13" ht="14.5" x14ac:dyDescent="0.35">
      <c r="B2" s="53" t="s">
        <v>0</v>
      </c>
      <c r="C2" s="54"/>
      <c r="D2" s="54" t="s">
        <v>1</v>
      </c>
      <c r="E2" s="54" t="s">
        <v>118</v>
      </c>
      <c r="F2" s="54" t="s">
        <v>2</v>
      </c>
      <c r="G2" s="55" t="s">
        <v>3</v>
      </c>
      <c r="H2">
        <v>2023</v>
      </c>
      <c r="I2">
        <v>2024</v>
      </c>
    </row>
    <row r="3" spans="2:13" ht="16" x14ac:dyDescent="0.35">
      <c r="B3" s="59" t="s">
        <v>430</v>
      </c>
      <c r="C3" s="16"/>
      <c r="D3" s="16" t="s">
        <v>451</v>
      </c>
      <c r="E3" s="17">
        <v>255</v>
      </c>
      <c r="F3" s="14" t="s">
        <v>417</v>
      </c>
      <c r="G3" s="44" t="s">
        <v>4</v>
      </c>
      <c r="M3">
        <v>255</v>
      </c>
    </row>
    <row r="4" spans="2:13" ht="16" x14ac:dyDescent="0.35">
      <c r="B4" s="45" t="s">
        <v>38</v>
      </c>
      <c r="C4" s="16" t="s">
        <v>7</v>
      </c>
      <c r="D4" s="16" t="s">
        <v>450</v>
      </c>
      <c r="E4" s="19">
        <f>'Survey results summary'!G3</f>
        <v>4.1545454545454534</v>
      </c>
      <c r="F4" s="16" t="s">
        <v>418</v>
      </c>
      <c r="G4" s="44" t="s">
        <v>39</v>
      </c>
      <c r="M4">
        <f>E3*63</f>
        <v>16065</v>
      </c>
    </row>
    <row r="5" spans="2:13" ht="29" x14ac:dyDescent="0.35">
      <c r="B5" s="57" t="s">
        <v>40</v>
      </c>
      <c r="C5" s="16" t="s">
        <v>7</v>
      </c>
      <c r="D5" s="16" t="s">
        <v>41</v>
      </c>
      <c r="E5" s="19">
        <f>E3*E32</f>
        <v>196.46590909090907</v>
      </c>
      <c r="F5" s="194" t="s">
        <v>452</v>
      </c>
      <c r="G5" s="44" t="s">
        <v>42</v>
      </c>
      <c r="H5" s="214">
        <f>E3*'Survey results summary'!C6</f>
        <v>199.36363636363635</v>
      </c>
      <c r="I5" s="214">
        <f>E3*'Survey results summary'!E6</f>
        <v>193.56818181818181</v>
      </c>
      <c r="M5">
        <f>M4-5380</f>
        <v>10685</v>
      </c>
    </row>
    <row r="6" spans="2:13" ht="60" customHeight="1" x14ac:dyDescent="0.35">
      <c r="B6" s="45" t="s">
        <v>35</v>
      </c>
      <c r="C6" s="16" t="s">
        <v>7</v>
      </c>
      <c r="D6" s="16" t="s">
        <v>453</v>
      </c>
      <c r="E6" s="197">
        <v>4</v>
      </c>
      <c r="F6" s="16" t="s">
        <v>36</v>
      </c>
      <c r="G6" s="44" t="s">
        <v>37</v>
      </c>
      <c r="M6">
        <f>M5/63</f>
        <v>169.60317460317461</v>
      </c>
    </row>
    <row r="7" spans="2:13" ht="29" x14ac:dyDescent="0.35">
      <c r="B7" s="56" t="s">
        <v>25</v>
      </c>
      <c r="C7" s="16" t="s">
        <v>7</v>
      </c>
      <c r="D7" s="16" t="s">
        <v>26</v>
      </c>
      <c r="E7" s="198">
        <v>0</v>
      </c>
      <c r="F7" s="16" t="s">
        <v>27</v>
      </c>
      <c r="G7" s="44" t="s">
        <v>28</v>
      </c>
      <c r="M7">
        <v>169.60317460317461</v>
      </c>
    </row>
    <row r="8" spans="2:13" ht="29" x14ac:dyDescent="0.35">
      <c r="B8" s="132" t="s">
        <v>32</v>
      </c>
      <c r="C8" s="16" t="s">
        <v>7</v>
      </c>
      <c r="D8" s="16" t="s">
        <v>455</v>
      </c>
      <c r="E8" s="190">
        <f>'Survey results summary'!G4</f>
        <v>0</v>
      </c>
      <c r="F8" s="16" t="s">
        <v>419</v>
      </c>
      <c r="G8" s="208" t="s">
        <v>454</v>
      </c>
    </row>
    <row r="9" spans="2:13" ht="16.5" thickBot="1" x14ac:dyDescent="0.4">
      <c r="B9" s="46" t="s">
        <v>29</v>
      </c>
      <c r="C9" s="47" t="s">
        <v>7</v>
      </c>
      <c r="D9" s="47" t="s">
        <v>30</v>
      </c>
      <c r="E9" s="199">
        <f>'Survey results summary'!G5</f>
        <v>0.91963571428571433</v>
      </c>
      <c r="F9" s="47" t="s">
        <v>117</v>
      </c>
      <c r="G9" s="49" t="s">
        <v>31</v>
      </c>
    </row>
    <row r="10" spans="2:13" ht="16.5" thickBot="1" x14ac:dyDescent="0.4">
      <c r="B10" s="50"/>
      <c r="C10" s="51"/>
      <c r="D10" s="51"/>
      <c r="E10" s="27"/>
      <c r="F10" s="51"/>
    </row>
    <row r="11" spans="2:13" ht="16" x14ac:dyDescent="0.35">
      <c r="B11" s="40" t="s">
        <v>23</v>
      </c>
      <c r="C11" s="41" t="s">
        <v>7</v>
      </c>
      <c r="D11" s="41" t="s">
        <v>24</v>
      </c>
      <c r="E11" s="200">
        <f>E12/E14</f>
        <v>1804.1499999999999</v>
      </c>
      <c r="F11" s="41" t="s">
        <v>420</v>
      </c>
      <c r="G11" s="42" t="s">
        <v>429</v>
      </c>
    </row>
    <row r="12" spans="2:13" ht="29" x14ac:dyDescent="0.35">
      <c r="B12" s="43">
        <v>360.83</v>
      </c>
      <c r="C12" s="16" t="s">
        <v>7</v>
      </c>
      <c r="D12" s="16" t="s">
        <v>16</v>
      </c>
      <c r="E12" s="19">
        <v>360.83</v>
      </c>
      <c r="F12" s="16" t="s">
        <v>17</v>
      </c>
      <c r="G12" s="44" t="s">
        <v>18</v>
      </c>
    </row>
    <row r="13" spans="2:13" ht="29" x14ac:dyDescent="0.35">
      <c r="B13" s="45" t="s">
        <v>19</v>
      </c>
      <c r="C13" s="16" t="s">
        <v>7</v>
      </c>
      <c r="D13" s="16" t="s">
        <v>456</v>
      </c>
      <c r="E13" s="201">
        <v>0.1</v>
      </c>
      <c r="F13" s="16" t="s">
        <v>20</v>
      </c>
      <c r="G13" s="44" t="s">
        <v>21</v>
      </c>
    </row>
    <row r="14" spans="2:13" ht="29" x14ac:dyDescent="0.35">
      <c r="B14" s="45" t="s">
        <v>19</v>
      </c>
      <c r="C14" s="16" t="s">
        <v>7</v>
      </c>
      <c r="D14" s="16" t="s">
        <v>457</v>
      </c>
      <c r="E14" s="201">
        <v>0.2</v>
      </c>
      <c r="F14" s="202" t="s">
        <v>22</v>
      </c>
      <c r="G14" s="44" t="s">
        <v>21</v>
      </c>
    </row>
    <row r="15" spans="2:13" ht="16.5" thickBot="1" x14ac:dyDescent="0.4">
      <c r="B15" s="46" t="s">
        <v>6</v>
      </c>
      <c r="C15" s="47" t="s">
        <v>7</v>
      </c>
      <c r="D15" s="47" t="s">
        <v>458</v>
      </c>
      <c r="E15" s="48">
        <v>1</v>
      </c>
      <c r="F15" s="47" t="s">
        <v>404</v>
      </c>
      <c r="G15" s="49" t="s">
        <v>8</v>
      </c>
    </row>
    <row r="16" spans="2:13" ht="16.5" thickBot="1" x14ac:dyDescent="0.4">
      <c r="B16" s="52"/>
      <c r="C16" s="51"/>
      <c r="D16" s="51"/>
      <c r="E16" s="33"/>
    </row>
    <row r="17" spans="2:11" ht="16" x14ac:dyDescent="0.35">
      <c r="B17" s="58" t="s">
        <v>103</v>
      </c>
      <c r="C17" s="41" t="s">
        <v>7</v>
      </c>
      <c r="D17" s="41" t="s">
        <v>116</v>
      </c>
      <c r="E17" s="203">
        <f>E11*(E18*E19+E20)/10^9</f>
        <v>2.1104946699999997E-4</v>
      </c>
      <c r="F17" s="204"/>
      <c r="G17" s="42"/>
    </row>
    <row r="18" spans="2:11" ht="43.5" x14ac:dyDescent="0.35">
      <c r="B18" s="59" t="s">
        <v>75</v>
      </c>
      <c r="C18" s="16" t="s">
        <v>7</v>
      </c>
      <c r="D18" s="16" t="s">
        <v>15</v>
      </c>
      <c r="E18" s="19">
        <v>0.96</v>
      </c>
      <c r="F18" s="16" t="s">
        <v>421</v>
      </c>
      <c r="G18" s="208" t="s">
        <v>18</v>
      </c>
    </row>
    <row r="19" spans="2:11" ht="58" x14ac:dyDescent="0.35">
      <c r="B19" s="45" t="s">
        <v>9</v>
      </c>
      <c r="C19" s="16" t="s">
        <v>7</v>
      </c>
      <c r="D19" s="16" t="s">
        <v>459</v>
      </c>
      <c r="E19" s="17">
        <v>112</v>
      </c>
      <c r="F19" s="16" t="s">
        <v>10</v>
      </c>
      <c r="G19" s="44" t="s">
        <v>11</v>
      </c>
    </row>
    <row r="20" spans="2:11" ht="87.5" thickBot="1" x14ac:dyDescent="0.4">
      <c r="B20" s="46" t="s">
        <v>12</v>
      </c>
      <c r="C20" s="47" t="s">
        <v>7</v>
      </c>
      <c r="D20" s="47" t="s">
        <v>460</v>
      </c>
      <c r="E20" s="48">
        <v>9.4600000000000009</v>
      </c>
      <c r="F20" s="47" t="s">
        <v>13</v>
      </c>
      <c r="G20" s="49" t="s">
        <v>14</v>
      </c>
    </row>
    <row r="21" spans="2:11" ht="16.5" thickBot="1" x14ac:dyDescent="0.4">
      <c r="B21" s="52"/>
      <c r="C21" s="51"/>
      <c r="D21" s="51"/>
      <c r="E21" s="33"/>
    </row>
    <row r="22" spans="2:11" ht="16" x14ac:dyDescent="0.35">
      <c r="B22" s="61" t="s">
        <v>120</v>
      </c>
      <c r="C22" s="67" t="s">
        <v>7</v>
      </c>
      <c r="D22" s="41" t="s">
        <v>119</v>
      </c>
      <c r="E22" s="62">
        <v>0</v>
      </c>
      <c r="F22" s="41"/>
      <c r="G22" s="42"/>
    </row>
    <row r="23" spans="2:11" ht="16" x14ac:dyDescent="0.35">
      <c r="B23" s="63" t="s">
        <v>122</v>
      </c>
      <c r="C23" s="16" t="s">
        <v>7</v>
      </c>
      <c r="D23" s="64" t="s">
        <v>121</v>
      </c>
      <c r="E23" s="65">
        <v>0</v>
      </c>
      <c r="F23" s="64"/>
      <c r="G23" s="66"/>
    </row>
    <row r="24" spans="2:11" ht="16.5" thickBot="1" x14ac:dyDescent="0.4">
      <c r="B24" s="60" t="s">
        <v>43</v>
      </c>
      <c r="C24" s="47" t="s">
        <v>7</v>
      </c>
      <c r="D24" s="47" t="s">
        <v>44</v>
      </c>
      <c r="E24" s="173">
        <v>0.05</v>
      </c>
      <c r="F24" s="47" t="s">
        <v>45</v>
      </c>
      <c r="G24" s="49" t="s">
        <v>46</v>
      </c>
    </row>
    <row r="25" spans="2:11" ht="16.5" thickBot="1" x14ac:dyDescent="0.4">
      <c r="B25" s="52"/>
      <c r="C25" s="51"/>
      <c r="D25" s="51"/>
      <c r="E25" s="33"/>
      <c r="F25" s="33"/>
      <c r="G25" s="33"/>
    </row>
    <row r="26" spans="2:11" ht="15.75" customHeight="1" x14ac:dyDescent="0.35">
      <c r="B26" s="209" t="s">
        <v>465</v>
      </c>
      <c r="C26" s="41" t="s">
        <v>7</v>
      </c>
      <c r="D26" s="41" t="s">
        <v>33</v>
      </c>
      <c r="E26" s="210">
        <f>(4503.7)*365*0.9</f>
        <v>1479465.45</v>
      </c>
      <c r="F26" s="204" t="s">
        <v>403</v>
      </c>
      <c r="G26" s="42" t="s">
        <v>34</v>
      </c>
    </row>
    <row r="27" spans="2:11" ht="15.75" customHeight="1" thickBot="1" x14ac:dyDescent="0.4">
      <c r="B27" s="211" t="s">
        <v>464</v>
      </c>
      <c r="C27" s="47" t="s">
        <v>7</v>
      </c>
      <c r="D27" s="47" t="s">
        <v>33</v>
      </c>
      <c r="E27" s="212">
        <f>E26*63</f>
        <v>93206323.349999994</v>
      </c>
      <c r="F27" s="213" t="s">
        <v>403</v>
      </c>
      <c r="G27" s="49" t="s">
        <v>34</v>
      </c>
    </row>
    <row r="28" spans="2:11" ht="15.75" customHeight="1" x14ac:dyDescent="0.35">
      <c r="B28" s="76"/>
      <c r="C28" s="51"/>
      <c r="D28" s="51"/>
      <c r="E28" s="33"/>
      <c r="F28" s="33"/>
      <c r="G28" s="33"/>
    </row>
    <row r="29" spans="2:11" ht="15.75" customHeight="1" x14ac:dyDescent="0.35">
      <c r="B29" s="88" t="s">
        <v>123</v>
      </c>
      <c r="C29" s="51"/>
      <c r="D29" s="51"/>
      <c r="E29" s="33"/>
      <c r="F29" s="33"/>
      <c r="G29" s="33"/>
    </row>
    <row r="30" spans="2:11" ht="16" x14ac:dyDescent="0.35">
      <c r="B30" s="87" t="s">
        <v>5</v>
      </c>
      <c r="C30" s="16" t="s">
        <v>7</v>
      </c>
      <c r="D30" s="16" t="s">
        <v>461</v>
      </c>
      <c r="E30" s="17">
        <v>71001</v>
      </c>
      <c r="F30" s="14" t="s">
        <v>417</v>
      </c>
      <c r="G30" s="17" t="s">
        <v>18</v>
      </c>
      <c r="K30" s="18"/>
    </row>
    <row r="31" spans="2:11" ht="14.5" x14ac:dyDescent="0.35"/>
    <row r="32" spans="2:11" ht="16.5" x14ac:dyDescent="0.45">
      <c r="B32" s="14" t="s">
        <v>47</v>
      </c>
      <c r="C32" s="16" t="s">
        <v>7</v>
      </c>
      <c r="D32" s="188" t="s">
        <v>48</v>
      </c>
      <c r="E32" s="189">
        <f>'Survey results summary'!G6</f>
        <v>0.77045454545454539</v>
      </c>
      <c r="F32" s="190" t="s">
        <v>408</v>
      </c>
      <c r="G32" s="19" t="s">
        <v>18</v>
      </c>
    </row>
    <row r="33" spans="2:7" ht="16.5" x14ac:dyDescent="0.35">
      <c r="B33" s="14" t="s">
        <v>49</v>
      </c>
      <c r="C33" s="16" t="s">
        <v>7</v>
      </c>
      <c r="D33" s="188" t="s">
        <v>79</v>
      </c>
      <c r="E33" s="191">
        <v>1</v>
      </c>
      <c r="F33" s="16" t="s">
        <v>407</v>
      </c>
      <c r="G33" s="19" t="s">
        <v>429</v>
      </c>
    </row>
    <row r="34" spans="2:7" ht="14.5" x14ac:dyDescent="0.35">
      <c r="B34" s="14" t="s">
        <v>50</v>
      </c>
      <c r="C34" s="16" t="s">
        <v>7</v>
      </c>
      <c r="D34" s="192" t="s">
        <v>462</v>
      </c>
      <c r="E34" s="193">
        <f>55.21/60</f>
        <v>0.92016666666666669</v>
      </c>
      <c r="F34" s="16" t="s">
        <v>405</v>
      </c>
      <c r="G34" s="19" t="s">
        <v>18</v>
      </c>
    </row>
    <row r="35" spans="2:7" ht="14.5" x14ac:dyDescent="0.35">
      <c r="B35" s="14" t="s">
        <v>51</v>
      </c>
      <c r="C35" s="16" t="s">
        <v>7</v>
      </c>
      <c r="D35" s="188" t="s">
        <v>463</v>
      </c>
      <c r="E35" s="193">
        <f>'Survey results summary'!G7</f>
        <v>0.55000000000000004</v>
      </c>
      <c r="F35" s="193" t="s">
        <v>406</v>
      </c>
      <c r="G35" s="19" t="s">
        <v>18</v>
      </c>
    </row>
    <row r="36" spans="2:7" ht="58" x14ac:dyDescent="0.35">
      <c r="B36" s="14" t="s">
        <v>264</v>
      </c>
      <c r="C36" s="14"/>
      <c r="D36" s="188" t="s">
        <v>427</v>
      </c>
      <c r="E36" s="14">
        <v>1.5599999999999999E-2</v>
      </c>
      <c r="F36" s="194" t="s">
        <v>428</v>
      </c>
      <c r="G36" s="14" t="s">
        <v>429</v>
      </c>
    </row>
    <row r="37" spans="2:7" ht="14.5" x14ac:dyDescent="0.35">
      <c r="D37" s="195"/>
    </row>
    <row r="38" spans="2:7" ht="15" customHeight="1" x14ac:dyDescent="0.35">
      <c r="B38" s="89" t="s">
        <v>52</v>
      </c>
    </row>
    <row r="39" spans="2:7" ht="15" customHeight="1" x14ac:dyDescent="0.35">
      <c r="B39" s="20" t="s">
        <v>53</v>
      </c>
    </row>
    <row r="40" spans="2:7" ht="15" customHeight="1" x14ac:dyDescent="0.35">
      <c r="B40" s="14" t="s">
        <v>54</v>
      </c>
      <c r="C40" s="16" t="s">
        <v>7</v>
      </c>
      <c r="D40" s="188" t="s">
        <v>55</v>
      </c>
      <c r="E40" s="190">
        <v>0</v>
      </c>
      <c r="F40" s="16" t="s">
        <v>422</v>
      </c>
      <c r="G40" s="17" t="s">
        <v>18</v>
      </c>
    </row>
    <row r="41" spans="2:7" ht="15" customHeight="1" x14ac:dyDescent="0.35">
      <c r="B41" s="14" t="s">
        <v>56</v>
      </c>
      <c r="C41" s="16" t="s">
        <v>7</v>
      </c>
      <c r="D41" s="188" t="s">
        <v>57</v>
      </c>
      <c r="E41" s="190">
        <v>0</v>
      </c>
      <c r="F41" s="16" t="s">
        <v>422</v>
      </c>
      <c r="G41" s="17" t="s">
        <v>18</v>
      </c>
    </row>
    <row r="42" spans="2:7" ht="15" customHeight="1" x14ac:dyDescent="0.35">
      <c r="B42" s="14" t="s">
        <v>58</v>
      </c>
      <c r="C42" s="16" t="s">
        <v>7</v>
      </c>
      <c r="D42" s="188" t="s">
        <v>59</v>
      </c>
      <c r="E42" s="190">
        <v>0</v>
      </c>
      <c r="F42" s="16" t="s">
        <v>422</v>
      </c>
      <c r="G42" s="17" t="s">
        <v>18</v>
      </c>
    </row>
    <row r="43" spans="2:7" ht="15" customHeight="1" x14ac:dyDescent="0.35">
      <c r="B43" s="14" t="s">
        <v>60</v>
      </c>
      <c r="C43" s="16" t="s">
        <v>7</v>
      </c>
      <c r="D43" s="188" t="s">
        <v>61</v>
      </c>
      <c r="E43" s="190">
        <v>1</v>
      </c>
      <c r="F43" s="16" t="s">
        <v>422</v>
      </c>
      <c r="G43" s="17" t="s">
        <v>18</v>
      </c>
    </row>
    <row r="44" spans="2:7" ht="15" customHeight="1" x14ac:dyDescent="0.35">
      <c r="B44" s="14" t="s">
        <v>62</v>
      </c>
      <c r="C44" s="16" t="s">
        <v>7</v>
      </c>
      <c r="D44" s="188" t="s">
        <v>63</v>
      </c>
      <c r="E44" s="190">
        <v>0</v>
      </c>
      <c r="F44" s="16" t="s">
        <v>422</v>
      </c>
      <c r="G44" s="17" t="s">
        <v>18</v>
      </c>
    </row>
    <row r="45" spans="2:7" ht="15" customHeight="1" x14ac:dyDescent="0.35">
      <c r="B45" s="77" t="s">
        <v>64</v>
      </c>
      <c r="C45" s="78"/>
      <c r="D45" s="195"/>
      <c r="E45" s="196"/>
      <c r="F45" s="196"/>
      <c r="G45" s="33"/>
    </row>
    <row r="46" spans="2:7" ht="15" customHeight="1" x14ac:dyDescent="0.35">
      <c r="B46" s="14" t="s">
        <v>65</v>
      </c>
      <c r="C46" s="16" t="s">
        <v>7</v>
      </c>
      <c r="D46" s="188" t="s">
        <v>55</v>
      </c>
      <c r="E46" s="190">
        <f>'Survey results summary'!G10</f>
        <v>0</v>
      </c>
      <c r="F46" s="190" t="s">
        <v>418</v>
      </c>
      <c r="G46" s="17" t="s">
        <v>18</v>
      </c>
    </row>
    <row r="47" spans="2:7" ht="15" customHeight="1" x14ac:dyDescent="0.35">
      <c r="B47" s="14" t="s">
        <v>66</v>
      </c>
      <c r="C47" s="16" t="s">
        <v>7</v>
      </c>
      <c r="D47" s="188" t="s">
        <v>57</v>
      </c>
      <c r="E47" s="190">
        <f>'Survey results summary'!G11</f>
        <v>0.90454545454545454</v>
      </c>
      <c r="F47" s="190" t="s">
        <v>418</v>
      </c>
      <c r="G47" s="17" t="s">
        <v>18</v>
      </c>
    </row>
    <row r="48" spans="2:7" ht="15" customHeight="1" x14ac:dyDescent="0.35">
      <c r="B48" s="14" t="s">
        <v>67</v>
      </c>
      <c r="C48" s="16" t="s">
        <v>7</v>
      </c>
      <c r="D48" s="188" t="s">
        <v>59</v>
      </c>
      <c r="E48" s="190">
        <f>'Survey results summary'!G12</f>
        <v>9.5454545454545459E-2</v>
      </c>
      <c r="F48" s="190" t="s">
        <v>418</v>
      </c>
      <c r="G48" s="17" t="s">
        <v>18</v>
      </c>
    </row>
    <row r="49" spans="2:7" ht="15" customHeight="1" x14ac:dyDescent="0.35">
      <c r="B49" s="14" t="s">
        <v>68</v>
      </c>
      <c r="C49" s="16" t="s">
        <v>7</v>
      </c>
      <c r="D49" s="188" t="s">
        <v>61</v>
      </c>
      <c r="E49" s="190">
        <f>'Survey results summary'!G13</f>
        <v>0</v>
      </c>
      <c r="F49" s="190" t="s">
        <v>418</v>
      </c>
      <c r="G49" s="17" t="s">
        <v>18</v>
      </c>
    </row>
    <row r="50" spans="2:7" ht="15" customHeight="1" x14ac:dyDescent="0.35">
      <c r="B50" s="14" t="s">
        <v>69</v>
      </c>
      <c r="C50" s="16" t="s">
        <v>7</v>
      </c>
      <c r="D50" s="188" t="s">
        <v>63</v>
      </c>
      <c r="E50" s="190">
        <f>'Survey results summary'!G14</f>
        <v>0</v>
      </c>
      <c r="F50" s="190" t="s">
        <v>418</v>
      </c>
      <c r="G50" s="17" t="s">
        <v>18</v>
      </c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BFEB-6642-48FC-82F0-D87C4E1BC35A}">
  <dimension ref="B1:L37"/>
  <sheetViews>
    <sheetView topLeftCell="B1" zoomScaleNormal="100" workbookViewId="0">
      <selection activeCell="G16" sqref="G16"/>
    </sheetView>
  </sheetViews>
  <sheetFormatPr defaultRowHeight="14.5" x14ac:dyDescent="0.35"/>
  <cols>
    <col min="2" max="2" width="23.81640625" bestFit="1" customWidth="1"/>
    <col min="3" max="3" width="31.81640625" customWidth="1"/>
    <col min="4" max="4" width="9.54296875" bestFit="1" customWidth="1"/>
    <col min="5" max="6" width="9.54296875" customWidth="1"/>
    <col min="7" max="7" width="21.7265625" customWidth="1"/>
    <col min="8" max="8" width="10.1796875" customWidth="1"/>
    <col min="9" max="9" width="12" bestFit="1" customWidth="1"/>
    <col min="11" max="11" width="10" bestFit="1" customWidth="1"/>
    <col min="12" max="12" width="36.1796875" customWidth="1"/>
    <col min="13" max="13" width="34.81640625" customWidth="1"/>
  </cols>
  <sheetData>
    <row r="1" spans="2:12" x14ac:dyDescent="0.35">
      <c r="B1" s="226" t="s">
        <v>124</v>
      </c>
      <c r="C1" s="226"/>
      <c r="D1" s="226"/>
      <c r="E1" s="226"/>
      <c r="F1" s="226"/>
      <c r="G1" s="226"/>
      <c r="H1" s="84"/>
    </row>
    <row r="2" spans="2:12" x14ac:dyDescent="0.35">
      <c r="B2" s="80" t="s">
        <v>0</v>
      </c>
      <c r="C2" s="79" t="s">
        <v>1</v>
      </c>
      <c r="D2" s="79" t="s">
        <v>125</v>
      </c>
      <c r="E2" s="79">
        <v>2023</v>
      </c>
      <c r="F2" s="79">
        <v>2024</v>
      </c>
      <c r="G2" s="81" t="s">
        <v>466</v>
      </c>
    </row>
    <row r="3" spans="2:12" ht="24" x14ac:dyDescent="0.35">
      <c r="B3" s="82" t="s">
        <v>260</v>
      </c>
      <c r="C3" s="83" t="s">
        <v>126</v>
      </c>
      <c r="D3" s="84" t="s">
        <v>127</v>
      </c>
      <c r="E3" s="217">
        <f>G3</f>
        <v>71001</v>
      </c>
      <c r="F3" s="217">
        <f>G3</f>
        <v>71001</v>
      </c>
      <c r="G3" s="185">
        <f>'Input Reference'!E30</f>
        <v>71001</v>
      </c>
      <c r="H3" s="90"/>
    </row>
    <row r="4" spans="2:12" ht="36" x14ac:dyDescent="0.35">
      <c r="B4" s="82" t="s">
        <v>261</v>
      </c>
      <c r="C4" s="83" t="s">
        <v>128</v>
      </c>
      <c r="D4" s="84" t="s">
        <v>129</v>
      </c>
      <c r="E4" s="218">
        <f>G4</f>
        <v>0</v>
      </c>
      <c r="F4" s="218">
        <f>G4</f>
        <v>0</v>
      </c>
      <c r="G4" s="186">
        <f>'Input Reference'!E7</f>
        <v>0</v>
      </c>
      <c r="H4" s="91"/>
    </row>
    <row r="5" spans="2:12" x14ac:dyDescent="0.35">
      <c r="B5" s="82" t="s">
        <v>449</v>
      </c>
      <c r="C5" s="83" t="s">
        <v>48</v>
      </c>
      <c r="D5" s="84" t="s">
        <v>129</v>
      </c>
      <c r="E5" s="219">
        <f>'Survey results summary'!C6</f>
        <v>0.78181818181818175</v>
      </c>
      <c r="F5" s="219">
        <f>'Survey results summary'!E6</f>
        <v>0.75909090909090904</v>
      </c>
      <c r="G5" s="187">
        <f>'Input Reference'!E32</f>
        <v>0.77045454545454539</v>
      </c>
      <c r="H5" s="84"/>
    </row>
    <row r="6" spans="2:12" ht="36.5" x14ac:dyDescent="0.35">
      <c r="B6" s="92" t="s">
        <v>262</v>
      </c>
      <c r="C6" s="93" t="s">
        <v>130</v>
      </c>
      <c r="D6" s="94" t="s">
        <v>127</v>
      </c>
      <c r="E6" s="95">
        <f t="shared" ref="E6:F6" si="0">E3*(1-E4)*E5</f>
        <v>55509.872727272719</v>
      </c>
      <c r="F6" s="95">
        <f t="shared" si="0"/>
        <v>53896.213636363631</v>
      </c>
      <c r="G6" s="95">
        <f>G3*(1-G4)*G5</f>
        <v>54703.043181818175</v>
      </c>
    </row>
    <row r="8" spans="2:12" ht="16" x14ac:dyDescent="0.4">
      <c r="B8" s="227" t="s">
        <v>131</v>
      </c>
      <c r="C8" s="228"/>
      <c r="D8" s="228"/>
      <c r="E8" s="228"/>
      <c r="F8" s="228"/>
      <c r="G8" s="229"/>
      <c r="I8" s="96" t="s">
        <v>263</v>
      </c>
      <c r="J8" s="97"/>
      <c r="K8" s="97"/>
      <c r="L8" s="98"/>
    </row>
    <row r="9" spans="2:12" x14ac:dyDescent="0.35">
      <c r="B9" s="80" t="s">
        <v>0</v>
      </c>
      <c r="C9" s="79" t="s">
        <v>1</v>
      </c>
      <c r="D9" s="79" t="s">
        <v>125</v>
      </c>
      <c r="E9" s="79">
        <v>2023</v>
      </c>
      <c r="F9" s="79">
        <v>2024</v>
      </c>
      <c r="G9" s="81" t="s">
        <v>466</v>
      </c>
      <c r="H9" s="79"/>
      <c r="I9" s="82" t="s">
        <v>264</v>
      </c>
      <c r="J9" s="99">
        <f>'Input Reference'!E36</f>
        <v>1.5599999999999999E-2</v>
      </c>
      <c r="K9" s="85" t="s">
        <v>265</v>
      </c>
      <c r="L9" s="100" t="s">
        <v>266</v>
      </c>
    </row>
    <row r="10" spans="2:12" ht="36" x14ac:dyDescent="0.35">
      <c r="B10" s="82" t="s">
        <v>267</v>
      </c>
      <c r="C10" s="83" t="s">
        <v>268</v>
      </c>
      <c r="D10" s="85" t="s">
        <v>269</v>
      </c>
      <c r="E10" s="220">
        <f>G10</f>
        <v>0.46260256410256406</v>
      </c>
      <c r="F10" s="220">
        <f>G10</f>
        <v>0.46260256410256406</v>
      </c>
      <c r="G10" s="101">
        <f>G12*G13</f>
        <v>0.46260256410256406</v>
      </c>
      <c r="H10" s="86"/>
      <c r="I10" s="82" t="s">
        <v>264</v>
      </c>
      <c r="J10" s="102">
        <f>J9/1000*1000000000</f>
        <v>15600</v>
      </c>
      <c r="K10" s="85" t="s">
        <v>270</v>
      </c>
      <c r="L10" s="100" t="s">
        <v>266</v>
      </c>
    </row>
    <row r="11" spans="2:12" ht="36" x14ac:dyDescent="0.35">
      <c r="B11" s="82" t="s">
        <v>440</v>
      </c>
      <c r="C11" s="83" t="s">
        <v>271</v>
      </c>
      <c r="D11" s="85" t="s">
        <v>269</v>
      </c>
      <c r="E11" s="220">
        <f t="shared" ref="E11:E14" si="1">G11</f>
        <v>0</v>
      </c>
      <c r="F11" s="220">
        <f t="shared" ref="F11:F14" si="2">G11</f>
        <v>0</v>
      </c>
      <c r="G11" s="103">
        <f>G12*G14</f>
        <v>0</v>
      </c>
      <c r="H11" s="79"/>
      <c r="I11" s="82"/>
      <c r="J11" s="102">
        <f>'Input Reference'!E12</f>
        <v>360.83</v>
      </c>
      <c r="K11" s="85" t="s">
        <v>272</v>
      </c>
      <c r="L11" s="100" t="s">
        <v>273</v>
      </c>
    </row>
    <row r="12" spans="2:12" ht="48" x14ac:dyDescent="0.35">
      <c r="B12" s="82" t="s">
        <v>274</v>
      </c>
      <c r="C12" s="83" t="s">
        <v>275</v>
      </c>
      <c r="D12" s="85" t="s">
        <v>276</v>
      </c>
      <c r="E12" s="220">
        <f t="shared" si="1"/>
        <v>0.11565064102564102</v>
      </c>
      <c r="F12" s="220">
        <f t="shared" si="2"/>
        <v>0.11565064102564102</v>
      </c>
      <c r="G12" s="104">
        <f>J13</f>
        <v>0.11565064102564102</v>
      </c>
      <c r="H12" s="79"/>
      <c r="I12" s="82" t="s">
        <v>277</v>
      </c>
      <c r="J12" s="102">
        <f>'Input Reference'!E11</f>
        <v>1804.1499999999999</v>
      </c>
      <c r="K12" s="85" t="s">
        <v>272</v>
      </c>
      <c r="L12" s="100" t="s">
        <v>278</v>
      </c>
    </row>
    <row r="13" spans="2:12" ht="36" x14ac:dyDescent="0.35">
      <c r="B13" s="82" t="s">
        <v>279</v>
      </c>
      <c r="C13" s="83" t="s">
        <v>280</v>
      </c>
      <c r="D13" s="85" t="s">
        <v>281</v>
      </c>
      <c r="E13" s="220">
        <f t="shared" si="1"/>
        <v>4</v>
      </c>
      <c r="F13" s="220">
        <f t="shared" si="2"/>
        <v>4</v>
      </c>
      <c r="G13" s="103">
        <f>'Input Reference'!E6</f>
        <v>4</v>
      </c>
      <c r="H13" s="79"/>
      <c r="I13" s="105" t="s">
        <v>282</v>
      </c>
      <c r="J13" s="106">
        <f>J12/J10</f>
        <v>0.11565064102564102</v>
      </c>
      <c r="K13" s="107" t="s">
        <v>276</v>
      </c>
      <c r="L13" s="108" t="s">
        <v>275</v>
      </c>
    </row>
    <row r="14" spans="2:12" ht="36" x14ac:dyDescent="0.35">
      <c r="B14" s="82" t="s">
        <v>441</v>
      </c>
      <c r="C14" s="83" t="s">
        <v>283</v>
      </c>
      <c r="D14" s="84" t="s">
        <v>281</v>
      </c>
      <c r="E14" s="220">
        <f t="shared" si="1"/>
        <v>0</v>
      </c>
      <c r="F14" s="220">
        <f t="shared" si="2"/>
        <v>0</v>
      </c>
      <c r="G14" s="103">
        <f>'Input Reference'!E8</f>
        <v>0</v>
      </c>
      <c r="H14" s="79"/>
    </row>
    <row r="15" spans="2:12" x14ac:dyDescent="0.35">
      <c r="B15" s="82" t="s">
        <v>443</v>
      </c>
      <c r="C15" s="83" t="s">
        <v>48</v>
      </c>
      <c r="D15" s="84" t="s">
        <v>129</v>
      </c>
      <c r="E15" s="219">
        <f>'Survey results summary'!C6</f>
        <v>0.78181818181818175</v>
      </c>
      <c r="F15" s="219">
        <f>'Survey results summary'!E6</f>
        <v>0.75909090909090904</v>
      </c>
      <c r="G15" s="206">
        <f>'Input Reference'!E32</f>
        <v>0.77045454545454539</v>
      </c>
    </row>
    <row r="16" spans="2:12" ht="24.5" x14ac:dyDescent="0.35">
      <c r="B16" s="109" t="s">
        <v>284</v>
      </c>
      <c r="C16" s="110" t="s">
        <v>285</v>
      </c>
      <c r="D16" s="111" t="s">
        <v>129</v>
      </c>
      <c r="E16" s="205">
        <f t="shared" ref="E16:F16" si="3">((E10-E11)/E10)*E15</f>
        <v>0.78181818181818175</v>
      </c>
      <c r="F16" s="205">
        <f t="shared" si="3"/>
        <v>0.75909090909090904</v>
      </c>
      <c r="G16" s="205">
        <f>((G10-G11)/G10)*G15</f>
        <v>0.77045454545454539</v>
      </c>
    </row>
    <row r="17" spans="2:9" x14ac:dyDescent="0.35">
      <c r="B17" s="84"/>
      <c r="C17" s="84"/>
      <c r="D17" s="84"/>
      <c r="E17" s="84"/>
      <c r="F17" s="84"/>
      <c r="G17" s="84"/>
    </row>
    <row r="18" spans="2:9" x14ac:dyDescent="0.35">
      <c r="B18" s="230" t="s">
        <v>132</v>
      </c>
      <c r="C18" s="231"/>
      <c r="D18" s="231"/>
      <c r="E18" s="231"/>
      <c r="F18" s="231"/>
      <c r="G18" s="232"/>
    </row>
    <row r="19" spans="2:9" x14ac:dyDescent="0.35">
      <c r="B19" s="80" t="s">
        <v>0</v>
      </c>
      <c r="C19" s="79" t="s">
        <v>1</v>
      </c>
      <c r="D19" s="79" t="s">
        <v>125</v>
      </c>
      <c r="E19" s="79">
        <v>2023</v>
      </c>
      <c r="F19" s="79">
        <v>2024</v>
      </c>
      <c r="G19" s="81" t="s">
        <v>466</v>
      </c>
    </row>
    <row r="20" spans="2:9" ht="24" x14ac:dyDescent="0.35">
      <c r="B20" s="82" t="s">
        <v>286</v>
      </c>
      <c r="C20" s="83" t="s">
        <v>287</v>
      </c>
      <c r="D20" s="84" t="s">
        <v>288</v>
      </c>
      <c r="E20" s="215">
        <f>G20</f>
        <v>0.92016666666666669</v>
      </c>
      <c r="F20" s="215">
        <f>G20</f>
        <v>0.92016666666666669</v>
      </c>
      <c r="G20" s="184">
        <f>'Input Reference'!E34</f>
        <v>0.92016666666666669</v>
      </c>
      <c r="H20" s="79"/>
    </row>
    <row r="21" spans="2:9" ht="24" x14ac:dyDescent="0.35">
      <c r="B21" s="82" t="s">
        <v>442</v>
      </c>
      <c r="C21" s="83" t="s">
        <v>289</v>
      </c>
      <c r="D21" s="84" t="s">
        <v>288</v>
      </c>
      <c r="E21" s="215">
        <f>'Survey results summary'!C7</f>
        <v>0.6</v>
      </c>
      <c r="F21" s="215">
        <f>'Survey results summary'!E7</f>
        <v>0.5</v>
      </c>
      <c r="G21" s="184">
        <f>'Input Reference'!E35</f>
        <v>0.55000000000000004</v>
      </c>
      <c r="H21" s="84"/>
      <c r="I21" s="27"/>
    </row>
    <row r="22" spans="2:9" ht="24" x14ac:dyDescent="0.35">
      <c r="B22" s="112" t="s">
        <v>290</v>
      </c>
      <c r="C22" s="113" t="s">
        <v>291</v>
      </c>
      <c r="D22" s="114" t="s">
        <v>129</v>
      </c>
      <c r="E22" s="216">
        <f>(E20-E21)/E20</f>
        <v>0.34794421300489048</v>
      </c>
      <c r="F22" s="216">
        <f>(F20-F21)/F20</f>
        <v>0.45662017750407535</v>
      </c>
      <c r="G22" s="115">
        <f>(G20-G21)/G20</f>
        <v>0.40228219525448283</v>
      </c>
    </row>
    <row r="23" spans="2:9" x14ac:dyDescent="0.35">
      <c r="B23" s="84"/>
      <c r="C23" s="84"/>
      <c r="D23" s="84"/>
      <c r="E23" s="84"/>
      <c r="F23" s="84"/>
      <c r="G23" s="84"/>
    </row>
    <row r="24" spans="2:9" x14ac:dyDescent="0.35">
      <c r="B24" s="233" t="s">
        <v>133</v>
      </c>
      <c r="C24" s="234"/>
      <c r="D24" s="234"/>
      <c r="E24" s="234"/>
      <c r="F24" s="234"/>
      <c r="G24" s="235"/>
    </row>
    <row r="25" spans="2:9" x14ac:dyDescent="0.35">
      <c r="B25" s="116" t="s">
        <v>0</v>
      </c>
      <c r="C25" s="117" t="s">
        <v>1</v>
      </c>
      <c r="D25" s="117" t="s">
        <v>125</v>
      </c>
      <c r="E25" s="79">
        <v>2023</v>
      </c>
      <c r="F25" s="79">
        <v>2024</v>
      </c>
      <c r="G25" s="81" t="s">
        <v>466</v>
      </c>
    </row>
    <row r="26" spans="2:9" ht="48" x14ac:dyDescent="0.35">
      <c r="B26" s="118" t="s">
        <v>444</v>
      </c>
      <c r="C26" s="83" t="s">
        <v>55</v>
      </c>
      <c r="D26" s="85" t="s">
        <v>129</v>
      </c>
      <c r="E26" s="221">
        <f>'Survey results summary'!C10</f>
        <v>0</v>
      </c>
      <c r="F26" s="221">
        <f>'Survey results summary'!E10</f>
        <v>0</v>
      </c>
      <c r="G26" s="119">
        <f>'Input Reference'!E46</f>
        <v>0</v>
      </c>
    </row>
    <row r="27" spans="2:9" ht="36" x14ac:dyDescent="0.35">
      <c r="B27" s="118" t="s">
        <v>445</v>
      </c>
      <c r="C27" s="83" t="s">
        <v>57</v>
      </c>
      <c r="D27" s="85" t="s">
        <v>129</v>
      </c>
      <c r="E27" s="221">
        <f>'Survey results summary'!C11</f>
        <v>0.80909090909090908</v>
      </c>
      <c r="F27" s="221">
        <f>'Survey results summary'!E11</f>
        <v>1</v>
      </c>
      <c r="G27" s="119">
        <f>'Input Reference'!E47</f>
        <v>0.90454545454545454</v>
      </c>
    </row>
    <row r="28" spans="2:9" ht="36" x14ac:dyDescent="0.35">
      <c r="B28" s="118" t="s">
        <v>446</v>
      </c>
      <c r="C28" s="83" t="s">
        <v>59</v>
      </c>
      <c r="D28" s="85" t="s">
        <v>129</v>
      </c>
      <c r="E28" s="221">
        <f>'Survey results summary'!C12</f>
        <v>0.19090909090909092</v>
      </c>
      <c r="F28" s="221">
        <f>'Survey results summary'!E12</f>
        <v>0</v>
      </c>
      <c r="G28" s="119">
        <f>'Input Reference'!E48</f>
        <v>9.5454545454545459E-2</v>
      </c>
    </row>
    <row r="29" spans="2:9" ht="24" x14ac:dyDescent="0.35">
      <c r="B29" s="118" t="s">
        <v>447</v>
      </c>
      <c r="C29" s="83" t="s">
        <v>61</v>
      </c>
      <c r="D29" s="85" t="s">
        <v>129</v>
      </c>
      <c r="E29" s="221">
        <f>'Survey results summary'!C13</f>
        <v>0</v>
      </c>
      <c r="F29" s="221">
        <f>'Survey results summary'!E13</f>
        <v>0</v>
      </c>
      <c r="G29" s="119">
        <f>'Input Reference'!E49</f>
        <v>0</v>
      </c>
    </row>
    <row r="30" spans="2:9" ht="24.5" x14ac:dyDescent="0.35">
      <c r="B30" s="118" t="s">
        <v>448</v>
      </c>
      <c r="C30" s="83" t="s">
        <v>63</v>
      </c>
      <c r="D30" s="85" t="s">
        <v>129</v>
      </c>
      <c r="E30" s="221">
        <f>'Survey results summary'!C14</f>
        <v>0</v>
      </c>
      <c r="F30" s="221">
        <f>'Survey results summary'!E14</f>
        <v>0</v>
      </c>
      <c r="G30" s="119">
        <f>'Input Reference'!E50</f>
        <v>0</v>
      </c>
    </row>
    <row r="31" spans="2:9" x14ac:dyDescent="0.35">
      <c r="B31" s="120"/>
      <c r="C31" s="121"/>
      <c r="D31" s="122"/>
      <c r="E31" s="122"/>
      <c r="F31" s="122"/>
      <c r="G31" s="123"/>
    </row>
    <row r="32" spans="2:9" x14ac:dyDescent="0.35">
      <c r="B32" s="84"/>
      <c r="C32" s="84"/>
      <c r="D32" s="84"/>
      <c r="E32" s="84"/>
      <c r="F32" s="84"/>
      <c r="G32" s="84"/>
    </row>
    <row r="33" spans="2:7" x14ac:dyDescent="0.35">
      <c r="B33" s="236" t="s">
        <v>111</v>
      </c>
      <c r="C33" s="237"/>
      <c r="D33" s="237"/>
      <c r="E33" s="237"/>
      <c r="F33" s="237"/>
      <c r="G33" s="238"/>
    </row>
    <row r="34" spans="2:7" x14ac:dyDescent="0.35">
      <c r="B34" s="80" t="s">
        <v>0</v>
      </c>
      <c r="C34" s="79" t="s">
        <v>1</v>
      </c>
      <c r="D34" s="79" t="s">
        <v>125</v>
      </c>
      <c r="E34" s="79"/>
      <c r="F34" s="79"/>
      <c r="G34" s="81" t="s">
        <v>467</v>
      </c>
    </row>
    <row r="35" spans="2:7" x14ac:dyDescent="0.35">
      <c r="B35" s="124" t="s">
        <v>292</v>
      </c>
      <c r="C35" s="125" t="s">
        <v>293</v>
      </c>
      <c r="D35" s="126" t="s">
        <v>127</v>
      </c>
      <c r="E35" s="126"/>
      <c r="F35" s="126"/>
      <c r="G35" s="127">
        <f>Summary!E5</f>
        <v>20392</v>
      </c>
    </row>
    <row r="36" spans="2:7" x14ac:dyDescent="0.35">
      <c r="B36" s="84"/>
      <c r="C36" s="84"/>
      <c r="D36" s="84"/>
      <c r="E36" s="84"/>
      <c r="F36" s="84"/>
      <c r="G36" s="84"/>
    </row>
    <row r="37" spans="2:7" x14ac:dyDescent="0.35">
      <c r="B37" s="84"/>
      <c r="C37" s="84"/>
      <c r="D37" s="84"/>
      <c r="E37" s="84"/>
      <c r="F37" s="84"/>
      <c r="G37" s="84"/>
    </row>
  </sheetData>
  <mergeCells count="5">
    <mergeCell ref="B1:G1"/>
    <mergeCell ref="B8:G8"/>
    <mergeCell ref="B18:G18"/>
    <mergeCell ref="B24:G24"/>
    <mergeCell ref="B33:G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E31D-3A00-42B9-978F-83F659BB54AB}">
  <sheetPr codeName="Sheet3"/>
  <dimension ref="A1:AV399"/>
  <sheetViews>
    <sheetView tabSelected="1"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14" sqref="K14"/>
    </sheetView>
  </sheetViews>
  <sheetFormatPr defaultRowHeight="14.5" x14ac:dyDescent="0.35"/>
  <cols>
    <col min="1" max="1" width="13.1796875" bestFit="1" customWidth="1"/>
    <col min="2" max="2" width="18.1796875" customWidth="1"/>
    <col min="3" max="3" width="6.81640625" customWidth="1"/>
    <col min="4" max="4" width="17.81640625" customWidth="1"/>
    <col min="5" max="5" width="12.81640625" customWidth="1"/>
    <col min="6" max="6" width="10.453125" customWidth="1"/>
    <col min="7" max="7" width="17.453125" customWidth="1"/>
    <col min="8" max="9" width="16.453125" style="9" customWidth="1"/>
    <col min="10" max="10" width="21.1796875" style="22" customWidth="1"/>
    <col min="11" max="17" width="16.81640625" style="9" customWidth="1"/>
    <col min="18" max="18" width="9.90625" style="9" customWidth="1"/>
    <col min="19" max="19" width="11.1796875" style="9" customWidth="1"/>
    <col min="20" max="20" width="11.90625" style="9" customWidth="1"/>
    <col min="21" max="21" width="15.36328125" style="9" customWidth="1"/>
    <col min="22" max="22" width="15.81640625" style="9" customWidth="1"/>
    <col min="23" max="23" width="14.90625" style="9" customWidth="1"/>
    <col min="24" max="29" width="16.81640625" style="9" customWidth="1"/>
    <col min="30" max="30" width="8.81640625" style="9" customWidth="1"/>
    <col min="31" max="31" width="19.453125" style="9" customWidth="1"/>
    <col min="32" max="33" width="16.81640625" style="9" customWidth="1"/>
    <col min="34" max="34" width="8.1796875" style="9" customWidth="1"/>
    <col min="35" max="35" width="16.81640625" style="9" customWidth="1"/>
    <col min="36" max="36" width="13.453125" customWidth="1"/>
    <col min="37" max="37" width="14.453125" customWidth="1"/>
    <col min="38" max="38" width="10.54296875" customWidth="1"/>
    <col min="44" max="44" width="11" customWidth="1"/>
    <col min="45" max="45" width="9.453125" bestFit="1" customWidth="1"/>
    <col min="46" max="47" width="12.453125" bestFit="1" customWidth="1"/>
    <col min="48" max="48" width="13.36328125" customWidth="1"/>
    <col min="250" max="250" width="17.453125" bestFit="1" customWidth="1"/>
    <col min="251" max="251" width="12.81640625" bestFit="1" customWidth="1"/>
    <col min="252" max="254" width="12.81640625" customWidth="1"/>
    <col min="255" max="255" width="18.453125" bestFit="1" customWidth="1"/>
    <col min="256" max="256" width="20.1796875" bestFit="1" customWidth="1"/>
    <col min="257" max="257" width="18.1796875" bestFit="1" customWidth="1"/>
    <col min="258" max="259" width="18.453125" customWidth="1"/>
    <col min="260" max="260" width="19.1796875" bestFit="1" customWidth="1"/>
    <col min="261" max="261" width="17.81640625" bestFit="1" customWidth="1"/>
    <col min="506" max="506" width="17.453125" bestFit="1" customWidth="1"/>
    <col min="507" max="507" width="12.81640625" bestFit="1" customWidth="1"/>
    <col min="508" max="510" width="12.81640625" customWidth="1"/>
    <col min="511" max="511" width="18.453125" bestFit="1" customWidth="1"/>
    <col min="512" max="512" width="20.1796875" bestFit="1" customWidth="1"/>
    <col min="513" max="513" width="18.1796875" bestFit="1" customWidth="1"/>
    <col min="514" max="515" width="18.453125" customWidth="1"/>
    <col min="516" max="516" width="19.1796875" bestFit="1" customWidth="1"/>
    <col min="517" max="517" width="17.81640625" bestFit="1" customWidth="1"/>
    <col min="762" max="762" width="17.453125" bestFit="1" customWidth="1"/>
    <col min="763" max="763" width="12.81640625" bestFit="1" customWidth="1"/>
    <col min="764" max="766" width="12.81640625" customWidth="1"/>
    <col min="767" max="767" width="18.453125" bestFit="1" customWidth="1"/>
    <col min="768" max="768" width="20.1796875" bestFit="1" customWidth="1"/>
    <col min="769" max="769" width="18.1796875" bestFit="1" customWidth="1"/>
    <col min="770" max="771" width="18.453125" customWidth="1"/>
    <col min="772" max="772" width="19.1796875" bestFit="1" customWidth="1"/>
    <col min="773" max="773" width="17.81640625" bestFit="1" customWidth="1"/>
    <col min="1018" max="1018" width="17.453125" bestFit="1" customWidth="1"/>
    <col min="1019" max="1019" width="12.81640625" bestFit="1" customWidth="1"/>
    <col min="1020" max="1022" width="12.81640625" customWidth="1"/>
    <col min="1023" max="1023" width="18.453125" bestFit="1" customWidth="1"/>
    <col min="1024" max="1024" width="20.1796875" bestFit="1" customWidth="1"/>
    <col min="1025" max="1025" width="18.1796875" bestFit="1" customWidth="1"/>
    <col min="1026" max="1027" width="18.453125" customWidth="1"/>
    <col min="1028" max="1028" width="19.1796875" bestFit="1" customWidth="1"/>
    <col min="1029" max="1029" width="17.81640625" bestFit="1" customWidth="1"/>
    <col min="1274" max="1274" width="17.453125" bestFit="1" customWidth="1"/>
    <col min="1275" max="1275" width="12.81640625" bestFit="1" customWidth="1"/>
    <col min="1276" max="1278" width="12.81640625" customWidth="1"/>
    <col min="1279" max="1279" width="18.453125" bestFit="1" customWidth="1"/>
    <col min="1280" max="1280" width="20.1796875" bestFit="1" customWidth="1"/>
    <col min="1281" max="1281" width="18.1796875" bestFit="1" customWidth="1"/>
    <col min="1282" max="1283" width="18.453125" customWidth="1"/>
    <col min="1284" max="1284" width="19.1796875" bestFit="1" customWidth="1"/>
    <col min="1285" max="1285" width="17.81640625" bestFit="1" customWidth="1"/>
    <col min="1530" max="1530" width="17.453125" bestFit="1" customWidth="1"/>
    <col min="1531" max="1531" width="12.81640625" bestFit="1" customWidth="1"/>
    <col min="1532" max="1534" width="12.81640625" customWidth="1"/>
    <col min="1535" max="1535" width="18.453125" bestFit="1" customWidth="1"/>
    <col min="1536" max="1536" width="20.1796875" bestFit="1" customWidth="1"/>
    <col min="1537" max="1537" width="18.1796875" bestFit="1" customWidth="1"/>
    <col min="1538" max="1539" width="18.453125" customWidth="1"/>
    <col min="1540" max="1540" width="19.1796875" bestFit="1" customWidth="1"/>
    <col min="1541" max="1541" width="17.81640625" bestFit="1" customWidth="1"/>
    <col min="1786" max="1786" width="17.453125" bestFit="1" customWidth="1"/>
    <col min="1787" max="1787" width="12.81640625" bestFit="1" customWidth="1"/>
    <col min="1788" max="1790" width="12.81640625" customWidth="1"/>
    <col min="1791" max="1791" width="18.453125" bestFit="1" customWidth="1"/>
    <col min="1792" max="1792" width="20.1796875" bestFit="1" customWidth="1"/>
    <col min="1793" max="1793" width="18.1796875" bestFit="1" customWidth="1"/>
    <col min="1794" max="1795" width="18.453125" customWidth="1"/>
    <col min="1796" max="1796" width="19.1796875" bestFit="1" customWidth="1"/>
    <col min="1797" max="1797" width="17.81640625" bestFit="1" customWidth="1"/>
    <col min="2042" max="2042" width="17.453125" bestFit="1" customWidth="1"/>
    <col min="2043" max="2043" width="12.81640625" bestFit="1" customWidth="1"/>
    <col min="2044" max="2046" width="12.81640625" customWidth="1"/>
    <col min="2047" max="2047" width="18.453125" bestFit="1" customWidth="1"/>
    <col min="2048" max="2048" width="20.1796875" bestFit="1" customWidth="1"/>
    <col min="2049" max="2049" width="18.1796875" bestFit="1" customWidth="1"/>
    <col min="2050" max="2051" width="18.453125" customWidth="1"/>
    <col min="2052" max="2052" width="19.1796875" bestFit="1" customWidth="1"/>
    <col min="2053" max="2053" width="17.81640625" bestFit="1" customWidth="1"/>
    <col min="2298" max="2298" width="17.453125" bestFit="1" customWidth="1"/>
    <col min="2299" max="2299" width="12.81640625" bestFit="1" customWidth="1"/>
    <col min="2300" max="2302" width="12.81640625" customWidth="1"/>
    <col min="2303" max="2303" width="18.453125" bestFit="1" customWidth="1"/>
    <col min="2304" max="2304" width="20.1796875" bestFit="1" customWidth="1"/>
    <col min="2305" max="2305" width="18.1796875" bestFit="1" customWidth="1"/>
    <col min="2306" max="2307" width="18.453125" customWidth="1"/>
    <col min="2308" max="2308" width="19.1796875" bestFit="1" customWidth="1"/>
    <col min="2309" max="2309" width="17.81640625" bestFit="1" customWidth="1"/>
    <col min="2554" max="2554" width="17.453125" bestFit="1" customWidth="1"/>
    <col min="2555" max="2555" width="12.81640625" bestFit="1" customWidth="1"/>
    <col min="2556" max="2558" width="12.81640625" customWidth="1"/>
    <col min="2559" max="2559" width="18.453125" bestFit="1" customWidth="1"/>
    <col min="2560" max="2560" width="20.1796875" bestFit="1" customWidth="1"/>
    <col min="2561" max="2561" width="18.1796875" bestFit="1" customWidth="1"/>
    <col min="2562" max="2563" width="18.453125" customWidth="1"/>
    <col min="2564" max="2564" width="19.1796875" bestFit="1" customWidth="1"/>
    <col min="2565" max="2565" width="17.81640625" bestFit="1" customWidth="1"/>
    <col min="2810" max="2810" width="17.453125" bestFit="1" customWidth="1"/>
    <col min="2811" max="2811" width="12.81640625" bestFit="1" customWidth="1"/>
    <col min="2812" max="2814" width="12.81640625" customWidth="1"/>
    <col min="2815" max="2815" width="18.453125" bestFit="1" customWidth="1"/>
    <col min="2816" max="2816" width="20.1796875" bestFit="1" customWidth="1"/>
    <col min="2817" max="2817" width="18.1796875" bestFit="1" customWidth="1"/>
    <col min="2818" max="2819" width="18.453125" customWidth="1"/>
    <col min="2820" max="2820" width="19.1796875" bestFit="1" customWidth="1"/>
    <col min="2821" max="2821" width="17.81640625" bestFit="1" customWidth="1"/>
    <col min="3066" max="3066" width="17.453125" bestFit="1" customWidth="1"/>
    <col min="3067" max="3067" width="12.81640625" bestFit="1" customWidth="1"/>
    <col min="3068" max="3070" width="12.81640625" customWidth="1"/>
    <col min="3071" max="3071" width="18.453125" bestFit="1" customWidth="1"/>
    <col min="3072" max="3072" width="20.1796875" bestFit="1" customWidth="1"/>
    <col min="3073" max="3073" width="18.1796875" bestFit="1" customWidth="1"/>
    <col min="3074" max="3075" width="18.453125" customWidth="1"/>
    <col min="3076" max="3076" width="19.1796875" bestFit="1" customWidth="1"/>
    <col min="3077" max="3077" width="17.81640625" bestFit="1" customWidth="1"/>
    <col min="3322" max="3322" width="17.453125" bestFit="1" customWidth="1"/>
    <col min="3323" max="3323" width="12.81640625" bestFit="1" customWidth="1"/>
    <col min="3324" max="3326" width="12.81640625" customWidth="1"/>
    <col min="3327" max="3327" width="18.453125" bestFit="1" customWidth="1"/>
    <col min="3328" max="3328" width="20.1796875" bestFit="1" customWidth="1"/>
    <col min="3329" max="3329" width="18.1796875" bestFit="1" customWidth="1"/>
    <col min="3330" max="3331" width="18.453125" customWidth="1"/>
    <col min="3332" max="3332" width="19.1796875" bestFit="1" customWidth="1"/>
    <col min="3333" max="3333" width="17.81640625" bestFit="1" customWidth="1"/>
    <col min="3578" max="3578" width="17.453125" bestFit="1" customWidth="1"/>
    <col min="3579" max="3579" width="12.81640625" bestFit="1" customWidth="1"/>
    <col min="3580" max="3582" width="12.81640625" customWidth="1"/>
    <col min="3583" max="3583" width="18.453125" bestFit="1" customWidth="1"/>
    <col min="3584" max="3584" width="20.1796875" bestFit="1" customWidth="1"/>
    <col min="3585" max="3585" width="18.1796875" bestFit="1" customWidth="1"/>
    <col min="3586" max="3587" width="18.453125" customWidth="1"/>
    <col min="3588" max="3588" width="19.1796875" bestFit="1" customWidth="1"/>
    <col min="3589" max="3589" width="17.81640625" bestFit="1" customWidth="1"/>
    <col min="3834" max="3834" width="17.453125" bestFit="1" customWidth="1"/>
    <col min="3835" max="3835" width="12.81640625" bestFit="1" customWidth="1"/>
    <col min="3836" max="3838" width="12.81640625" customWidth="1"/>
    <col min="3839" max="3839" width="18.453125" bestFit="1" customWidth="1"/>
    <col min="3840" max="3840" width="20.1796875" bestFit="1" customWidth="1"/>
    <col min="3841" max="3841" width="18.1796875" bestFit="1" customWidth="1"/>
    <col min="3842" max="3843" width="18.453125" customWidth="1"/>
    <col min="3844" max="3844" width="19.1796875" bestFit="1" customWidth="1"/>
    <col min="3845" max="3845" width="17.81640625" bestFit="1" customWidth="1"/>
    <col min="4090" max="4090" width="17.453125" bestFit="1" customWidth="1"/>
    <col min="4091" max="4091" width="12.81640625" bestFit="1" customWidth="1"/>
    <col min="4092" max="4094" width="12.81640625" customWidth="1"/>
    <col min="4095" max="4095" width="18.453125" bestFit="1" customWidth="1"/>
    <col min="4096" max="4096" width="20.1796875" bestFit="1" customWidth="1"/>
    <col min="4097" max="4097" width="18.1796875" bestFit="1" customWidth="1"/>
    <col min="4098" max="4099" width="18.453125" customWidth="1"/>
    <col min="4100" max="4100" width="19.1796875" bestFit="1" customWidth="1"/>
    <col min="4101" max="4101" width="17.81640625" bestFit="1" customWidth="1"/>
    <col min="4346" max="4346" width="17.453125" bestFit="1" customWidth="1"/>
    <col min="4347" max="4347" width="12.81640625" bestFit="1" customWidth="1"/>
    <col min="4348" max="4350" width="12.81640625" customWidth="1"/>
    <col min="4351" max="4351" width="18.453125" bestFit="1" customWidth="1"/>
    <col min="4352" max="4352" width="20.1796875" bestFit="1" customWidth="1"/>
    <col min="4353" max="4353" width="18.1796875" bestFit="1" customWidth="1"/>
    <col min="4354" max="4355" width="18.453125" customWidth="1"/>
    <col min="4356" max="4356" width="19.1796875" bestFit="1" customWidth="1"/>
    <col min="4357" max="4357" width="17.81640625" bestFit="1" customWidth="1"/>
    <col min="4602" max="4602" width="17.453125" bestFit="1" customWidth="1"/>
    <col min="4603" max="4603" width="12.81640625" bestFit="1" customWidth="1"/>
    <col min="4604" max="4606" width="12.81640625" customWidth="1"/>
    <col min="4607" max="4607" width="18.453125" bestFit="1" customWidth="1"/>
    <col min="4608" max="4608" width="20.1796875" bestFit="1" customWidth="1"/>
    <col min="4609" max="4609" width="18.1796875" bestFit="1" customWidth="1"/>
    <col min="4610" max="4611" width="18.453125" customWidth="1"/>
    <col min="4612" max="4612" width="19.1796875" bestFit="1" customWidth="1"/>
    <col min="4613" max="4613" width="17.81640625" bestFit="1" customWidth="1"/>
    <col min="4858" max="4858" width="17.453125" bestFit="1" customWidth="1"/>
    <col min="4859" max="4859" width="12.81640625" bestFit="1" customWidth="1"/>
    <col min="4860" max="4862" width="12.81640625" customWidth="1"/>
    <col min="4863" max="4863" width="18.453125" bestFit="1" customWidth="1"/>
    <col min="4864" max="4864" width="20.1796875" bestFit="1" customWidth="1"/>
    <col min="4865" max="4865" width="18.1796875" bestFit="1" customWidth="1"/>
    <col min="4866" max="4867" width="18.453125" customWidth="1"/>
    <col min="4868" max="4868" width="19.1796875" bestFit="1" customWidth="1"/>
    <col min="4869" max="4869" width="17.81640625" bestFit="1" customWidth="1"/>
    <col min="5114" max="5114" width="17.453125" bestFit="1" customWidth="1"/>
    <col min="5115" max="5115" width="12.81640625" bestFit="1" customWidth="1"/>
    <col min="5116" max="5118" width="12.81640625" customWidth="1"/>
    <col min="5119" max="5119" width="18.453125" bestFit="1" customWidth="1"/>
    <col min="5120" max="5120" width="20.1796875" bestFit="1" customWidth="1"/>
    <col min="5121" max="5121" width="18.1796875" bestFit="1" customWidth="1"/>
    <col min="5122" max="5123" width="18.453125" customWidth="1"/>
    <col min="5124" max="5124" width="19.1796875" bestFit="1" customWidth="1"/>
    <col min="5125" max="5125" width="17.81640625" bestFit="1" customWidth="1"/>
    <col min="5370" max="5370" width="17.453125" bestFit="1" customWidth="1"/>
    <col min="5371" max="5371" width="12.81640625" bestFit="1" customWidth="1"/>
    <col min="5372" max="5374" width="12.81640625" customWidth="1"/>
    <col min="5375" max="5375" width="18.453125" bestFit="1" customWidth="1"/>
    <col min="5376" max="5376" width="20.1796875" bestFit="1" customWidth="1"/>
    <col min="5377" max="5377" width="18.1796875" bestFit="1" customWidth="1"/>
    <col min="5378" max="5379" width="18.453125" customWidth="1"/>
    <col min="5380" max="5380" width="19.1796875" bestFit="1" customWidth="1"/>
    <col min="5381" max="5381" width="17.81640625" bestFit="1" customWidth="1"/>
    <col min="5626" max="5626" width="17.453125" bestFit="1" customWidth="1"/>
    <col min="5627" max="5627" width="12.81640625" bestFit="1" customWidth="1"/>
    <col min="5628" max="5630" width="12.81640625" customWidth="1"/>
    <col min="5631" max="5631" width="18.453125" bestFit="1" customWidth="1"/>
    <col min="5632" max="5632" width="20.1796875" bestFit="1" customWidth="1"/>
    <col min="5633" max="5633" width="18.1796875" bestFit="1" customWidth="1"/>
    <col min="5634" max="5635" width="18.453125" customWidth="1"/>
    <col min="5636" max="5636" width="19.1796875" bestFit="1" customWidth="1"/>
    <col min="5637" max="5637" width="17.81640625" bestFit="1" customWidth="1"/>
    <col min="5882" max="5882" width="17.453125" bestFit="1" customWidth="1"/>
    <col min="5883" max="5883" width="12.81640625" bestFit="1" customWidth="1"/>
    <col min="5884" max="5886" width="12.81640625" customWidth="1"/>
    <col min="5887" max="5887" width="18.453125" bestFit="1" customWidth="1"/>
    <col min="5888" max="5888" width="20.1796875" bestFit="1" customWidth="1"/>
    <col min="5889" max="5889" width="18.1796875" bestFit="1" customWidth="1"/>
    <col min="5890" max="5891" width="18.453125" customWidth="1"/>
    <col min="5892" max="5892" width="19.1796875" bestFit="1" customWidth="1"/>
    <col min="5893" max="5893" width="17.81640625" bestFit="1" customWidth="1"/>
    <col min="6138" max="6138" width="17.453125" bestFit="1" customWidth="1"/>
    <col min="6139" max="6139" width="12.81640625" bestFit="1" customWidth="1"/>
    <col min="6140" max="6142" width="12.81640625" customWidth="1"/>
    <col min="6143" max="6143" width="18.453125" bestFit="1" customWidth="1"/>
    <col min="6144" max="6144" width="20.1796875" bestFit="1" customWidth="1"/>
    <col min="6145" max="6145" width="18.1796875" bestFit="1" customWidth="1"/>
    <col min="6146" max="6147" width="18.453125" customWidth="1"/>
    <col min="6148" max="6148" width="19.1796875" bestFit="1" customWidth="1"/>
    <col min="6149" max="6149" width="17.81640625" bestFit="1" customWidth="1"/>
    <col min="6394" max="6394" width="17.453125" bestFit="1" customWidth="1"/>
    <col min="6395" max="6395" width="12.81640625" bestFit="1" customWidth="1"/>
    <col min="6396" max="6398" width="12.81640625" customWidth="1"/>
    <col min="6399" max="6399" width="18.453125" bestFit="1" customWidth="1"/>
    <col min="6400" max="6400" width="20.1796875" bestFit="1" customWidth="1"/>
    <col min="6401" max="6401" width="18.1796875" bestFit="1" customWidth="1"/>
    <col min="6402" max="6403" width="18.453125" customWidth="1"/>
    <col min="6404" max="6404" width="19.1796875" bestFit="1" customWidth="1"/>
    <col min="6405" max="6405" width="17.81640625" bestFit="1" customWidth="1"/>
    <col min="6650" max="6650" width="17.453125" bestFit="1" customWidth="1"/>
    <col min="6651" max="6651" width="12.81640625" bestFit="1" customWidth="1"/>
    <col min="6652" max="6654" width="12.81640625" customWidth="1"/>
    <col min="6655" max="6655" width="18.453125" bestFit="1" customWidth="1"/>
    <col min="6656" max="6656" width="20.1796875" bestFit="1" customWidth="1"/>
    <col min="6657" max="6657" width="18.1796875" bestFit="1" customWidth="1"/>
    <col min="6658" max="6659" width="18.453125" customWidth="1"/>
    <col min="6660" max="6660" width="19.1796875" bestFit="1" customWidth="1"/>
    <col min="6661" max="6661" width="17.81640625" bestFit="1" customWidth="1"/>
    <col min="6906" max="6906" width="17.453125" bestFit="1" customWidth="1"/>
    <col min="6907" max="6907" width="12.81640625" bestFit="1" customWidth="1"/>
    <col min="6908" max="6910" width="12.81640625" customWidth="1"/>
    <col min="6911" max="6911" width="18.453125" bestFit="1" customWidth="1"/>
    <col min="6912" max="6912" width="20.1796875" bestFit="1" customWidth="1"/>
    <col min="6913" max="6913" width="18.1796875" bestFit="1" customWidth="1"/>
    <col min="6914" max="6915" width="18.453125" customWidth="1"/>
    <col min="6916" max="6916" width="19.1796875" bestFit="1" customWidth="1"/>
    <col min="6917" max="6917" width="17.81640625" bestFit="1" customWidth="1"/>
    <col min="7162" max="7162" width="17.453125" bestFit="1" customWidth="1"/>
    <col min="7163" max="7163" width="12.81640625" bestFit="1" customWidth="1"/>
    <col min="7164" max="7166" width="12.81640625" customWidth="1"/>
    <col min="7167" max="7167" width="18.453125" bestFit="1" customWidth="1"/>
    <col min="7168" max="7168" width="20.1796875" bestFit="1" customWidth="1"/>
    <col min="7169" max="7169" width="18.1796875" bestFit="1" customWidth="1"/>
    <col min="7170" max="7171" width="18.453125" customWidth="1"/>
    <col min="7172" max="7172" width="19.1796875" bestFit="1" customWidth="1"/>
    <col min="7173" max="7173" width="17.81640625" bestFit="1" customWidth="1"/>
    <col min="7418" max="7418" width="17.453125" bestFit="1" customWidth="1"/>
    <col min="7419" max="7419" width="12.81640625" bestFit="1" customWidth="1"/>
    <col min="7420" max="7422" width="12.81640625" customWidth="1"/>
    <col min="7423" max="7423" width="18.453125" bestFit="1" customWidth="1"/>
    <col min="7424" max="7424" width="20.1796875" bestFit="1" customWidth="1"/>
    <col min="7425" max="7425" width="18.1796875" bestFit="1" customWidth="1"/>
    <col min="7426" max="7427" width="18.453125" customWidth="1"/>
    <col min="7428" max="7428" width="19.1796875" bestFit="1" customWidth="1"/>
    <col min="7429" max="7429" width="17.81640625" bestFit="1" customWidth="1"/>
    <col min="7674" max="7674" width="17.453125" bestFit="1" customWidth="1"/>
    <col min="7675" max="7675" width="12.81640625" bestFit="1" customWidth="1"/>
    <col min="7676" max="7678" width="12.81640625" customWidth="1"/>
    <col min="7679" max="7679" width="18.453125" bestFit="1" customWidth="1"/>
    <col min="7680" max="7680" width="20.1796875" bestFit="1" customWidth="1"/>
    <col min="7681" max="7681" width="18.1796875" bestFit="1" customWidth="1"/>
    <col min="7682" max="7683" width="18.453125" customWidth="1"/>
    <col min="7684" max="7684" width="19.1796875" bestFit="1" customWidth="1"/>
    <col min="7685" max="7685" width="17.81640625" bestFit="1" customWidth="1"/>
    <col min="7930" max="7930" width="17.453125" bestFit="1" customWidth="1"/>
    <col min="7931" max="7931" width="12.81640625" bestFit="1" customWidth="1"/>
    <col min="7932" max="7934" width="12.81640625" customWidth="1"/>
    <col min="7935" max="7935" width="18.453125" bestFit="1" customWidth="1"/>
    <col min="7936" max="7936" width="20.1796875" bestFit="1" customWidth="1"/>
    <col min="7937" max="7937" width="18.1796875" bestFit="1" customWidth="1"/>
    <col min="7938" max="7939" width="18.453125" customWidth="1"/>
    <col min="7940" max="7940" width="19.1796875" bestFit="1" customWidth="1"/>
    <col min="7941" max="7941" width="17.81640625" bestFit="1" customWidth="1"/>
    <col min="8186" max="8186" width="17.453125" bestFit="1" customWidth="1"/>
    <col min="8187" max="8187" width="12.81640625" bestFit="1" customWidth="1"/>
    <col min="8188" max="8190" width="12.81640625" customWidth="1"/>
    <col min="8191" max="8191" width="18.453125" bestFit="1" customWidth="1"/>
    <col min="8192" max="8192" width="20.1796875" bestFit="1" customWidth="1"/>
    <col min="8193" max="8193" width="18.1796875" bestFit="1" customWidth="1"/>
    <col min="8194" max="8195" width="18.453125" customWidth="1"/>
    <col min="8196" max="8196" width="19.1796875" bestFit="1" customWidth="1"/>
    <col min="8197" max="8197" width="17.81640625" bestFit="1" customWidth="1"/>
    <col min="8442" max="8442" width="17.453125" bestFit="1" customWidth="1"/>
    <col min="8443" max="8443" width="12.81640625" bestFit="1" customWidth="1"/>
    <col min="8444" max="8446" width="12.81640625" customWidth="1"/>
    <col min="8447" max="8447" width="18.453125" bestFit="1" customWidth="1"/>
    <col min="8448" max="8448" width="20.1796875" bestFit="1" customWidth="1"/>
    <col min="8449" max="8449" width="18.1796875" bestFit="1" customWidth="1"/>
    <col min="8450" max="8451" width="18.453125" customWidth="1"/>
    <col min="8452" max="8452" width="19.1796875" bestFit="1" customWidth="1"/>
    <col min="8453" max="8453" width="17.81640625" bestFit="1" customWidth="1"/>
    <col min="8698" max="8698" width="17.453125" bestFit="1" customWidth="1"/>
    <col min="8699" max="8699" width="12.81640625" bestFit="1" customWidth="1"/>
    <col min="8700" max="8702" width="12.81640625" customWidth="1"/>
    <col min="8703" max="8703" width="18.453125" bestFit="1" customWidth="1"/>
    <col min="8704" max="8704" width="20.1796875" bestFit="1" customWidth="1"/>
    <col min="8705" max="8705" width="18.1796875" bestFit="1" customWidth="1"/>
    <col min="8706" max="8707" width="18.453125" customWidth="1"/>
    <col min="8708" max="8708" width="19.1796875" bestFit="1" customWidth="1"/>
    <col min="8709" max="8709" width="17.81640625" bestFit="1" customWidth="1"/>
    <col min="8954" max="8954" width="17.453125" bestFit="1" customWidth="1"/>
    <col min="8955" max="8955" width="12.81640625" bestFit="1" customWidth="1"/>
    <col min="8956" max="8958" width="12.81640625" customWidth="1"/>
    <col min="8959" max="8959" width="18.453125" bestFit="1" customWidth="1"/>
    <col min="8960" max="8960" width="20.1796875" bestFit="1" customWidth="1"/>
    <col min="8961" max="8961" width="18.1796875" bestFit="1" customWidth="1"/>
    <col min="8962" max="8963" width="18.453125" customWidth="1"/>
    <col min="8964" max="8964" width="19.1796875" bestFit="1" customWidth="1"/>
    <col min="8965" max="8965" width="17.81640625" bestFit="1" customWidth="1"/>
    <col min="9210" max="9210" width="17.453125" bestFit="1" customWidth="1"/>
    <col min="9211" max="9211" width="12.81640625" bestFit="1" customWidth="1"/>
    <col min="9212" max="9214" width="12.81640625" customWidth="1"/>
    <col min="9215" max="9215" width="18.453125" bestFit="1" customWidth="1"/>
    <col min="9216" max="9216" width="20.1796875" bestFit="1" customWidth="1"/>
    <col min="9217" max="9217" width="18.1796875" bestFit="1" customWidth="1"/>
    <col min="9218" max="9219" width="18.453125" customWidth="1"/>
    <col min="9220" max="9220" width="19.1796875" bestFit="1" customWidth="1"/>
    <col min="9221" max="9221" width="17.81640625" bestFit="1" customWidth="1"/>
    <col min="9466" max="9466" width="17.453125" bestFit="1" customWidth="1"/>
    <col min="9467" max="9467" width="12.81640625" bestFit="1" customWidth="1"/>
    <col min="9468" max="9470" width="12.81640625" customWidth="1"/>
    <col min="9471" max="9471" width="18.453125" bestFit="1" customWidth="1"/>
    <col min="9472" max="9472" width="20.1796875" bestFit="1" customWidth="1"/>
    <col min="9473" max="9473" width="18.1796875" bestFit="1" customWidth="1"/>
    <col min="9474" max="9475" width="18.453125" customWidth="1"/>
    <col min="9476" max="9476" width="19.1796875" bestFit="1" customWidth="1"/>
    <col min="9477" max="9477" width="17.81640625" bestFit="1" customWidth="1"/>
    <col min="9722" max="9722" width="17.453125" bestFit="1" customWidth="1"/>
    <col min="9723" max="9723" width="12.81640625" bestFit="1" customWidth="1"/>
    <col min="9724" max="9726" width="12.81640625" customWidth="1"/>
    <col min="9727" max="9727" width="18.453125" bestFit="1" customWidth="1"/>
    <col min="9728" max="9728" width="20.1796875" bestFit="1" customWidth="1"/>
    <col min="9729" max="9729" width="18.1796875" bestFit="1" customWidth="1"/>
    <col min="9730" max="9731" width="18.453125" customWidth="1"/>
    <col min="9732" max="9732" width="19.1796875" bestFit="1" customWidth="1"/>
    <col min="9733" max="9733" width="17.81640625" bestFit="1" customWidth="1"/>
    <col min="9978" max="9978" width="17.453125" bestFit="1" customWidth="1"/>
    <col min="9979" max="9979" width="12.81640625" bestFit="1" customWidth="1"/>
    <col min="9980" max="9982" width="12.81640625" customWidth="1"/>
    <col min="9983" max="9983" width="18.453125" bestFit="1" customWidth="1"/>
    <col min="9984" max="9984" width="20.1796875" bestFit="1" customWidth="1"/>
    <col min="9985" max="9985" width="18.1796875" bestFit="1" customWidth="1"/>
    <col min="9986" max="9987" width="18.453125" customWidth="1"/>
    <col min="9988" max="9988" width="19.1796875" bestFit="1" customWidth="1"/>
    <col min="9989" max="9989" width="17.81640625" bestFit="1" customWidth="1"/>
    <col min="10234" max="10234" width="17.453125" bestFit="1" customWidth="1"/>
    <col min="10235" max="10235" width="12.81640625" bestFit="1" customWidth="1"/>
    <col min="10236" max="10238" width="12.81640625" customWidth="1"/>
    <col min="10239" max="10239" width="18.453125" bestFit="1" customWidth="1"/>
    <col min="10240" max="10240" width="20.1796875" bestFit="1" customWidth="1"/>
    <col min="10241" max="10241" width="18.1796875" bestFit="1" customWidth="1"/>
    <col min="10242" max="10243" width="18.453125" customWidth="1"/>
    <col min="10244" max="10244" width="19.1796875" bestFit="1" customWidth="1"/>
    <col min="10245" max="10245" width="17.81640625" bestFit="1" customWidth="1"/>
    <col min="10490" max="10490" width="17.453125" bestFit="1" customWidth="1"/>
    <col min="10491" max="10491" width="12.81640625" bestFit="1" customWidth="1"/>
    <col min="10492" max="10494" width="12.81640625" customWidth="1"/>
    <col min="10495" max="10495" width="18.453125" bestFit="1" customWidth="1"/>
    <col min="10496" max="10496" width="20.1796875" bestFit="1" customWidth="1"/>
    <col min="10497" max="10497" width="18.1796875" bestFit="1" customWidth="1"/>
    <col min="10498" max="10499" width="18.453125" customWidth="1"/>
    <col min="10500" max="10500" width="19.1796875" bestFit="1" customWidth="1"/>
    <col min="10501" max="10501" width="17.81640625" bestFit="1" customWidth="1"/>
    <col min="10746" max="10746" width="17.453125" bestFit="1" customWidth="1"/>
    <col min="10747" max="10747" width="12.81640625" bestFit="1" customWidth="1"/>
    <col min="10748" max="10750" width="12.81640625" customWidth="1"/>
    <col min="10751" max="10751" width="18.453125" bestFit="1" customWidth="1"/>
    <col min="10752" max="10752" width="20.1796875" bestFit="1" customWidth="1"/>
    <col min="10753" max="10753" width="18.1796875" bestFit="1" customWidth="1"/>
    <col min="10754" max="10755" width="18.453125" customWidth="1"/>
    <col min="10756" max="10756" width="19.1796875" bestFit="1" customWidth="1"/>
    <col min="10757" max="10757" width="17.81640625" bestFit="1" customWidth="1"/>
    <col min="11002" max="11002" width="17.453125" bestFit="1" customWidth="1"/>
    <col min="11003" max="11003" width="12.81640625" bestFit="1" customWidth="1"/>
    <col min="11004" max="11006" width="12.81640625" customWidth="1"/>
    <col min="11007" max="11007" width="18.453125" bestFit="1" customWidth="1"/>
    <col min="11008" max="11008" width="20.1796875" bestFit="1" customWidth="1"/>
    <col min="11009" max="11009" width="18.1796875" bestFit="1" customWidth="1"/>
    <col min="11010" max="11011" width="18.453125" customWidth="1"/>
    <col min="11012" max="11012" width="19.1796875" bestFit="1" customWidth="1"/>
    <col min="11013" max="11013" width="17.81640625" bestFit="1" customWidth="1"/>
    <col min="11258" max="11258" width="17.453125" bestFit="1" customWidth="1"/>
    <col min="11259" max="11259" width="12.81640625" bestFit="1" customWidth="1"/>
    <col min="11260" max="11262" width="12.81640625" customWidth="1"/>
    <col min="11263" max="11263" width="18.453125" bestFit="1" customWidth="1"/>
    <col min="11264" max="11264" width="20.1796875" bestFit="1" customWidth="1"/>
    <col min="11265" max="11265" width="18.1796875" bestFit="1" customWidth="1"/>
    <col min="11266" max="11267" width="18.453125" customWidth="1"/>
    <col min="11268" max="11268" width="19.1796875" bestFit="1" customWidth="1"/>
    <col min="11269" max="11269" width="17.81640625" bestFit="1" customWidth="1"/>
    <col min="11514" max="11514" width="17.453125" bestFit="1" customWidth="1"/>
    <col min="11515" max="11515" width="12.81640625" bestFit="1" customWidth="1"/>
    <col min="11516" max="11518" width="12.81640625" customWidth="1"/>
    <col min="11519" max="11519" width="18.453125" bestFit="1" customWidth="1"/>
    <col min="11520" max="11520" width="20.1796875" bestFit="1" customWidth="1"/>
    <col min="11521" max="11521" width="18.1796875" bestFit="1" customWidth="1"/>
    <col min="11522" max="11523" width="18.453125" customWidth="1"/>
    <col min="11524" max="11524" width="19.1796875" bestFit="1" customWidth="1"/>
    <col min="11525" max="11525" width="17.81640625" bestFit="1" customWidth="1"/>
    <col min="11770" max="11770" width="17.453125" bestFit="1" customWidth="1"/>
    <col min="11771" max="11771" width="12.81640625" bestFit="1" customWidth="1"/>
    <col min="11772" max="11774" width="12.81640625" customWidth="1"/>
    <col min="11775" max="11775" width="18.453125" bestFit="1" customWidth="1"/>
    <col min="11776" max="11776" width="20.1796875" bestFit="1" customWidth="1"/>
    <col min="11777" max="11777" width="18.1796875" bestFit="1" customWidth="1"/>
    <col min="11778" max="11779" width="18.453125" customWidth="1"/>
    <col min="11780" max="11780" width="19.1796875" bestFit="1" customWidth="1"/>
    <col min="11781" max="11781" width="17.81640625" bestFit="1" customWidth="1"/>
    <col min="12026" max="12026" width="17.453125" bestFit="1" customWidth="1"/>
    <col min="12027" max="12027" width="12.81640625" bestFit="1" customWidth="1"/>
    <col min="12028" max="12030" width="12.81640625" customWidth="1"/>
    <col min="12031" max="12031" width="18.453125" bestFit="1" customWidth="1"/>
    <col min="12032" max="12032" width="20.1796875" bestFit="1" customWidth="1"/>
    <col min="12033" max="12033" width="18.1796875" bestFit="1" customWidth="1"/>
    <col min="12034" max="12035" width="18.453125" customWidth="1"/>
    <col min="12036" max="12036" width="19.1796875" bestFit="1" customWidth="1"/>
    <col min="12037" max="12037" width="17.81640625" bestFit="1" customWidth="1"/>
    <col min="12282" max="12282" width="17.453125" bestFit="1" customWidth="1"/>
    <col min="12283" max="12283" width="12.81640625" bestFit="1" customWidth="1"/>
    <col min="12284" max="12286" width="12.81640625" customWidth="1"/>
    <col min="12287" max="12287" width="18.453125" bestFit="1" customWidth="1"/>
    <col min="12288" max="12288" width="20.1796875" bestFit="1" customWidth="1"/>
    <col min="12289" max="12289" width="18.1796875" bestFit="1" customWidth="1"/>
    <col min="12290" max="12291" width="18.453125" customWidth="1"/>
    <col min="12292" max="12292" width="19.1796875" bestFit="1" customWidth="1"/>
    <col min="12293" max="12293" width="17.81640625" bestFit="1" customWidth="1"/>
    <col min="12538" max="12538" width="17.453125" bestFit="1" customWidth="1"/>
    <col min="12539" max="12539" width="12.81640625" bestFit="1" customWidth="1"/>
    <col min="12540" max="12542" width="12.81640625" customWidth="1"/>
    <col min="12543" max="12543" width="18.453125" bestFit="1" customWidth="1"/>
    <col min="12544" max="12544" width="20.1796875" bestFit="1" customWidth="1"/>
    <col min="12545" max="12545" width="18.1796875" bestFit="1" customWidth="1"/>
    <col min="12546" max="12547" width="18.453125" customWidth="1"/>
    <col min="12548" max="12548" width="19.1796875" bestFit="1" customWidth="1"/>
    <col min="12549" max="12549" width="17.81640625" bestFit="1" customWidth="1"/>
    <col min="12794" max="12794" width="17.453125" bestFit="1" customWidth="1"/>
    <col min="12795" max="12795" width="12.81640625" bestFit="1" customWidth="1"/>
    <col min="12796" max="12798" width="12.81640625" customWidth="1"/>
    <col min="12799" max="12799" width="18.453125" bestFit="1" customWidth="1"/>
    <col min="12800" max="12800" width="20.1796875" bestFit="1" customWidth="1"/>
    <col min="12801" max="12801" width="18.1796875" bestFit="1" customWidth="1"/>
    <col min="12802" max="12803" width="18.453125" customWidth="1"/>
    <col min="12804" max="12804" width="19.1796875" bestFit="1" customWidth="1"/>
    <col min="12805" max="12805" width="17.81640625" bestFit="1" customWidth="1"/>
    <col min="13050" max="13050" width="17.453125" bestFit="1" customWidth="1"/>
    <col min="13051" max="13051" width="12.81640625" bestFit="1" customWidth="1"/>
    <col min="13052" max="13054" width="12.81640625" customWidth="1"/>
    <col min="13055" max="13055" width="18.453125" bestFit="1" customWidth="1"/>
    <col min="13056" max="13056" width="20.1796875" bestFit="1" customWidth="1"/>
    <col min="13057" max="13057" width="18.1796875" bestFit="1" customWidth="1"/>
    <col min="13058" max="13059" width="18.453125" customWidth="1"/>
    <col min="13060" max="13060" width="19.1796875" bestFit="1" customWidth="1"/>
    <col min="13061" max="13061" width="17.81640625" bestFit="1" customWidth="1"/>
    <col min="13306" max="13306" width="17.453125" bestFit="1" customWidth="1"/>
    <col min="13307" max="13307" width="12.81640625" bestFit="1" customWidth="1"/>
    <col min="13308" max="13310" width="12.81640625" customWidth="1"/>
    <col min="13311" max="13311" width="18.453125" bestFit="1" customWidth="1"/>
    <col min="13312" max="13312" width="20.1796875" bestFit="1" customWidth="1"/>
    <col min="13313" max="13313" width="18.1796875" bestFit="1" customWidth="1"/>
    <col min="13314" max="13315" width="18.453125" customWidth="1"/>
    <col min="13316" max="13316" width="19.1796875" bestFit="1" customWidth="1"/>
    <col min="13317" max="13317" width="17.81640625" bestFit="1" customWidth="1"/>
    <col min="13562" max="13562" width="17.453125" bestFit="1" customWidth="1"/>
    <col min="13563" max="13563" width="12.81640625" bestFit="1" customWidth="1"/>
    <col min="13564" max="13566" width="12.81640625" customWidth="1"/>
    <col min="13567" max="13567" width="18.453125" bestFit="1" customWidth="1"/>
    <col min="13568" max="13568" width="20.1796875" bestFit="1" customWidth="1"/>
    <col min="13569" max="13569" width="18.1796875" bestFit="1" customWidth="1"/>
    <col min="13570" max="13571" width="18.453125" customWidth="1"/>
    <col min="13572" max="13572" width="19.1796875" bestFit="1" customWidth="1"/>
    <col min="13573" max="13573" width="17.81640625" bestFit="1" customWidth="1"/>
    <col min="13818" max="13818" width="17.453125" bestFit="1" customWidth="1"/>
    <col min="13819" max="13819" width="12.81640625" bestFit="1" customWidth="1"/>
    <col min="13820" max="13822" width="12.81640625" customWidth="1"/>
    <col min="13823" max="13823" width="18.453125" bestFit="1" customWidth="1"/>
    <col min="13824" max="13824" width="20.1796875" bestFit="1" customWidth="1"/>
    <col min="13825" max="13825" width="18.1796875" bestFit="1" customWidth="1"/>
    <col min="13826" max="13827" width="18.453125" customWidth="1"/>
    <col min="13828" max="13828" width="19.1796875" bestFit="1" customWidth="1"/>
    <col min="13829" max="13829" width="17.81640625" bestFit="1" customWidth="1"/>
    <col min="14074" max="14074" width="17.453125" bestFit="1" customWidth="1"/>
    <col min="14075" max="14075" width="12.81640625" bestFit="1" customWidth="1"/>
    <col min="14076" max="14078" width="12.81640625" customWidth="1"/>
    <col min="14079" max="14079" width="18.453125" bestFit="1" customWidth="1"/>
    <col min="14080" max="14080" width="20.1796875" bestFit="1" customWidth="1"/>
    <col min="14081" max="14081" width="18.1796875" bestFit="1" customWidth="1"/>
    <col min="14082" max="14083" width="18.453125" customWidth="1"/>
    <col min="14084" max="14084" width="19.1796875" bestFit="1" customWidth="1"/>
    <col min="14085" max="14085" width="17.81640625" bestFit="1" customWidth="1"/>
    <col min="14330" max="14330" width="17.453125" bestFit="1" customWidth="1"/>
    <col min="14331" max="14331" width="12.81640625" bestFit="1" customWidth="1"/>
    <col min="14332" max="14334" width="12.81640625" customWidth="1"/>
    <col min="14335" max="14335" width="18.453125" bestFit="1" customWidth="1"/>
    <col min="14336" max="14336" width="20.1796875" bestFit="1" customWidth="1"/>
    <col min="14337" max="14337" width="18.1796875" bestFit="1" customWidth="1"/>
    <col min="14338" max="14339" width="18.453125" customWidth="1"/>
    <col min="14340" max="14340" width="19.1796875" bestFit="1" customWidth="1"/>
    <col min="14341" max="14341" width="17.81640625" bestFit="1" customWidth="1"/>
    <col min="14586" max="14586" width="17.453125" bestFit="1" customWidth="1"/>
    <col min="14587" max="14587" width="12.81640625" bestFit="1" customWidth="1"/>
    <col min="14588" max="14590" width="12.81640625" customWidth="1"/>
    <col min="14591" max="14591" width="18.453125" bestFit="1" customWidth="1"/>
    <col min="14592" max="14592" width="20.1796875" bestFit="1" customWidth="1"/>
    <col min="14593" max="14593" width="18.1796875" bestFit="1" customWidth="1"/>
    <col min="14594" max="14595" width="18.453125" customWidth="1"/>
    <col min="14596" max="14596" width="19.1796875" bestFit="1" customWidth="1"/>
    <col min="14597" max="14597" width="17.81640625" bestFit="1" customWidth="1"/>
    <col min="14842" max="14842" width="17.453125" bestFit="1" customWidth="1"/>
    <col min="14843" max="14843" width="12.81640625" bestFit="1" customWidth="1"/>
    <col min="14844" max="14846" width="12.81640625" customWidth="1"/>
    <col min="14847" max="14847" width="18.453125" bestFit="1" customWidth="1"/>
    <col min="14848" max="14848" width="20.1796875" bestFit="1" customWidth="1"/>
    <col min="14849" max="14849" width="18.1796875" bestFit="1" customWidth="1"/>
    <col min="14850" max="14851" width="18.453125" customWidth="1"/>
    <col min="14852" max="14852" width="19.1796875" bestFit="1" customWidth="1"/>
    <col min="14853" max="14853" width="17.81640625" bestFit="1" customWidth="1"/>
    <col min="15098" max="15098" width="17.453125" bestFit="1" customWidth="1"/>
    <col min="15099" max="15099" width="12.81640625" bestFit="1" customWidth="1"/>
    <col min="15100" max="15102" width="12.81640625" customWidth="1"/>
    <col min="15103" max="15103" width="18.453125" bestFit="1" customWidth="1"/>
    <col min="15104" max="15104" width="20.1796875" bestFit="1" customWidth="1"/>
    <col min="15105" max="15105" width="18.1796875" bestFit="1" customWidth="1"/>
    <col min="15106" max="15107" width="18.453125" customWidth="1"/>
    <col min="15108" max="15108" width="19.1796875" bestFit="1" customWidth="1"/>
    <col min="15109" max="15109" width="17.81640625" bestFit="1" customWidth="1"/>
    <col min="15354" max="15354" width="17.453125" bestFit="1" customWidth="1"/>
    <col min="15355" max="15355" width="12.81640625" bestFit="1" customWidth="1"/>
    <col min="15356" max="15358" width="12.81640625" customWidth="1"/>
    <col min="15359" max="15359" width="18.453125" bestFit="1" customWidth="1"/>
    <col min="15360" max="15360" width="20.1796875" bestFit="1" customWidth="1"/>
    <col min="15361" max="15361" width="18.1796875" bestFit="1" customWidth="1"/>
    <col min="15362" max="15363" width="18.453125" customWidth="1"/>
    <col min="15364" max="15364" width="19.1796875" bestFit="1" customWidth="1"/>
    <col min="15365" max="15365" width="17.81640625" bestFit="1" customWidth="1"/>
    <col min="15610" max="15610" width="17.453125" bestFit="1" customWidth="1"/>
    <col min="15611" max="15611" width="12.81640625" bestFit="1" customWidth="1"/>
    <col min="15612" max="15614" width="12.81640625" customWidth="1"/>
    <col min="15615" max="15615" width="18.453125" bestFit="1" customWidth="1"/>
    <col min="15616" max="15616" width="20.1796875" bestFit="1" customWidth="1"/>
    <col min="15617" max="15617" width="18.1796875" bestFit="1" customWidth="1"/>
    <col min="15618" max="15619" width="18.453125" customWidth="1"/>
    <col min="15620" max="15620" width="19.1796875" bestFit="1" customWidth="1"/>
    <col min="15621" max="15621" width="17.81640625" bestFit="1" customWidth="1"/>
    <col min="15866" max="15866" width="17.453125" bestFit="1" customWidth="1"/>
    <col min="15867" max="15867" width="12.81640625" bestFit="1" customWidth="1"/>
    <col min="15868" max="15870" width="12.81640625" customWidth="1"/>
    <col min="15871" max="15871" width="18.453125" bestFit="1" customWidth="1"/>
    <col min="15872" max="15872" width="20.1796875" bestFit="1" customWidth="1"/>
    <col min="15873" max="15873" width="18.1796875" bestFit="1" customWidth="1"/>
    <col min="15874" max="15875" width="18.453125" customWidth="1"/>
    <col min="15876" max="15876" width="19.1796875" bestFit="1" customWidth="1"/>
    <col min="15877" max="15877" width="17.81640625" bestFit="1" customWidth="1"/>
    <col min="16122" max="16122" width="17.453125" bestFit="1" customWidth="1"/>
    <col min="16123" max="16123" width="12.81640625" bestFit="1" customWidth="1"/>
    <col min="16124" max="16126" width="12.81640625" customWidth="1"/>
    <col min="16127" max="16127" width="18.453125" bestFit="1" customWidth="1"/>
    <col min="16128" max="16128" width="20.1796875" bestFit="1" customWidth="1"/>
    <col min="16129" max="16129" width="18.1796875" bestFit="1" customWidth="1"/>
    <col min="16130" max="16131" width="18.453125" customWidth="1"/>
    <col min="16132" max="16132" width="19.1796875" bestFit="1" customWidth="1"/>
    <col min="16133" max="16133" width="17.81640625" bestFit="1" customWidth="1"/>
  </cols>
  <sheetData>
    <row r="1" spans="1:47" ht="15" thickBot="1" x14ac:dyDescent="0.4">
      <c r="L1" s="9" t="s">
        <v>102</v>
      </c>
      <c r="M1" s="9" t="s">
        <v>102</v>
      </c>
      <c r="N1" s="9" t="s">
        <v>102</v>
      </c>
      <c r="O1" s="9" t="s">
        <v>102</v>
      </c>
      <c r="P1" s="9" t="s">
        <v>102</v>
      </c>
      <c r="Q1" s="9" t="s">
        <v>102</v>
      </c>
      <c r="AI1" s="9" t="s">
        <v>102</v>
      </c>
      <c r="AJ1" s="9" t="s">
        <v>102</v>
      </c>
      <c r="AK1" s="9"/>
    </row>
    <row r="2" spans="1:47" ht="35.5" customHeight="1" x14ac:dyDescent="0.35">
      <c r="A2" s="29"/>
      <c r="B2" s="30"/>
      <c r="D2" s="1" t="s">
        <v>70</v>
      </c>
      <c r="E2" s="2" t="s">
        <v>259</v>
      </c>
      <c r="F2" s="3" t="s">
        <v>71</v>
      </c>
      <c r="G2" s="3" t="s">
        <v>72</v>
      </c>
      <c r="H2" s="3" t="s">
        <v>73</v>
      </c>
      <c r="I2" s="4" t="s">
        <v>80</v>
      </c>
      <c r="J2" s="3" t="s">
        <v>87</v>
      </c>
      <c r="K2" s="26" t="s">
        <v>83</v>
      </c>
      <c r="L2" s="28" t="s">
        <v>76</v>
      </c>
      <c r="M2" s="28" t="s">
        <v>77</v>
      </c>
      <c r="N2" s="28" t="s">
        <v>91</v>
      </c>
      <c r="O2" s="28" t="s">
        <v>25</v>
      </c>
      <c r="P2" s="28" t="s">
        <v>104</v>
      </c>
      <c r="Q2" s="28" t="s">
        <v>78</v>
      </c>
      <c r="R2" s="28" t="s">
        <v>397</v>
      </c>
      <c r="S2" s="28" t="s">
        <v>398</v>
      </c>
      <c r="T2" s="28" t="s">
        <v>399</v>
      </c>
      <c r="U2" s="36" t="s">
        <v>84</v>
      </c>
      <c r="V2" s="36" t="s">
        <v>86</v>
      </c>
      <c r="W2" s="36" t="s">
        <v>85</v>
      </c>
      <c r="X2" s="37" t="s">
        <v>92</v>
      </c>
      <c r="Y2" s="37" t="s">
        <v>93</v>
      </c>
      <c r="Z2" s="37" t="s">
        <v>94</v>
      </c>
      <c r="AA2" s="26" t="s">
        <v>95</v>
      </c>
      <c r="AB2" s="26" t="s">
        <v>96</v>
      </c>
      <c r="AC2" s="26" t="s">
        <v>97</v>
      </c>
      <c r="AD2" s="69"/>
      <c r="AE2" s="38" t="s">
        <v>98</v>
      </c>
      <c r="AF2" s="38" t="s">
        <v>99</v>
      </c>
      <c r="AG2" s="38" t="s">
        <v>100</v>
      </c>
      <c r="AH2" s="35"/>
      <c r="AI2" s="38" t="s">
        <v>101</v>
      </c>
      <c r="AJ2" s="38" t="s">
        <v>103</v>
      </c>
      <c r="AK2" s="38" t="s">
        <v>105</v>
      </c>
      <c r="AL2" s="38" t="s">
        <v>106</v>
      </c>
      <c r="AM2" s="38" t="s">
        <v>107</v>
      </c>
      <c r="AO2" s="39" t="s">
        <v>108</v>
      </c>
      <c r="AP2" s="39" t="s">
        <v>109</v>
      </c>
      <c r="AQ2" s="39" t="s">
        <v>110</v>
      </c>
      <c r="AS2" s="39" t="s">
        <v>423</v>
      </c>
      <c r="AT2" s="39" t="s">
        <v>424</v>
      </c>
      <c r="AU2" s="39" t="s">
        <v>425</v>
      </c>
    </row>
    <row r="3" spans="1:47" x14ac:dyDescent="0.35">
      <c r="A3" s="5" t="s">
        <v>81</v>
      </c>
      <c r="B3" s="6">
        <v>44926</v>
      </c>
      <c r="D3" s="175" t="s">
        <v>134</v>
      </c>
      <c r="E3" s="75" t="s">
        <v>135</v>
      </c>
      <c r="F3" s="176">
        <v>15.191800000000001</v>
      </c>
      <c r="G3" s="75">
        <v>38.993200000000002</v>
      </c>
      <c r="H3" s="178">
        <v>42366</v>
      </c>
      <c r="I3" s="177">
        <f t="shared" ref="I3:I34" si="0">H3+1</f>
        <v>42367</v>
      </c>
      <c r="J3" s="178">
        <v>44912</v>
      </c>
      <c r="K3" s="178">
        <v>45657</v>
      </c>
      <c r="L3" s="70">
        <f>'Input Reference'!$E$5</f>
        <v>196.46590909090907</v>
      </c>
      <c r="M3" s="70">
        <f>'Input Reference'!$E$4</f>
        <v>4.1545454545454534</v>
      </c>
      <c r="N3" s="70">
        <f>'Input Reference'!$E$6</f>
        <v>4</v>
      </c>
      <c r="O3" s="71">
        <f>'Input Reference'!$E$7</f>
        <v>0</v>
      </c>
      <c r="P3" s="70">
        <f>'Input Reference'!$E$8</f>
        <v>0</v>
      </c>
      <c r="Q3" s="70">
        <f>'Input Reference'!$E$9</f>
        <v>0.91963571428571433</v>
      </c>
      <c r="R3" s="164">
        <f>Maintenance!$BF$67</f>
        <v>0</v>
      </c>
      <c r="S3" s="164">
        <f>Maintenance!$BG$67</f>
        <v>1.6619923515674615E-3</v>
      </c>
      <c r="T3" s="164">
        <f>Maintenance!$BH$67</f>
        <v>4.0333073119958388E-3</v>
      </c>
      <c r="U3" s="72">
        <f t="shared" ref="U3:U16" si="1">($B$3-J3+1)*$B$9</f>
        <v>14.25</v>
      </c>
      <c r="V3" s="70">
        <f t="shared" ref="V3:V65" si="2">($B$5-$B$4+1)*$B$9</f>
        <v>346.75</v>
      </c>
      <c r="W3" s="70">
        <f>($B$7-$B$6+1)*$B$9</f>
        <v>347.7</v>
      </c>
      <c r="X3" s="73">
        <f>L3*M3*N3*U3</f>
        <v>46524.913326446258</v>
      </c>
      <c r="Y3" s="73">
        <f>L3*M3*N3*V3</f>
        <v>1132106.2242768591</v>
      </c>
      <c r="Z3" s="73">
        <f>L3*M3*N3*W3</f>
        <v>1135207.8851652888</v>
      </c>
      <c r="AA3" s="73">
        <f>'Input Reference'!$E$26/365*'ERs Calcs'!U3</f>
        <v>57759.952499999999</v>
      </c>
      <c r="AB3" s="73">
        <f>'Input Reference'!$E$26</f>
        <v>1479465.45</v>
      </c>
      <c r="AC3" s="73">
        <f>'Input Reference'!$E$26</f>
        <v>1479465.45</v>
      </c>
      <c r="AD3" s="68"/>
      <c r="AE3" s="72">
        <f>MIN(X3,AA3)</f>
        <v>46524.913326446258</v>
      </c>
      <c r="AF3" s="72">
        <f t="shared" ref="AF3:AG3" si="3">MIN(Y3,AB3)</f>
        <v>1132106.2242768591</v>
      </c>
      <c r="AG3" s="72">
        <f t="shared" si="3"/>
        <v>1135207.8851652888</v>
      </c>
      <c r="AH3" s="33"/>
      <c r="AI3" s="70">
        <f>'Input Reference'!$E$11</f>
        <v>1804.1499999999999</v>
      </c>
      <c r="AJ3" s="74">
        <f>'Input Reference'!$E$17</f>
        <v>2.1104946699999997E-4</v>
      </c>
      <c r="AK3" s="75">
        <f>AJ3*(1-O3-P3)*Q3*AE3</f>
        <v>9.0299565643709201</v>
      </c>
      <c r="AL3" s="75">
        <f>AJ3*(1-O3-P3)*Q3*AF3</f>
        <v>219.72894306635911</v>
      </c>
      <c r="AM3" s="75">
        <f>AJ3*(1-O3-P3)*Q3*AG3</f>
        <v>220.33094017065048</v>
      </c>
      <c r="AO3" s="174">
        <f>'Input Reference'!$E$22+'Input Reference'!$E$23</f>
        <v>0</v>
      </c>
      <c r="AP3" s="174">
        <f>'Input Reference'!$E$22+'Input Reference'!$E$23</f>
        <v>0</v>
      </c>
      <c r="AQ3" s="174">
        <f>'Input Reference'!$E$22+'Input Reference'!$E$23</f>
        <v>0</v>
      </c>
      <c r="AS3" s="72">
        <f>(AK3-AO3)*(1-'Input Reference'!$E$24)</f>
        <v>8.5784587361523741</v>
      </c>
      <c r="AT3" s="72">
        <f>(AL3-AP3)*(1-'Input Reference'!$E$24)</f>
        <v>208.74249591304115</v>
      </c>
      <c r="AU3" s="72">
        <f>(AM3-AQ3)*(1-'Input Reference'!$E$24)</f>
        <v>209.31439316211794</v>
      </c>
    </row>
    <row r="4" spans="1:47" ht="21.75" customHeight="1" x14ac:dyDescent="0.35">
      <c r="A4" s="5" t="s">
        <v>82</v>
      </c>
      <c r="B4" s="6">
        <v>44927</v>
      </c>
      <c r="D4" s="179" t="s">
        <v>136</v>
      </c>
      <c r="E4" s="180" t="s">
        <v>137</v>
      </c>
      <c r="F4" s="181">
        <v>15.40794</v>
      </c>
      <c r="G4" s="180">
        <v>38.978079999999999</v>
      </c>
      <c r="H4" s="207">
        <v>42354</v>
      </c>
      <c r="I4" s="177">
        <f t="shared" si="0"/>
        <v>42355</v>
      </c>
      <c r="J4" s="178">
        <v>44912</v>
      </c>
      <c r="K4" s="178">
        <v>45657</v>
      </c>
      <c r="L4" s="70">
        <f>'Input Reference'!$E$5</f>
        <v>196.46590909090907</v>
      </c>
      <c r="M4" s="70">
        <f>'Input Reference'!$E$4</f>
        <v>4.1545454545454534</v>
      </c>
      <c r="N4" s="70">
        <f>'Input Reference'!$E$6</f>
        <v>4</v>
      </c>
      <c r="O4" s="71">
        <f>'Input Reference'!$E$7</f>
        <v>0</v>
      </c>
      <c r="P4" s="70">
        <f>'Input Reference'!$E$8</f>
        <v>0</v>
      </c>
      <c r="Q4" s="70">
        <f>'Input Reference'!$E$9</f>
        <v>0.91963571428571433</v>
      </c>
      <c r="R4" s="164">
        <f>Maintenance!$BF$67</f>
        <v>0</v>
      </c>
      <c r="S4" s="164">
        <f>Maintenance!$BG$67</f>
        <v>1.6619923515674615E-3</v>
      </c>
      <c r="T4" s="164">
        <f>Maintenance!$BH$67</f>
        <v>4.0333073119958388E-3</v>
      </c>
      <c r="U4" s="72">
        <f t="shared" si="1"/>
        <v>14.25</v>
      </c>
      <c r="V4" s="72">
        <f t="shared" si="2"/>
        <v>346.75</v>
      </c>
      <c r="W4" s="72">
        <f t="shared" ref="W4:W65" si="4">($B$7-$B$6+1)*$B$9</f>
        <v>347.7</v>
      </c>
      <c r="X4" s="73">
        <f t="shared" ref="X4:X65" si="5">L4*M4*N4*U4</f>
        <v>46524.913326446258</v>
      </c>
      <c r="Y4" s="73">
        <f t="shared" ref="Y4:Y65" si="6">L4*M4*N4*V4</f>
        <v>1132106.2242768591</v>
      </c>
      <c r="Z4" s="73">
        <f t="shared" ref="Z4:Z65" si="7">L4*M4*N4*W4</f>
        <v>1135207.8851652888</v>
      </c>
      <c r="AA4" s="73">
        <f>'Input Reference'!$E$26/365*'ERs Calcs'!U4</f>
        <v>57759.952499999999</v>
      </c>
      <c r="AB4" s="73">
        <f>'Input Reference'!$E$26</f>
        <v>1479465.45</v>
      </c>
      <c r="AC4" s="73">
        <f>'Input Reference'!$E$26</f>
        <v>1479465.45</v>
      </c>
      <c r="AE4" s="72">
        <f t="shared" ref="AE4:AE65" si="8">MIN(X4,AA4)</f>
        <v>46524.913326446258</v>
      </c>
      <c r="AF4" s="72">
        <f t="shared" ref="AF4:AF65" si="9">MIN(Y4,AB4)</f>
        <v>1132106.2242768591</v>
      </c>
      <c r="AG4" s="72">
        <f t="shared" ref="AG4:AG65" si="10">MIN(Z4,AC4)</f>
        <v>1135207.8851652888</v>
      </c>
      <c r="AH4" s="33"/>
      <c r="AI4" s="70">
        <f>'Input Reference'!$E$11</f>
        <v>1804.1499999999999</v>
      </c>
      <c r="AJ4" s="74">
        <f>'Input Reference'!$E$17</f>
        <v>2.1104946699999997E-4</v>
      </c>
      <c r="AK4" s="75">
        <f t="shared" ref="AK4:AK65" si="11">AJ4*(1-O4-P4)*Q4*AE4</f>
        <v>9.0299565643709201</v>
      </c>
      <c r="AL4" s="75">
        <f t="shared" ref="AL4:AL65" si="12">AJ4*(1-O4-P4)*Q4*AF4</f>
        <v>219.72894306635911</v>
      </c>
      <c r="AM4" s="75">
        <f t="shared" ref="AM4:AM65" si="13">AJ4*(1-O4-P4)*Q4*AG4</f>
        <v>220.33094017065048</v>
      </c>
      <c r="AO4" s="174">
        <f>'Input Reference'!$E$22+'Input Reference'!$E$23</f>
        <v>0</v>
      </c>
      <c r="AP4" s="174">
        <f>'Input Reference'!$E$22+'Input Reference'!$E$23</f>
        <v>0</v>
      </c>
      <c r="AQ4" s="174">
        <f>'Input Reference'!$E$22+'Input Reference'!$E$23</f>
        <v>0</v>
      </c>
      <c r="AS4" s="72">
        <f>(AK4-AO4)*(1-'Input Reference'!$E$24)</f>
        <v>8.5784587361523741</v>
      </c>
      <c r="AT4" s="72">
        <f>(AL4-AP4)*(1-'Input Reference'!$E$24)</f>
        <v>208.74249591304115</v>
      </c>
      <c r="AU4" s="72">
        <f>(AM4-AQ4)*(1-'Input Reference'!$E$24)</f>
        <v>209.31439316211794</v>
      </c>
    </row>
    <row r="5" spans="1:47" x14ac:dyDescent="0.35">
      <c r="A5" s="5" t="s">
        <v>74</v>
      </c>
      <c r="B5" s="6">
        <v>45291</v>
      </c>
      <c r="D5" s="175" t="s">
        <v>138</v>
      </c>
      <c r="E5" s="75" t="s">
        <v>139</v>
      </c>
      <c r="F5" s="182">
        <v>15.536479999999999</v>
      </c>
      <c r="G5" s="75">
        <v>38.899349999999998</v>
      </c>
      <c r="H5" s="178" t="s">
        <v>140</v>
      </c>
      <c r="I5" s="183">
        <v>42396</v>
      </c>
      <c r="J5" s="178">
        <v>44912</v>
      </c>
      <c r="K5" s="178">
        <v>45657</v>
      </c>
      <c r="L5" s="70">
        <f>'Input Reference'!$E$5</f>
        <v>196.46590909090907</v>
      </c>
      <c r="M5" s="70">
        <f>'Input Reference'!$E$4</f>
        <v>4.1545454545454534</v>
      </c>
      <c r="N5" s="70">
        <f>'Input Reference'!$E$6</f>
        <v>4</v>
      </c>
      <c r="O5" s="71">
        <f>'Input Reference'!$E$7</f>
        <v>0</v>
      </c>
      <c r="P5" s="70">
        <f>'Input Reference'!$E$8</f>
        <v>0</v>
      </c>
      <c r="Q5" s="70">
        <f>'Input Reference'!$E$9</f>
        <v>0.91963571428571433</v>
      </c>
      <c r="R5" s="164">
        <f>Maintenance!$BF$67</f>
        <v>0</v>
      </c>
      <c r="S5" s="164">
        <f>Maintenance!$BG$67</f>
        <v>1.6619923515674615E-3</v>
      </c>
      <c r="T5" s="164">
        <f>Maintenance!$BH$67</f>
        <v>4.0333073119958388E-3</v>
      </c>
      <c r="U5" s="72">
        <f t="shared" si="1"/>
        <v>14.25</v>
      </c>
      <c r="V5" s="72">
        <f t="shared" si="2"/>
        <v>346.75</v>
      </c>
      <c r="W5" s="72">
        <f t="shared" si="4"/>
        <v>347.7</v>
      </c>
      <c r="X5" s="73">
        <f t="shared" si="5"/>
        <v>46524.913326446258</v>
      </c>
      <c r="Y5" s="73">
        <f t="shared" si="6"/>
        <v>1132106.2242768591</v>
      </c>
      <c r="Z5" s="73">
        <f t="shared" si="7"/>
        <v>1135207.8851652888</v>
      </c>
      <c r="AA5" s="73">
        <f>'Input Reference'!$E$26/365*'ERs Calcs'!U5</f>
        <v>57759.952499999999</v>
      </c>
      <c r="AB5" s="73">
        <f>'Input Reference'!$E$26</f>
        <v>1479465.45</v>
      </c>
      <c r="AC5" s="73">
        <f>'Input Reference'!$E$26</f>
        <v>1479465.45</v>
      </c>
      <c r="AE5" s="72">
        <f t="shared" si="8"/>
        <v>46524.913326446258</v>
      </c>
      <c r="AF5" s="72">
        <f t="shared" si="9"/>
        <v>1132106.2242768591</v>
      </c>
      <c r="AG5" s="72">
        <f t="shared" si="10"/>
        <v>1135207.8851652888</v>
      </c>
      <c r="AI5" s="70">
        <f>'Input Reference'!$E$11</f>
        <v>1804.1499999999999</v>
      </c>
      <c r="AJ5" s="74">
        <f>'Input Reference'!$E$17</f>
        <v>2.1104946699999997E-4</v>
      </c>
      <c r="AK5" s="75">
        <f t="shared" si="11"/>
        <v>9.0299565643709201</v>
      </c>
      <c r="AL5" s="75">
        <f t="shared" si="12"/>
        <v>219.72894306635911</v>
      </c>
      <c r="AM5" s="75">
        <f t="shared" si="13"/>
        <v>220.33094017065048</v>
      </c>
      <c r="AO5" s="174">
        <f>'Input Reference'!$E$22+'Input Reference'!$E$23</f>
        <v>0</v>
      </c>
      <c r="AP5" s="174">
        <f>'Input Reference'!$E$22+'Input Reference'!$E$23</f>
        <v>0</v>
      </c>
      <c r="AQ5" s="174">
        <f>'Input Reference'!$E$22+'Input Reference'!$E$23</f>
        <v>0</v>
      </c>
      <c r="AS5" s="72">
        <f>(AK5-AO5)*(1-'Input Reference'!$E$24)</f>
        <v>8.5784587361523741</v>
      </c>
      <c r="AT5" s="72">
        <f>(AL5-AP5)*(1-'Input Reference'!$E$24)</f>
        <v>208.74249591304115</v>
      </c>
      <c r="AU5" s="72">
        <f>(AM5-AQ5)*(1-'Input Reference'!$E$24)</f>
        <v>209.31439316211794</v>
      </c>
    </row>
    <row r="6" spans="1:47" x14ac:dyDescent="0.35">
      <c r="A6" s="5" t="s">
        <v>89</v>
      </c>
      <c r="B6" s="6">
        <v>45292</v>
      </c>
      <c r="D6" s="175" t="s">
        <v>141</v>
      </c>
      <c r="E6" s="75" t="s">
        <v>142</v>
      </c>
      <c r="F6" s="182">
        <v>15.18859</v>
      </c>
      <c r="G6" s="75">
        <v>38.914319999999996</v>
      </c>
      <c r="H6" s="178">
        <v>42413</v>
      </c>
      <c r="I6" s="177">
        <f t="shared" si="0"/>
        <v>42414</v>
      </c>
      <c r="J6" s="178">
        <v>44912</v>
      </c>
      <c r="K6" s="178">
        <v>45657</v>
      </c>
      <c r="L6" s="70">
        <f>'Input Reference'!$E$5</f>
        <v>196.46590909090907</v>
      </c>
      <c r="M6" s="70">
        <f>'Input Reference'!$E$4</f>
        <v>4.1545454545454534</v>
      </c>
      <c r="N6" s="70">
        <f>'Input Reference'!$E$6</f>
        <v>4</v>
      </c>
      <c r="O6" s="71">
        <f>'Input Reference'!$E$7</f>
        <v>0</v>
      </c>
      <c r="P6" s="70">
        <f>'Input Reference'!$E$8</f>
        <v>0</v>
      </c>
      <c r="Q6" s="70">
        <f>'Input Reference'!$E$9</f>
        <v>0.91963571428571433</v>
      </c>
      <c r="R6" s="164">
        <f>Maintenance!$BF$67</f>
        <v>0</v>
      </c>
      <c r="S6" s="164">
        <f>Maintenance!$BG$67</f>
        <v>1.6619923515674615E-3</v>
      </c>
      <c r="T6" s="164">
        <f>Maintenance!$BH$67</f>
        <v>4.0333073119958388E-3</v>
      </c>
      <c r="U6" s="72">
        <f t="shared" si="1"/>
        <v>14.25</v>
      </c>
      <c r="V6" s="72">
        <f t="shared" si="2"/>
        <v>346.75</v>
      </c>
      <c r="W6" s="72">
        <f t="shared" si="4"/>
        <v>347.7</v>
      </c>
      <c r="X6" s="73">
        <f t="shared" si="5"/>
        <v>46524.913326446258</v>
      </c>
      <c r="Y6" s="73">
        <f t="shared" si="6"/>
        <v>1132106.2242768591</v>
      </c>
      <c r="Z6" s="73">
        <f t="shared" si="7"/>
        <v>1135207.8851652888</v>
      </c>
      <c r="AA6" s="73">
        <f>'Input Reference'!$E$26/365*'ERs Calcs'!U6</f>
        <v>57759.952499999999</v>
      </c>
      <c r="AB6" s="73">
        <f>'Input Reference'!$E$26</f>
        <v>1479465.45</v>
      </c>
      <c r="AC6" s="73">
        <f>'Input Reference'!$E$26</f>
        <v>1479465.45</v>
      </c>
      <c r="AE6" s="72">
        <f t="shared" si="8"/>
        <v>46524.913326446258</v>
      </c>
      <c r="AF6" s="72">
        <f t="shared" si="9"/>
        <v>1132106.2242768591</v>
      </c>
      <c r="AG6" s="72">
        <f t="shared" si="10"/>
        <v>1135207.8851652888</v>
      </c>
      <c r="AI6" s="70">
        <f>'Input Reference'!$E$11</f>
        <v>1804.1499999999999</v>
      </c>
      <c r="AJ6" s="74">
        <f>'Input Reference'!$E$17</f>
        <v>2.1104946699999997E-4</v>
      </c>
      <c r="AK6" s="75">
        <f t="shared" si="11"/>
        <v>9.0299565643709201</v>
      </c>
      <c r="AL6" s="75">
        <f t="shared" si="12"/>
        <v>219.72894306635911</v>
      </c>
      <c r="AM6" s="75">
        <f t="shared" si="13"/>
        <v>220.33094017065048</v>
      </c>
      <c r="AO6" s="174">
        <f>'Input Reference'!$E$22+'Input Reference'!$E$23</f>
        <v>0</v>
      </c>
      <c r="AP6" s="174">
        <f>'Input Reference'!$E$22+'Input Reference'!$E$23</f>
        <v>0</v>
      </c>
      <c r="AQ6" s="174">
        <f>'Input Reference'!$E$22+'Input Reference'!$E$23</f>
        <v>0</v>
      </c>
      <c r="AS6" s="72">
        <f>(AK6-AO6)*(1-'Input Reference'!$E$24)</f>
        <v>8.5784587361523741</v>
      </c>
      <c r="AT6" s="72">
        <f>(AL6-AP6)*(1-'Input Reference'!$E$24)</f>
        <v>208.74249591304115</v>
      </c>
      <c r="AU6" s="72">
        <f>(AM6-AQ6)*(1-'Input Reference'!$E$24)</f>
        <v>209.31439316211794</v>
      </c>
    </row>
    <row r="7" spans="1:47" ht="15" thickBot="1" x14ac:dyDescent="0.4">
      <c r="A7" s="31" t="s">
        <v>88</v>
      </c>
      <c r="B7" s="32">
        <v>45657</v>
      </c>
      <c r="D7" s="175" t="s">
        <v>143</v>
      </c>
      <c r="E7" s="75" t="s">
        <v>144</v>
      </c>
      <c r="F7" s="182">
        <v>15.494429999999999</v>
      </c>
      <c r="G7" s="75">
        <v>38.882899999999999</v>
      </c>
      <c r="H7" s="178">
        <v>42430</v>
      </c>
      <c r="I7" s="177">
        <f t="shared" si="0"/>
        <v>42431</v>
      </c>
      <c r="J7" s="178">
        <v>44912</v>
      </c>
      <c r="K7" s="178">
        <v>45657</v>
      </c>
      <c r="L7" s="70">
        <f>'Input Reference'!$E$5</f>
        <v>196.46590909090907</v>
      </c>
      <c r="M7" s="70">
        <f>'Input Reference'!$E$4</f>
        <v>4.1545454545454534</v>
      </c>
      <c r="N7" s="70">
        <f>'Input Reference'!$E$6</f>
        <v>4</v>
      </c>
      <c r="O7" s="71">
        <f>'Input Reference'!$E$7</f>
        <v>0</v>
      </c>
      <c r="P7" s="70">
        <f>'Input Reference'!$E$8</f>
        <v>0</v>
      </c>
      <c r="Q7" s="70">
        <f>'Input Reference'!$E$9</f>
        <v>0.91963571428571433</v>
      </c>
      <c r="R7" s="164">
        <f>Maintenance!$BF$67</f>
        <v>0</v>
      </c>
      <c r="S7" s="164">
        <f>Maintenance!$BG$67</f>
        <v>1.6619923515674615E-3</v>
      </c>
      <c r="T7" s="164">
        <f>Maintenance!$BH$67</f>
        <v>4.0333073119958388E-3</v>
      </c>
      <c r="U7" s="72">
        <f t="shared" si="1"/>
        <v>14.25</v>
      </c>
      <c r="V7" s="72">
        <f t="shared" si="2"/>
        <v>346.75</v>
      </c>
      <c r="W7" s="72">
        <f t="shared" si="4"/>
        <v>347.7</v>
      </c>
      <c r="X7" s="73">
        <f t="shared" si="5"/>
        <v>46524.913326446258</v>
      </c>
      <c r="Y7" s="73">
        <f t="shared" si="6"/>
        <v>1132106.2242768591</v>
      </c>
      <c r="Z7" s="73">
        <f t="shared" si="7"/>
        <v>1135207.8851652888</v>
      </c>
      <c r="AA7" s="73">
        <f>'Input Reference'!$E$26/365*'ERs Calcs'!U7</f>
        <v>57759.952499999999</v>
      </c>
      <c r="AB7" s="73">
        <f>'Input Reference'!$E$26</f>
        <v>1479465.45</v>
      </c>
      <c r="AC7" s="73">
        <f>'Input Reference'!$E$26</f>
        <v>1479465.45</v>
      </c>
      <c r="AE7" s="72">
        <f t="shared" si="8"/>
        <v>46524.913326446258</v>
      </c>
      <c r="AF7" s="72">
        <f t="shared" si="9"/>
        <v>1132106.2242768591</v>
      </c>
      <c r="AG7" s="72">
        <f t="shared" si="10"/>
        <v>1135207.8851652888</v>
      </c>
      <c r="AI7" s="70">
        <f>'Input Reference'!$E$11</f>
        <v>1804.1499999999999</v>
      </c>
      <c r="AJ7" s="74">
        <f>'Input Reference'!$E$17</f>
        <v>2.1104946699999997E-4</v>
      </c>
      <c r="AK7" s="75">
        <f t="shared" si="11"/>
        <v>9.0299565643709201</v>
      </c>
      <c r="AL7" s="75">
        <f t="shared" si="12"/>
        <v>219.72894306635911</v>
      </c>
      <c r="AM7" s="75">
        <f t="shared" si="13"/>
        <v>220.33094017065048</v>
      </c>
      <c r="AO7" s="174">
        <f>'Input Reference'!$E$22+'Input Reference'!$E$23</f>
        <v>0</v>
      </c>
      <c r="AP7" s="174">
        <f>'Input Reference'!$E$22+'Input Reference'!$E$23</f>
        <v>0</v>
      </c>
      <c r="AQ7" s="174">
        <f>'Input Reference'!$E$22+'Input Reference'!$E$23</f>
        <v>0</v>
      </c>
      <c r="AS7" s="72">
        <f>(AK7-AO7)*(1-'Input Reference'!$E$24)</f>
        <v>8.5784587361523741</v>
      </c>
      <c r="AT7" s="72">
        <f>(AL7-AP7)*(1-'Input Reference'!$E$24)</f>
        <v>208.74249591304115</v>
      </c>
      <c r="AU7" s="72">
        <f>(AM7-AQ7)*(1-'Input Reference'!$E$24)</f>
        <v>209.31439316211794</v>
      </c>
    </row>
    <row r="8" spans="1:47" ht="15.65" customHeight="1" x14ac:dyDescent="0.35">
      <c r="D8" s="175" t="s">
        <v>145</v>
      </c>
      <c r="E8" s="75" t="s">
        <v>146</v>
      </c>
      <c r="F8" s="182">
        <v>15.47392</v>
      </c>
      <c r="G8" s="75">
        <v>38.889229999999998</v>
      </c>
      <c r="H8" s="178">
        <v>42430</v>
      </c>
      <c r="I8" s="177">
        <f t="shared" si="0"/>
        <v>42431</v>
      </c>
      <c r="J8" s="178">
        <v>44912</v>
      </c>
      <c r="K8" s="178">
        <v>45657</v>
      </c>
      <c r="L8" s="70">
        <f>'Input Reference'!$E$5</f>
        <v>196.46590909090907</v>
      </c>
      <c r="M8" s="70">
        <f>'Input Reference'!$E$4</f>
        <v>4.1545454545454534</v>
      </c>
      <c r="N8" s="70">
        <f>'Input Reference'!$E$6</f>
        <v>4</v>
      </c>
      <c r="O8" s="71">
        <f>'Input Reference'!$E$7</f>
        <v>0</v>
      </c>
      <c r="P8" s="70">
        <f>'Input Reference'!$E$8</f>
        <v>0</v>
      </c>
      <c r="Q8" s="70">
        <f>'Input Reference'!$E$9</f>
        <v>0.91963571428571433</v>
      </c>
      <c r="R8" s="164">
        <f>Maintenance!$BF$67</f>
        <v>0</v>
      </c>
      <c r="S8" s="164">
        <f>Maintenance!$BG$67</f>
        <v>1.6619923515674615E-3</v>
      </c>
      <c r="T8" s="164">
        <f>Maintenance!$BH$67</f>
        <v>4.0333073119958388E-3</v>
      </c>
      <c r="U8" s="72">
        <f t="shared" si="1"/>
        <v>14.25</v>
      </c>
      <c r="V8" s="72">
        <f t="shared" si="2"/>
        <v>346.75</v>
      </c>
      <c r="W8" s="72">
        <f t="shared" si="4"/>
        <v>347.7</v>
      </c>
      <c r="X8" s="73">
        <f t="shared" si="5"/>
        <v>46524.913326446258</v>
      </c>
      <c r="Y8" s="73">
        <f t="shared" si="6"/>
        <v>1132106.2242768591</v>
      </c>
      <c r="Z8" s="73">
        <f t="shared" si="7"/>
        <v>1135207.8851652888</v>
      </c>
      <c r="AA8" s="73">
        <f>'Input Reference'!$E$26/365*'ERs Calcs'!U8</f>
        <v>57759.952499999999</v>
      </c>
      <c r="AB8" s="73">
        <f>'Input Reference'!$E$26</f>
        <v>1479465.45</v>
      </c>
      <c r="AC8" s="73">
        <f>'Input Reference'!$E$26</f>
        <v>1479465.45</v>
      </c>
      <c r="AE8" s="72">
        <f t="shared" si="8"/>
        <v>46524.913326446258</v>
      </c>
      <c r="AF8" s="72">
        <f t="shared" si="9"/>
        <v>1132106.2242768591</v>
      </c>
      <c r="AG8" s="72">
        <f t="shared" si="10"/>
        <v>1135207.8851652888</v>
      </c>
      <c r="AI8" s="70">
        <f>'Input Reference'!$E$11</f>
        <v>1804.1499999999999</v>
      </c>
      <c r="AJ8" s="74">
        <f>'Input Reference'!$E$17</f>
        <v>2.1104946699999997E-4</v>
      </c>
      <c r="AK8" s="75">
        <f t="shared" si="11"/>
        <v>9.0299565643709201</v>
      </c>
      <c r="AL8" s="75">
        <f t="shared" si="12"/>
        <v>219.72894306635911</v>
      </c>
      <c r="AM8" s="75">
        <f t="shared" si="13"/>
        <v>220.33094017065048</v>
      </c>
      <c r="AO8" s="174">
        <f>'Input Reference'!$E$22+'Input Reference'!$E$23</f>
        <v>0</v>
      </c>
      <c r="AP8" s="174">
        <f>'Input Reference'!$E$22+'Input Reference'!$E$23</f>
        <v>0</v>
      </c>
      <c r="AQ8" s="174">
        <f>'Input Reference'!$E$22+'Input Reference'!$E$23</f>
        <v>0</v>
      </c>
      <c r="AS8" s="72">
        <f>(AK8-AO8)*(1-'Input Reference'!$E$24)</f>
        <v>8.5784587361523741</v>
      </c>
      <c r="AT8" s="72">
        <f>(AL8-AP8)*(1-'Input Reference'!$E$24)</f>
        <v>208.74249591304115</v>
      </c>
      <c r="AU8" s="72">
        <f>(AM8-AQ8)*(1-'Input Reference'!$E$24)</f>
        <v>209.31439316211794</v>
      </c>
    </row>
    <row r="9" spans="1:47" x14ac:dyDescent="0.35">
      <c r="A9" t="s">
        <v>90</v>
      </c>
      <c r="B9" s="34">
        <v>0.95</v>
      </c>
      <c r="D9" s="175" t="s">
        <v>147</v>
      </c>
      <c r="E9" s="75" t="s">
        <v>148</v>
      </c>
      <c r="F9" s="182" t="s">
        <v>149</v>
      </c>
      <c r="G9" s="75">
        <v>38.762770000000003</v>
      </c>
      <c r="H9" s="178">
        <v>42356</v>
      </c>
      <c r="I9" s="177">
        <f t="shared" si="0"/>
        <v>42357</v>
      </c>
      <c r="J9" s="178">
        <v>44914</v>
      </c>
      <c r="K9" s="178">
        <v>45657</v>
      </c>
      <c r="L9" s="70">
        <f>'Input Reference'!$E$5</f>
        <v>196.46590909090907</v>
      </c>
      <c r="M9" s="70">
        <f>'Input Reference'!$E$4</f>
        <v>4.1545454545454534</v>
      </c>
      <c r="N9" s="70">
        <f>'Input Reference'!$E$6</f>
        <v>4</v>
      </c>
      <c r="O9" s="71">
        <f>'Input Reference'!$E$7</f>
        <v>0</v>
      </c>
      <c r="P9" s="70">
        <f>'Input Reference'!$E$8</f>
        <v>0</v>
      </c>
      <c r="Q9" s="70">
        <f>'Input Reference'!$E$9</f>
        <v>0.91963571428571433</v>
      </c>
      <c r="R9" s="164">
        <f>Maintenance!$BF$67</f>
        <v>0</v>
      </c>
      <c r="S9" s="164">
        <f>Maintenance!$BG$67</f>
        <v>1.6619923515674615E-3</v>
      </c>
      <c r="T9" s="164">
        <f>Maintenance!$BH$67</f>
        <v>4.0333073119958388E-3</v>
      </c>
      <c r="U9" s="72">
        <f t="shared" si="1"/>
        <v>12.35</v>
      </c>
      <c r="V9" s="72">
        <f t="shared" si="2"/>
        <v>346.75</v>
      </c>
      <c r="W9" s="72">
        <f t="shared" si="4"/>
        <v>347.7</v>
      </c>
      <c r="X9" s="73">
        <f t="shared" si="5"/>
        <v>40321.591549586759</v>
      </c>
      <c r="Y9" s="73">
        <f t="shared" si="6"/>
        <v>1132106.2242768591</v>
      </c>
      <c r="Z9" s="73">
        <f t="shared" si="7"/>
        <v>1135207.8851652888</v>
      </c>
      <c r="AA9" s="73">
        <f>'Input Reference'!$E$26/365*'ERs Calcs'!U9</f>
        <v>50058.625499999995</v>
      </c>
      <c r="AB9" s="73">
        <f>'Input Reference'!$E$26</f>
        <v>1479465.45</v>
      </c>
      <c r="AC9" s="73">
        <f>'Input Reference'!$E$26</f>
        <v>1479465.45</v>
      </c>
      <c r="AE9" s="72">
        <f t="shared" si="8"/>
        <v>40321.591549586759</v>
      </c>
      <c r="AF9" s="72">
        <f t="shared" si="9"/>
        <v>1132106.2242768591</v>
      </c>
      <c r="AG9" s="72">
        <f t="shared" si="10"/>
        <v>1135207.8851652888</v>
      </c>
      <c r="AI9" s="70">
        <f>'Input Reference'!$E$11</f>
        <v>1804.1499999999999</v>
      </c>
      <c r="AJ9" s="74">
        <f>'Input Reference'!$E$17</f>
        <v>2.1104946699999997E-4</v>
      </c>
      <c r="AK9" s="75">
        <f t="shared" si="11"/>
        <v>7.8259623557881319</v>
      </c>
      <c r="AL9" s="75">
        <f t="shared" si="12"/>
        <v>219.72894306635911</v>
      </c>
      <c r="AM9" s="75">
        <f t="shared" si="13"/>
        <v>220.33094017065048</v>
      </c>
      <c r="AO9" s="174">
        <f>'Input Reference'!$E$22+'Input Reference'!$E$23</f>
        <v>0</v>
      </c>
      <c r="AP9" s="174">
        <f>'Input Reference'!$E$22+'Input Reference'!$E$23</f>
        <v>0</v>
      </c>
      <c r="AQ9" s="174">
        <f>'Input Reference'!$E$22+'Input Reference'!$E$23</f>
        <v>0</v>
      </c>
      <c r="AS9" s="72">
        <f>(AK9-AO9)*(1-'Input Reference'!$E$24)</f>
        <v>7.4346642379987253</v>
      </c>
      <c r="AT9" s="72">
        <f>(AL9-AP9)*(1-'Input Reference'!$E$24)</f>
        <v>208.74249591304115</v>
      </c>
      <c r="AU9" s="72">
        <f>(AM9-AQ9)*(1-'Input Reference'!$E$24)</f>
        <v>209.31439316211794</v>
      </c>
    </row>
    <row r="10" spans="1:47" x14ac:dyDescent="0.35">
      <c r="D10" s="175" t="s">
        <v>150</v>
      </c>
      <c r="E10" s="75" t="s">
        <v>151</v>
      </c>
      <c r="F10" s="182">
        <v>15.21171</v>
      </c>
      <c r="G10" s="75">
        <v>38.95908</v>
      </c>
      <c r="H10" s="178">
        <v>42374</v>
      </c>
      <c r="I10" s="177">
        <f t="shared" si="0"/>
        <v>42375</v>
      </c>
      <c r="J10" s="178">
        <v>44914</v>
      </c>
      <c r="K10" s="178">
        <v>45657</v>
      </c>
      <c r="L10" s="70">
        <f>'Input Reference'!$E$5</f>
        <v>196.46590909090907</v>
      </c>
      <c r="M10" s="70">
        <f>'Input Reference'!$E$4</f>
        <v>4.1545454545454534</v>
      </c>
      <c r="N10" s="70">
        <f>'Input Reference'!$E$6</f>
        <v>4</v>
      </c>
      <c r="O10" s="71">
        <f>'Input Reference'!$E$7</f>
        <v>0</v>
      </c>
      <c r="P10" s="70">
        <f>'Input Reference'!$E$8</f>
        <v>0</v>
      </c>
      <c r="Q10" s="70">
        <f>'Input Reference'!$E$9</f>
        <v>0.91963571428571433</v>
      </c>
      <c r="R10" s="164">
        <f>Maintenance!$BF$67</f>
        <v>0</v>
      </c>
      <c r="S10" s="164">
        <f>Maintenance!$BG$67</f>
        <v>1.6619923515674615E-3</v>
      </c>
      <c r="T10" s="164">
        <f>Maintenance!$BH$67</f>
        <v>4.0333073119958388E-3</v>
      </c>
      <c r="U10" s="72">
        <f t="shared" si="1"/>
        <v>12.35</v>
      </c>
      <c r="V10" s="72">
        <f t="shared" si="2"/>
        <v>346.75</v>
      </c>
      <c r="W10" s="72">
        <f t="shared" si="4"/>
        <v>347.7</v>
      </c>
      <c r="X10" s="73">
        <f t="shared" si="5"/>
        <v>40321.591549586759</v>
      </c>
      <c r="Y10" s="73">
        <f>L10*M10*N10*V10</f>
        <v>1132106.2242768591</v>
      </c>
      <c r="Z10" s="73">
        <f t="shared" si="7"/>
        <v>1135207.8851652888</v>
      </c>
      <c r="AA10" s="73">
        <f>'Input Reference'!$E$26/365*'ERs Calcs'!U10</f>
        <v>50058.625499999995</v>
      </c>
      <c r="AB10" s="73">
        <f>'Input Reference'!$E$26</f>
        <v>1479465.45</v>
      </c>
      <c r="AC10" s="73">
        <f>'Input Reference'!$E$26</f>
        <v>1479465.45</v>
      </c>
      <c r="AE10" s="72">
        <f t="shared" si="8"/>
        <v>40321.591549586759</v>
      </c>
      <c r="AF10" s="72">
        <f t="shared" si="9"/>
        <v>1132106.2242768591</v>
      </c>
      <c r="AG10" s="72">
        <f t="shared" si="10"/>
        <v>1135207.8851652888</v>
      </c>
      <c r="AI10" s="70">
        <f>'Input Reference'!$E$11</f>
        <v>1804.1499999999999</v>
      </c>
      <c r="AJ10" s="74">
        <f>'Input Reference'!$E$17</f>
        <v>2.1104946699999997E-4</v>
      </c>
      <c r="AK10" s="75">
        <f t="shared" si="11"/>
        <v>7.8259623557881319</v>
      </c>
      <c r="AL10" s="75">
        <f t="shared" si="12"/>
        <v>219.72894306635911</v>
      </c>
      <c r="AM10" s="75">
        <f t="shared" si="13"/>
        <v>220.33094017065048</v>
      </c>
      <c r="AO10" s="174">
        <f>'Input Reference'!$E$22+'Input Reference'!$E$23</f>
        <v>0</v>
      </c>
      <c r="AP10" s="174">
        <f>'Input Reference'!$E$22+'Input Reference'!$E$23</f>
        <v>0</v>
      </c>
      <c r="AQ10" s="174">
        <f>'Input Reference'!$E$22+'Input Reference'!$E$23</f>
        <v>0</v>
      </c>
      <c r="AS10" s="72">
        <f>(AK10-AO10)*(1-'Input Reference'!$E$24)</f>
        <v>7.4346642379987253</v>
      </c>
      <c r="AT10" s="72">
        <f>(AL10-AP10)*(1-'Input Reference'!$E$24)</f>
        <v>208.74249591304115</v>
      </c>
      <c r="AU10" s="72">
        <f>(AM10-AQ10)*(1-'Input Reference'!$E$24)</f>
        <v>209.31439316211794</v>
      </c>
    </row>
    <row r="11" spans="1:47" ht="15" customHeight="1" x14ac:dyDescent="0.35">
      <c r="D11" s="175" t="s">
        <v>152</v>
      </c>
      <c r="E11" s="75" t="s">
        <v>153</v>
      </c>
      <c r="F11" s="182">
        <v>15.532209999999999</v>
      </c>
      <c r="G11" s="75">
        <v>38.881300000000003</v>
      </c>
      <c r="H11" s="178">
        <v>42425</v>
      </c>
      <c r="I11" s="177">
        <f t="shared" si="0"/>
        <v>42426</v>
      </c>
      <c r="J11" s="178">
        <v>44914</v>
      </c>
      <c r="K11" s="178">
        <v>45657</v>
      </c>
      <c r="L11" s="70">
        <f>'Input Reference'!$E$5</f>
        <v>196.46590909090907</v>
      </c>
      <c r="M11" s="70">
        <f>'Input Reference'!$E$4</f>
        <v>4.1545454545454534</v>
      </c>
      <c r="N11" s="70">
        <f>'Input Reference'!$E$6</f>
        <v>4</v>
      </c>
      <c r="O11" s="71">
        <f>'Input Reference'!$E$7</f>
        <v>0</v>
      </c>
      <c r="P11" s="70">
        <f>'Input Reference'!$E$8</f>
        <v>0</v>
      </c>
      <c r="Q11" s="70">
        <f>'Input Reference'!$E$9</f>
        <v>0.91963571428571433</v>
      </c>
      <c r="R11" s="164">
        <f>Maintenance!$BF$67</f>
        <v>0</v>
      </c>
      <c r="S11" s="164">
        <f>Maintenance!$BG$67</f>
        <v>1.6619923515674615E-3</v>
      </c>
      <c r="T11" s="164">
        <f>Maintenance!$BH$67</f>
        <v>4.0333073119958388E-3</v>
      </c>
      <c r="U11" s="72">
        <f t="shared" si="1"/>
        <v>12.35</v>
      </c>
      <c r="V11" s="72">
        <f t="shared" si="2"/>
        <v>346.75</v>
      </c>
      <c r="W11" s="72">
        <f t="shared" si="4"/>
        <v>347.7</v>
      </c>
      <c r="X11" s="73">
        <f t="shared" si="5"/>
        <v>40321.591549586759</v>
      </c>
      <c r="Y11" s="73">
        <f t="shared" si="6"/>
        <v>1132106.2242768591</v>
      </c>
      <c r="Z11" s="73">
        <f t="shared" si="7"/>
        <v>1135207.8851652888</v>
      </c>
      <c r="AA11" s="73">
        <f>'Input Reference'!$E$26/365*'ERs Calcs'!U11</f>
        <v>50058.625499999995</v>
      </c>
      <c r="AB11" s="73">
        <f>'Input Reference'!$E$26</f>
        <v>1479465.45</v>
      </c>
      <c r="AC11" s="73">
        <f>'Input Reference'!$E$26</f>
        <v>1479465.45</v>
      </c>
      <c r="AE11" s="72">
        <f t="shared" si="8"/>
        <v>40321.591549586759</v>
      </c>
      <c r="AF11" s="72">
        <f t="shared" si="9"/>
        <v>1132106.2242768591</v>
      </c>
      <c r="AG11" s="72">
        <f t="shared" si="10"/>
        <v>1135207.8851652888</v>
      </c>
      <c r="AI11" s="70">
        <f>'Input Reference'!$E$11</f>
        <v>1804.1499999999999</v>
      </c>
      <c r="AJ11" s="74">
        <f>'Input Reference'!$E$17</f>
        <v>2.1104946699999997E-4</v>
      </c>
      <c r="AK11" s="75">
        <f t="shared" si="11"/>
        <v>7.8259623557881319</v>
      </c>
      <c r="AL11" s="75">
        <f t="shared" si="12"/>
        <v>219.72894306635911</v>
      </c>
      <c r="AM11" s="75">
        <f t="shared" si="13"/>
        <v>220.33094017065048</v>
      </c>
      <c r="AO11" s="174">
        <f>'Input Reference'!$E$22+'Input Reference'!$E$23</f>
        <v>0</v>
      </c>
      <c r="AP11" s="174">
        <f>'Input Reference'!$E$22+'Input Reference'!$E$23</f>
        <v>0</v>
      </c>
      <c r="AQ11" s="174">
        <f>'Input Reference'!$E$22+'Input Reference'!$E$23</f>
        <v>0</v>
      </c>
      <c r="AS11" s="72">
        <f>(AK11-AO11)*(1-'Input Reference'!$E$24)</f>
        <v>7.4346642379987253</v>
      </c>
      <c r="AT11" s="72">
        <f>(AL11-AP11)*(1-'Input Reference'!$E$24)</f>
        <v>208.74249591304115</v>
      </c>
      <c r="AU11" s="72">
        <f>(AM11-AQ11)*(1-'Input Reference'!$E$24)</f>
        <v>209.31439316211794</v>
      </c>
    </row>
    <row r="12" spans="1:47" x14ac:dyDescent="0.35">
      <c r="D12" s="175" t="s">
        <v>154</v>
      </c>
      <c r="E12" s="75" t="s">
        <v>155</v>
      </c>
      <c r="F12" s="182">
        <v>15.529439999999999</v>
      </c>
      <c r="G12" s="75">
        <v>38.823619999999998</v>
      </c>
      <c r="H12" s="178">
        <v>42439</v>
      </c>
      <c r="I12" s="177">
        <f t="shared" si="0"/>
        <v>42440</v>
      </c>
      <c r="J12" s="178">
        <v>44914</v>
      </c>
      <c r="K12" s="178">
        <v>45657</v>
      </c>
      <c r="L12" s="70">
        <f>'Input Reference'!$E$5</f>
        <v>196.46590909090907</v>
      </c>
      <c r="M12" s="70">
        <f>'Input Reference'!$E$4</f>
        <v>4.1545454545454534</v>
      </c>
      <c r="N12" s="70">
        <f>'Input Reference'!$E$6</f>
        <v>4</v>
      </c>
      <c r="O12" s="71">
        <f>'Input Reference'!$E$7</f>
        <v>0</v>
      </c>
      <c r="P12" s="70">
        <f>'Input Reference'!$E$8</f>
        <v>0</v>
      </c>
      <c r="Q12" s="70">
        <f>'Input Reference'!$E$9</f>
        <v>0.91963571428571433</v>
      </c>
      <c r="R12" s="164">
        <f>Maintenance!$BF$67</f>
        <v>0</v>
      </c>
      <c r="S12" s="164">
        <f>Maintenance!$BG$67</f>
        <v>1.6619923515674615E-3</v>
      </c>
      <c r="T12" s="164">
        <f>Maintenance!$BH$67</f>
        <v>4.0333073119958388E-3</v>
      </c>
      <c r="U12" s="72">
        <f t="shared" si="1"/>
        <v>12.35</v>
      </c>
      <c r="V12" s="72">
        <f t="shared" si="2"/>
        <v>346.75</v>
      </c>
      <c r="W12" s="72">
        <f t="shared" si="4"/>
        <v>347.7</v>
      </c>
      <c r="X12" s="73">
        <f t="shared" si="5"/>
        <v>40321.591549586759</v>
      </c>
      <c r="Y12" s="73">
        <f t="shared" si="6"/>
        <v>1132106.2242768591</v>
      </c>
      <c r="Z12" s="73">
        <f t="shared" si="7"/>
        <v>1135207.8851652888</v>
      </c>
      <c r="AA12" s="73">
        <f>'Input Reference'!$E$26/365*'ERs Calcs'!U12</f>
        <v>50058.625499999995</v>
      </c>
      <c r="AB12" s="73">
        <f>'Input Reference'!$E$26</f>
        <v>1479465.45</v>
      </c>
      <c r="AC12" s="73">
        <f>'Input Reference'!$E$26</f>
        <v>1479465.45</v>
      </c>
      <c r="AE12" s="72">
        <f t="shared" si="8"/>
        <v>40321.591549586759</v>
      </c>
      <c r="AF12" s="72">
        <f t="shared" si="9"/>
        <v>1132106.2242768591</v>
      </c>
      <c r="AG12" s="72">
        <f t="shared" si="10"/>
        <v>1135207.8851652888</v>
      </c>
      <c r="AI12" s="70">
        <f>'Input Reference'!$E$11</f>
        <v>1804.1499999999999</v>
      </c>
      <c r="AJ12" s="74">
        <f>'Input Reference'!$E$17</f>
        <v>2.1104946699999997E-4</v>
      </c>
      <c r="AK12" s="75">
        <f t="shared" si="11"/>
        <v>7.8259623557881319</v>
      </c>
      <c r="AL12" s="75">
        <f t="shared" si="12"/>
        <v>219.72894306635911</v>
      </c>
      <c r="AM12" s="75">
        <f t="shared" si="13"/>
        <v>220.33094017065048</v>
      </c>
      <c r="AO12" s="174">
        <f>'Input Reference'!$E$22+'Input Reference'!$E$23</f>
        <v>0</v>
      </c>
      <c r="AP12" s="174">
        <f>'Input Reference'!$E$22+'Input Reference'!$E$23</f>
        <v>0</v>
      </c>
      <c r="AQ12" s="174">
        <f>'Input Reference'!$E$22+'Input Reference'!$E$23</f>
        <v>0</v>
      </c>
      <c r="AS12" s="72">
        <f>(AK12-AO12)*(1-'Input Reference'!$E$24)</f>
        <v>7.4346642379987253</v>
      </c>
      <c r="AT12" s="72">
        <f>(AL12-AP12)*(1-'Input Reference'!$E$24)</f>
        <v>208.74249591304115</v>
      </c>
      <c r="AU12" s="72">
        <f>(AM12-AQ12)*(1-'Input Reference'!$E$24)</f>
        <v>209.31439316211794</v>
      </c>
    </row>
    <row r="13" spans="1:47" x14ac:dyDescent="0.35">
      <c r="D13" s="175" t="s">
        <v>156</v>
      </c>
      <c r="E13" s="75" t="s">
        <v>157</v>
      </c>
      <c r="F13" s="182">
        <v>15.237740000000001</v>
      </c>
      <c r="G13" s="75">
        <v>38.970179999999999</v>
      </c>
      <c r="H13" s="178">
        <v>42445</v>
      </c>
      <c r="I13" s="177">
        <f t="shared" si="0"/>
        <v>42446</v>
      </c>
      <c r="J13" s="178">
        <v>44914</v>
      </c>
      <c r="K13" s="178">
        <v>45657</v>
      </c>
      <c r="L13" s="70">
        <f>'Input Reference'!$E$5</f>
        <v>196.46590909090907</v>
      </c>
      <c r="M13" s="70">
        <f>'Input Reference'!$E$4</f>
        <v>4.1545454545454534</v>
      </c>
      <c r="N13" s="70">
        <f>'Input Reference'!$E$6</f>
        <v>4</v>
      </c>
      <c r="O13" s="71">
        <f>'Input Reference'!$E$7</f>
        <v>0</v>
      </c>
      <c r="P13" s="70">
        <f>'Input Reference'!$E$8</f>
        <v>0</v>
      </c>
      <c r="Q13" s="70">
        <f>'Input Reference'!$E$9</f>
        <v>0.91963571428571433</v>
      </c>
      <c r="R13" s="164">
        <f>Maintenance!$BF$67</f>
        <v>0</v>
      </c>
      <c r="S13" s="164">
        <f>Maintenance!$BG$67</f>
        <v>1.6619923515674615E-3</v>
      </c>
      <c r="T13" s="164">
        <f>Maintenance!$BH$67</f>
        <v>4.0333073119958388E-3</v>
      </c>
      <c r="U13" s="72">
        <f t="shared" si="1"/>
        <v>12.35</v>
      </c>
      <c r="V13" s="72">
        <f t="shared" si="2"/>
        <v>346.75</v>
      </c>
      <c r="W13" s="72">
        <f t="shared" si="4"/>
        <v>347.7</v>
      </c>
      <c r="X13" s="73">
        <f t="shared" si="5"/>
        <v>40321.591549586759</v>
      </c>
      <c r="Y13" s="73">
        <f t="shared" si="6"/>
        <v>1132106.2242768591</v>
      </c>
      <c r="Z13" s="73">
        <f t="shared" si="7"/>
        <v>1135207.8851652888</v>
      </c>
      <c r="AA13" s="73">
        <f>'Input Reference'!$E$26/365*'ERs Calcs'!U13</f>
        <v>50058.625499999995</v>
      </c>
      <c r="AB13" s="73">
        <f>'Input Reference'!$E$26</f>
        <v>1479465.45</v>
      </c>
      <c r="AC13" s="73">
        <f>'Input Reference'!$E$26</f>
        <v>1479465.45</v>
      </c>
      <c r="AE13" s="72">
        <f t="shared" si="8"/>
        <v>40321.591549586759</v>
      </c>
      <c r="AF13" s="72">
        <f t="shared" si="9"/>
        <v>1132106.2242768591</v>
      </c>
      <c r="AG13" s="72">
        <f t="shared" si="10"/>
        <v>1135207.8851652888</v>
      </c>
      <c r="AI13" s="70">
        <f>'Input Reference'!$E$11</f>
        <v>1804.1499999999999</v>
      </c>
      <c r="AJ13" s="74">
        <f>'Input Reference'!$E$17</f>
        <v>2.1104946699999997E-4</v>
      </c>
      <c r="AK13" s="75">
        <f t="shared" si="11"/>
        <v>7.8259623557881319</v>
      </c>
      <c r="AL13" s="75">
        <f t="shared" si="12"/>
        <v>219.72894306635911</v>
      </c>
      <c r="AM13" s="75">
        <f t="shared" si="13"/>
        <v>220.33094017065048</v>
      </c>
      <c r="AO13" s="174">
        <f>'Input Reference'!$E$22+'Input Reference'!$E$23</f>
        <v>0</v>
      </c>
      <c r="AP13" s="174">
        <f>'Input Reference'!$E$22+'Input Reference'!$E$23</f>
        <v>0</v>
      </c>
      <c r="AQ13" s="174">
        <f>'Input Reference'!$E$22+'Input Reference'!$E$23</f>
        <v>0</v>
      </c>
      <c r="AS13" s="72">
        <f>(AK13-AO13)*(1-'Input Reference'!$E$24)</f>
        <v>7.4346642379987253</v>
      </c>
      <c r="AT13" s="72">
        <f>(AL13-AP13)*(1-'Input Reference'!$E$24)</f>
        <v>208.74249591304115</v>
      </c>
      <c r="AU13" s="72">
        <f>(AM13-AQ13)*(1-'Input Reference'!$E$24)</f>
        <v>209.31439316211794</v>
      </c>
    </row>
    <row r="14" spans="1:47" x14ac:dyDescent="0.35">
      <c r="D14" s="175" t="s">
        <v>158</v>
      </c>
      <c r="E14" s="75" t="s">
        <v>159</v>
      </c>
      <c r="F14" s="182">
        <v>15.4619</v>
      </c>
      <c r="G14" s="75">
        <v>38.81767</v>
      </c>
      <c r="H14" s="178">
        <v>42446</v>
      </c>
      <c r="I14" s="177">
        <f t="shared" si="0"/>
        <v>42447</v>
      </c>
      <c r="J14" s="178">
        <v>44914</v>
      </c>
      <c r="K14" s="178">
        <v>45657</v>
      </c>
      <c r="L14" s="70">
        <f>'Input Reference'!$E$5</f>
        <v>196.46590909090907</v>
      </c>
      <c r="M14" s="70">
        <f>'Input Reference'!$E$4</f>
        <v>4.1545454545454534</v>
      </c>
      <c r="N14" s="70">
        <f>'Input Reference'!$E$6</f>
        <v>4</v>
      </c>
      <c r="O14" s="71">
        <f>'Input Reference'!$E$7</f>
        <v>0</v>
      </c>
      <c r="P14" s="70">
        <f>'Input Reference'!$E$8</f>
        <v>0</v>
      </c>
      <c r="Q14" s="70">
        <f>'Input Reference'!$E$9</f>
        <v>0.91963571428571433</v>
      </c>
      <c r="R14" s="164">
        <f>Maintenance!$BF$67</f>
        <v>0</v>
      </c>
      <c r="S14" s="164">
        <f>Maintenance!$BG$67</f>
        <v>1.6619923515674615E-3</v>
      </c>
      <c r="T14" s="164">
        <f>Maintenance!$BH$67</f>
        <v>4.0333073119958388E-3</v>
      </c>
      <c r="U14" s="72">
        <f t="shared" si="1"/>
        <v>12.35</v>
      </c>
      <c r="V14" s="72">
        <f t="shared" si="2"/>
        <v>346.75</v>
      </c>
      <c r="W14" s="72">
        <f t="shared" si="4"/>
        <v>347.7</v>
      </c>
      <c r="X14" s="73">
        <f t="shared" si="5"/>
        <v>40321.591549586759</v>
      </c>
      <c r="Y14" s="73">
        <f t="shared" si="6"/>
        <v>1132106.2242768591</v>
      </c>
      <c r="Z14" s="73">
        <f t="shared" si="7"/>
        <v>1135207.8851652888</v>
      </c>
      <c r="AA14" s="73">
        <f>'Input Reference'!$E$26/365*'ERs Calcs'!U14</f>
        <v>50058.625499999995</v>
      </c>
      <c r="AB14" s="73">
        <f>'Input Reference'!$E$26</f>
        <v>1479465.45</v>
      </c>
      <c r="AC14" s="73">
        <f>'Input Reference'!$E$26</f>
        <v>1479465.45</v>
      </c>
      <c r="AE14" s="72">
        <f t="shared" si="8"/>
        <v>40321.591549586759</v>
      </c>
      <c r="AF14" s="72">
        <f t="shared" si="9"/>
        <v>1132106.2242768591</v>
      </c>
      <c r="AG14" s="72">
        <f t="shared" si="10"/>
        <v>1135207.8851652888</v>
      </c>
      <c r="AI14" s="70">
        <f>'Input Reference'!$E$11</f>
        <v>1804.1499999999999</v>
      </c>
      <c r="AJ14" s="74">
        <f>'Input Reference'!$E$17</f>
        <v>2.1104946699999997E-4</v>
      </c>
      <c r="AK14" s="75">
        <f t="shared" si="11"/>
        <v>7.8259623557881319</v>
      </c>
      <c r="AL14" s="75">
        <f t="shared" si="12"/>
        <v>219.72894306635911</v>
      </c>
      <c r="AM14" s="75">
        <f t="shared" si="13"/>
        <v>220.33094017065048</v>
      </c>
      <c r="AO14" s="174">
        <f>'Input Reference'!$E$22+'Input Reference'!$E$23</f>
        <v>0</v>
      </c>
      <c r="AP14" s="174">
        <f>'Input Reference'!$E$22+'Input Reference'!$E$23</f>
        <v>0</v>
      </c>
      <c r="AQ14" s="174">
        <f>'Input Reference'!$E$22+'Input Reference'!$E$23</f>
        <v>0</v>
      </c>
      <c r="AS14" s="72">
        <f>(AK14-AO14)*(1-'Input Reference'!$E$24)</f>
        <v>7.4346642379987253</v>
      </c>
      <c r="AT14" s="72">
        <f>(AL14-AP14)*(1-'Input Reference'!$E$24)</f>
        <v>208.74249591304115</v>
      </c>
      <c r="AU14" s="72">
        <f>(AM14-AQ14)*(1-'Input Reference'!$E$24)</f>
        <v>209.31439316211794</v>
      </c>
    </row>
    <row r="15" spans="1:47" x14ac:dyDescent="0.35">
      <c r="D15" s="175" t="s">
        <v>160</v>
      </c>
      <c r="E15" s="75" t="s">
        <v>161</v>
      </c>
      <c r="F15" s="182" t="s">
        <v>162</v>
      </c>
      <c r="G15" s="75">
        <v>38.991070000000001</v>
      </c>
      <c r="H15" s="178">
        <v>42359</v>
      </c>
      <c r="I15" s="177">
        <f t="shared" si="0"/>
        <v>42360</v>
      </c>
      <c r="J15" s="178">
        <v>44917</v>
      </c>
      <c r="K15" s="178">
        <v>45657</v>
      </c>
      <c r="L15" s="70">
        <f>'Input Reference'!$E$5</f>
        <v>196.46590909090907</v>
      </c>
      <c r="M15" s="70">
        <f>'Input Reference'!$E$4</f>
        <v>4.1545454545454534</v>
      </c>
      <c r="N15" s="70">
        <f>'Input Reference'!$E$6</f>
        <v>4</v>
      </c>
      <c r="O15" s="71">
        <f>'Input Reference'!$E$7</f>
        <v>0</v>
      </c>
      <c r="P15" s="70">
        <f>'Input Reference'!$E$8</f>
        <v>0</v>
      </c>
      <c r="Q15" s="70">
        <f>'Input Reference'!$E$9</f>
        <v>0.91963571428571433</v>
      </c>
      <c r="R15" s="164">
        <f>Maintenance!$BF$67</f>
        <v>0</v>
      </c>
      <c r="S15" s="164">
        <f>Maintenance!$BG$67</f>
        <v>1.6619923515674615E-3</v>
      </c>
      <c r="T15" s="164">
        <f>Maintenance!$BH$67</f>
        <v>4.0333073119958388E-3</v>
      </c>
      <c r="U15" s="72">
        <f t="shared" si="1"/>
        <v>9.5</v>
      </c>
      <c r="V15" s="72">
        <f t="shared" si="2"/>
        <v>346.75</v>
      </c>
      <c r="W15" s="72">
        <f t="shared" si="4"/>
        <v>347.7</v>
      </c>
      <c r="X15" s="73">
        <f t="shared" si="5"/>
        <v>31016.608884297508</v>
      </c>
      <c r="Y15" s="73">
        <f t="shared" si="6"/>
        <v>1132106.2242768591</v>
      </c>
      <c r="Z15" s="73">
        <f t="shared" si="7"/>
        <v>1135207.8851652888</v>
      </c>
      <c r="AA15" s="73">
        <f>'Input Reference'!$E$26/365*'ERs Calcs'!U15</f>
        <v>38506.635000000002</v>
      </c>
      <c r="AB15" s="73">
        <f>'Input Reference'!$E$26</f>
        <v>1479465.45</v>
      </c>
      <c r="AC15" s="73">
        <f>'Input Reference'!$E$26</f>
        <v>1479465.45</v>
      </c>
      <c r="AE15" s="72">
        <f t="shared" si="8"/>
        <v>31016.608884297508</v>
      </c>
      <c r="AF15" s="72">
        <f t="shared" si="9"/>
        <v>1132106.2242768591</v>
      </c>
      <c r="AG15" s="72">
        <f t="shared" si="10"/>
        <v>1135207.8851652888</v>
      </c>
      <c r="AI15" s="70">
        <f>'Input Reference'!$E$11</f>
        <v>1804.1499999999999</v>
      </c>
      <c r="AJ15" s="74">
        <f>'Input Reference'!$E$17</f>
        <v>2.1104946699999997E-4</v>
      </c>
      <c r="AK15" s="75">
        <f t="shared" si="11"/>
        <v>6.0199710429139479</v>
      </c>
      <c r="AL15" s="75">
        <f t="shared" si="12"/>
        <v>219.72894306635911</v>
      </c>
      <c r="AM15" s="75">
        <f t="shared" si="13"/>
        <v>220.33094017065048</v>
      </c>
      <c r="AO15" s="174">
        <f>'Input Reference'!$E$22+'Input Reference'!$E$23</f>
        <v>0</v>
      </c>
      <c r="AP15" s="174">
        <f>'Input Reference'!$E$22+'Input Reference'!$E$23</f>
        <v>0</v>
      </c>
      <c r="AQ15" s="174">
        <f>'Input Reference'!$E$22+'Input Reference'!$E$23</f>
        <v>0</v>
      </c>
      <c r="AS15" s="72">
        <f>(AK15-AO15)*(1-'Input Reference'!$E$24)</f>
        <v>5.71897249076825</v>
      </c>
      <c r="AT15" s="72">
        <f>(AL15-AP15)*(1-'Input Reference'!$E$24)</f>
        <v>208.74249591304115</v>
      </c>
      <c r="AU15" s="72">
        <f>(AM15-AQ15)*(1-'Input Reference'!$E$24)</f>
        <v>209.31439316211794</v>
      </c>
    </row>
    <row r="16" spans="1:47" x14ac:dyDescent="0.35">
      <c r="D16" s="175" t="s">
        <v>163</v>
      </c>
      <c r="E16" s="75" t="s">
        <v>164</v>
      </c>
      <c r="F16" s="182">
        <v>15.400499999999999</v>
      </c>
      <c r="G16" s="75">
        <v>38.8645</v>
      </c>
      <c r="H16" s="178">
        <v>42367</v>
      </c>
      <c r="I16" s="177">
        <f t="shared" si="0"/>
        <v>42368</v>
      </c>
      <c r="J16" s="178">
        <v>44917</v>
      </c>
      <c r="K16" s="178">
        <v>45657</v>
      </c>
      <c r="L16" s="70">
        <f>'Input Reference'!$E$5</f>
        <v>196.46590909090907</v>
      </c>
      <c r="M16" s="70">
        <f>'Input Reference'!$E$4</f>
        <v>4.1545454545454534</v>
      </c>
      <c r="N16" s="70">
        <f>'Input Reference'!$E$6</f>
        <v>4</v>
      </c>
      <c r="O16" s="71">
        <f>'Input Reference'!$E$7</f>
        <v>0</v>
      </c>
      <c r="P16" s="70">
        <f>'Input Reference'!$E$8</f>
        <v>0</v>
      </c>
      <c r="Q16" s="70">
        <f>'Input Reference'!$E$9</f>
        <v>0.91963571428571433</v>
      </c>
      <c r="R16" s="164">
        <f>Maintenance!$BF$67</f>
        <v>0</v>
      </c>
      <c r="S16" s="164">
        <f>Maintenance!$BG$67</f>
        <v>1.6619923515674615E-3</v>
      </c>
      <c r="T16" s="164">
        <f>Maintenance!$BH$67</f>
        <v>4.0333073119958388E-3</v>
      </c>
      <c r="U16" s="72">
        <f t="shared" si="1"/>
        <v>9.5</v>
      </c>
      <c r="V16" s="72">
        <f t="shared" si="2"/>
        <v>346.75</v>
      </c>
      <c r="W16" s="72">
        <f t="shared" si="4"/>
        <v>347.7</v>
      </c>
      <c r="X16" s="73">
        <f t="shared" si="5"/>
        <v>31016.608884297508</v>
      </c>
      <c r="Y16" s="73">
        <f t="shared" si="6"/>
        <v>1132106.2242768591</v>
      </c>
      <c r="Z16" s="73">
        <f t="shared" si="7"/>
        <v>1135207.8851652888</v>
      </c>
      <c r="AA16" s="73">
        <f>'Input Reference'!$E$26/365*'ERs Calcs'!U16</f>
        <v>38506.635000000002</v>
      </c>
      <c r="AB16" s="73">
        <f>'Input Reference'!$E$26</f>
        <v>1479465.45</v>
      </c>
      <c r="AC16" s="73">
        <f>'Input Reference'!$E$26</f>
        <v>1479465.45</v>
      </c>
      <c r="AE16" s="72">
        <f t="shared" si="8"/>
        <v>31016.608884297508</v>
      </c>
      <c r="AF16" s="72">
        <f t="shared" si="9"/>
        <v>1132106.2242768591</v>
      </c>
      <c r="AG16" s="72">
        <f t="shared" si="10"/>
        <v>1135207.8851652888</v>
      </c>
      <c r="AI16" s="70">
        <f>'Input Reference'!$E$11</f>
        <v>1804.1499999999999</v>
      </c>
      <c r="AJ16" s="74">
        <f>'Input Reference'!$E$17</f>
        <v>2.1104946699999997E-4</v>
      </c>
      <c r="AK16" s="75">
        <f t="shared" si="11"/>
        <v>6.0199710429139479</v>
      </c>
      <c r="AL16" s="75">
        <f t="shared" si="12"/>
        <v>219.72894306635911</v>
      </c>
      <c r="AM16" s="75">
        <f t="shared" si="13"/>
        <v>220.33094017065048</v>
      </c>
      <c r="AO16" s="174">
        <f>'Input Reference'!$E$22+'Input Reference'!$E$23</f>
        <v>0</v>
      </c>
      <c r="AP16" s="174">
        <f>'Input Reference'!$E$22+'Input Reference'!$E$23</f>
        <v>0</v>
      </c>
      <c r="AQ16" s="174">
        <f>'Input Reference'!$E$22+'Input Reference'!$E$23</f>
        <v>0</v>
      </c>
      <c r="AS16" s="72">
        <f>(AK16-AO16)*(1-'Input Reference'!$E$24)</f>
        <v>5.71897249076825</v>
      </c>
      <c r="AT16" s="72">
        <f>(AL16-AP16)*(1-'Input Reference'!$E$24)</f>
        <v>208.74249591304115</v>
      </c>
      <c r="AU16" s="72">
        <f>(AM16-AQ16)*(1-'Input Reference'!$E$24)</f>
        <v>209.31439316211794</v>
      </c>
    </row>
    <row r="17" spans="4:47" x14ac:dyDescent="0.35">
      <c r="D17" s="175" t="s">
        <v>165</v>
      </c>
      <c r="E17" s="75" t="s">
        <v>166</v>
      </c>
      <c r="F17" s="182">
        <v>15.37819</v>
      </c>
      <c r="G17" s="75">
        <v>38.884099999999997</v>
      </c>
      <c r="H17" s="178">
        <v>42368</v>
      </c>
      <c r="I17" s="177">
        <f t="shared" si="0"/>
        <v>42369</v>
      </c>
      <c r="J17" s="178">
        <v>44917</v>
      </c>
      <c r="K17" s="178">
        <v>45657</v>
      </c>
      <c r="L17" s="70">
        <f>'Input Reference'!$E$5</f>
        <v>196.46590909090907</v>
      </c>
      <c r="M17" s="70">
        <f>'Input Reference'!$E$4</f>
        <v>4.1545454545454534</v>
      </c>
      <c r="N17" s="70">
        <f>'Input Reference'!$E$6</f>
        <v>4</v>
      </c>
      <c r="O17" s="71">
        <f>'Input Reference'!$E$7</f>
        <v>0</v>
      </c>
      <c r="P17" s="70">
        <f>'Input Reference'!$E$8</f>
        <v>0</v>
      </c>
      <c r="Q17" s="70">
        <f>'Input Reference'!$E$9</f>
        <v>0.91963571428571433</v>
      </c>
      <c r="R17" s="164">
        <f>Maintenance!$BF$67</f>
        <v>0</v>
      </c>
      <c r="S17" s="164">
        <f>Maintenance!$BG$67</f>
        <v>1.6619923515674615E-3</v>
      </c>
      <c r="T17" s="164">
        <f>Maintenance!$BH$67</f>
        <v>4.0333073119958388E-3</v>
      </c>
      <c r="U17" s="72">
        <f>($B$3-J17+1)*$B$9</f>
        <v>9.5</v>
      </c>
      <c r="V17" s="72">
        <f t="shared" si="2"/>
        <v>346.75</v>
      </c>
      <c r="W17" s="72">
        <f t="shared" si="4"/>
        <v>347.7</v>
      </c>
      <c r="X17" s="73">
        <f t="shared" si="5"/>
        <v>31016.608884297508</v>
      </c>
      <c r="Y17" s="73">
        <f t="shared" si="6"/>
        <v>1132106.2242768591</v>
      </c>
      <c r="Z17" s="73">
        <f t="shared" si="7"/>
        <v>1135207.8851652888</v>
      </c>
      <c r="AA17" s="73">
        <f>'Input Reference'!$E$26/365*'ERs Calcs'!U17</f>
        <v>38506.635000000002</v>
      </c>
      <c r="AB17" s="73">
        <f>'Input Reference'!$E$26</f>
        <v>1479465.45</v>
      </c>
      <c r="AC17" s="73">
        <f>'Input Reference'!$E$26</f>
        <v>1479465.45</v>
      </c>
      <c r="AE17" s="72">
        <f t="shared" si="8"/>
        <v>31016.608884297508</v>
      </c>
      <c r="AF17" s="72">
        <f t="shared" si="9"/>
        <v>1132106.2242768591</v>
      </c>
      <c r="AG17" s="72">
        <f t="shared" si="10"/>
        <v>1135207.8851652888</v>
      </c>
      <c r="AI17" s="70">
        <f>'Input Reference'!$E$11</f>
        <v>1804.1499999999999</v>
      </c>
      <c r="AJ17" s="74">
        <f>'Input Reference'!$E$17</f>
        <v>2.1104946699999997E-4</v>
      </c>
      <c r="AK17" s="75">
        <f t="shared" si="11"/>
        <v>6.0199710429139479</v>
      </c>
      <c r="AL17" s="75">
        <f t="shared" si="12"/>
        <v>219.72894306635911</v>
      </c>
      <c r="AM17" s="75">
        <f t="shared" si="13"/>
        <v>220.33094017065048</v>
      </c>
      <c r="AO17" s="174">
        <f>'Input Reference'!$E$22+'Input Reference'!$E$23</f>
        <v>0</v>
      </c>
      <c r="AP17" s="174">
        <f>'Input Reference'!$E$22+'Input Reference'!$E$23</f>
        <v>0</v>
      </c>
      <c r="AQ17" s="174">
        <f>'Input Reference'!$E$22+'Input Reference'!$E$23</f>
        <v>0</v>
      </c>
      <c r="AS17" s="72">
        <f>(AK17-AO17)*(1-'Input Reference'!$E$24)</f>
        <v>5.71897249076825</v>
      </c>
      <c r="AT17" s="72">
        <f>(AL17-AP17)*(1-'Input Reference'!$E$24)</f>
        <v>208.74249591304115</v>
      </c>
      <c r="AU17" s="72">
        <f>(AM17-AQ17)*(1-'Input Reference'!$E$24)</f>
        <v>209.31439316211794</v>
      </c>
    </row>
    <row r="18" spans="4:47" x14ac:dyDescent="0.35">
      <c r="D18" s="175" t="s">
        <v>167</v>
      </c>
      <c r="E18" s="75" t="s">
        <v>168</v>
      </c>
      <c r="F18" s="182">
        <v>15.523059999999999</v>
      </c>
      <c r="G18" s="75">
        <v>38.903120000000001</v>
      </c>
      <c r="H18" s="178">
        <v>42377</v>
      </c>
      <c r="I18" s="177">
        <f t="shared" si="0"/>
        <v>42378</v>
      </c>
      <c r="J18" s="178">
        <v>44917</v>
      </c>
      <c r="K18" s="178">
        <v>45657</v>
      </c>
      <c r="L18" s="70">
        <f>'Input Reference'!$E$5</f>
        <v>196.46590909090907</v>
      </c>
      <c r="M18" s="70">
        <f>'Input Reference'!$E$4</f>
        <v>4.1545454545454534</v>
      </c>
      <c r="N18" s="70">
        <f>'Input Reference'!$E$6</f>
        <v>4</v>
      </c>
      <c r="O18" s="71">
        <f>'Input Reference'!$E$7</f>
        <v>0</v>
      </c>
      <c r="P18" s="70">
        <f>'Input Reference'!$E$8</f>
        <v>0</v>
      </c>
      <c r="Q18" s="70">
        <f>'Input Reference'!$E$9</f>
        <v>0.91963571428571433</v>
      </c>
      <c r="R18" s="164">
        <f>Maintenance!$BF$67</f>
        <v>0</v>
      </c>
      <c r="S18" s="164">
        <f>Maintenance!$BG$67</f>
        <v>1.6619923515674615E-3</v>
      </c>
      <c r="T18" s="164">
        <f>Maintenance!$BH$67</f>
        <v>4.0333073119958388E-3</v>
      </c>
      <c r="U18" s="72">
        <f t="shared" ref="U18:U65" si="14">($B$3-J18+1)*$B$9</f>
        <v>9.5</v>
      </c>
      <c r="V18" s="72">
        <f t="shared" si="2"/>
        <v>346.75</v>
      </c>
      <c r="W18" s="72">
        <f t="shared" si="4"/>
        <v>347.7</v>
      </c>
      <c r="X18" s="73">
        <f t="shared" si="5"/>
        <v>31016.608884297508</v>
      </c>
      <c r="Y18" s="73">
        <f t="shared" si="6"/>
        <v>1132106.2242768591</v>
      </c>
      <c r="Z18" s="73">
        <f t="shared" si="7"/>
        <v>1135207.8851652888</v>
      </c>
      <c r="AA18" s="73">
        <f>'Input Reference'!$E$26/365*'ERs Calcs'!U18</f>
        <v>38506.635000000002</v>
      </c>
      <c r="AB18" s="73">
        <f>'Input Reference'!$E$26</f>
        <v>1479465.45</v>
      </c>
      <c r="AC18" s="73">
        <f>'Input Reference'!$E$26</f>
        <v>1479465.45</v>
      </c>
      <c r="AE18" s="72">
        <f t="shared" si="8"/>
        <v>31016.608884297508</v>
      </c>
      <c r="AF18" s="72">
        <f t="shared" si="9"/>
        <v>1132106.2242768591</v>
      </c>
      <c r="AG18" s="72">
        <f t="shared" si="10"/>
        <v>1135207.8851652888</v>
      </c>
      <c r="AI18" s="70">
        <f>'Input Reference'!$E$11</f>
        <v>1804.1499999999999</v>
      </c>
      <c r="AJ18" s="74">
        <f>'Input Reference'!$E$17</f>
        <v>2.1104946699999997E-4</v>
      </c>
      <c r="AK18" s="75">
        <f t="shared" si="11"/>
        <v>6.0199710429139479</v>
      </c>
      <c r="AL18" s="75">
        <f t="shared" si="12"/>
        <v>219.72894306635911</v>
      </c>
      <c r="AM18" s="75">
        <f t="shared" si="13"/>
        <v>220.33094017065048</v>
      </c>
      <c r="AO18" s="174">
        <f>'Input Reference'!$E$22+'Input Reference'!$E$23</f>
        <v>0</v>
      </c>
      <c r="AP18" s="174">
        <f>'Input Reference'!$E$22+'Input Reference'!$E$23</f>
        <v>0</v>
      </c>
      <c r="AQ18" s="174">
        <f>'Input Reference'!$E$22+'Input Reference'!$E$23</f>
        <v>0</v>
      </c>
      <c r="AS18" s="72">
        <f>(AK18-AO18)*(1-'Input Reference'!$E$24)</f>
        <v>5.71897249076825</v>
      </c>
      <c r="AT18" s="72">
        <f>(AL18-AP18)*(1-'Input Reference'!$E$24)</f>
        <v>208.74249591304115</v>
      </c>
      <c r="AU18" s="72">
        <f>(AM18-AQ18)*(1-'Input Reference'!$E$24)</f>
        <v>209.31439316211794</v>
      </c>
    </row>
    <row r="19" spans="4:47" x14ac:dyDescent="0.35">
      <c r="D19" s="175" t="s">
        <v>169</v>
      </c>
      <c r="E19" s="75" t="s">
        <v>166</v>
      </c>
      <c r="F19" s="182">
        <v>15.3566</v>
      </c>
      <c r="G19" s="75">
        <v>38.873399999999997</v>
      </c>
      <c r="H19" s="178" t="s">
        <v>170</v>
      </c>
      <c r="I19" s="177">
        <v>42382</v>
      </c>
      <c r="J19" s="178">
        <v>44917</v>
      </c>
      <c r="K19" s="178">
        <v>45657</v>
      </c>
      <c r="L19" s="70">
        <f>'Input Reference'!$E$5</f>
        <v>196.46590909090907</v>
      </c>
      <c r="M19" s="70">
        <f>'Input Reference'!$E$4</f>
        <v>4.1545454545454534</v>
      </c>
      <c r="N19" s="70">
        <f>'Input Reference'!$E$6</f>
        <v>4</v>
      </c>
      <c r="O19" s="71">
        <f>'Input Reference'!$E$7</f>
        <v>0</v>
      </c>
      <c r="P19" s="70">
        <f>'Input Reference'!$E$8</f>
        <v>0</v>
      </c>
      <c r="Q19" s="70">
        <f>'Input Reference'!$E$9</f>
        <v>0.91963571428571433</v>
      </c>
      <c r="R19" s="164">
        <f>Maintenance!$BF$67</f>
        <v>0</v>
      </c>
      <c r="S19" s="164">
        <f>Maintenance!$BG$67</f>
        <v>1.6619923515674615E-3</v>
      </c>
      <c r="T19" s="164">
        <f>Maintenance!$BH$67</f>
        <v>4.0333073119958388E-3</v>
      </c>
      <c r="U19" s="72">
        <f t="shared" si="14"/>
        <v>9.5</v>
      </c>
      <c r="V19" s="72">
        <f t="shared" si="2"/>
        <v>346.75</v>
      </c>
      <c r="W19" s="72">
        <f t="shared" si="4"/>
        <v>347.7</v>
      </c>
      <c r="X19" s="73">
        <f t="shared" si="5"/>
        <v>31016.608884297508</v>
      </c>
      <c r="Y19" s="73">
        <f t="shared" si="6"/>
        <v>1132106.2242768591</v>
      </c>
      <c r="Z19" s="73">
        <f t="shared" si="7"/>
        <v>1135207.8851652888</v>
      </c>
      <c r="AA19" s="73">
        <f>'Input Reference'!$E$26/365*'ERs Calcs'!U19</f>
        <v>38506.635000000002</v>
      </c>
      <c r="AB19" s="73">
        <f>'Input Reference'!$E$26</f>
        <v>1479465.45</v>
      </c>
      <c r="AC19" s="73">
        <f>'Input Reference'!$E$26</f>
        <v>1479465.45</v>
      </c>
      <c r="AE19" s="72">
        <f t="shared" si="8"/>
        <v>31016.608884297508</v>
      </c>
      <c r="AF19" s="72">
        <f t="shared" si="9"/>
        <v>1132106.2242768591</v>
      </c>
      <c r="AG19" s="72">
        <f t="shared" si="10"/>
        <v>1135207.8851652888</v>
      </c>
      <c r="AI19" s="70">
        <f>'Input Reference'!$E$11</f>
        <v>1804.1499999999999</v>
      </c>
      <c r="AJ19" s="74">
        <f>'Input Reference'!$E$17</f>
        <v>2.1104946699999997E-4</v>
      </c>
      <c r="AK19" s="75">
        <f t="shared" si="11"/>
        <v>6.0199710429139479</v>
      </c>
      <c r="AL19" s="75">
        <f t="shared" si="12"/>
        <v>219.72894306635911</v>
      </c>
      <c r="AM19" s="75">
        <f t="shared" si="13"/>
        <v>220.33094017065048</v>
      </c>
      <c r="AO19" s="174">
        <f>'Input Reference'!$E$22+'Input Reference'!$E$23</f>
        <v>0</v>
      </c>
      <c r="AP19" s="174">
        <f>'Input Reference'!$E$22+'Input Reference'!$E$23</f>
        <v>0</v>
      </c>
      <c r="AQ19" s="174">
        <f>'Input Reference'!$E$22+'Input Reference'!$E$23</f>
        <v>0</v>
      </c>
      <c r="AS19" s="72">
        <f>(AK19-AO19)*(1-'Input Reference'!$E$24)</f>
        <v>5.71897249076825</v>
      </c>
      <c r="AT19" s="72">
        <f>(AL19-AP19)*(1-'Input Reference'!$E$24)</f>
        <v>208.74249591304115</v>
      </c>
      <c r="AU19" s="72">
        <f>(AM19-AQ19)*(1-'Input Reference'!$E$24)</f>
        <v>209.31439316211794</v>
      </c>
    </row>
    <row r="20" spans="4:47" x14ac:dyDescent="0.35">
      <c r="D20" s="175" t="s">
        <v>171</v>
      </c>
      <c r="E20" s="75" t="s">
        <v>172</v>
      </c>
      <c r="F20" s="182">
        <v>15.48424</v>
      </c>
      <c r="G20" s="75">
        <v>38.90784</v>
      </c>
      <c r="H20" s="178">
        <v>42416</v>
      </c>
      <c r="I20" s="177">
        <f t="shared" si="0"/>
        <v>42417</v>
      </c>
      <c r="J20" s="178">
        <v>44917</v>
      </c>
      <c r="K20" s="178">
        <v>45657</v>
      </c>
      <c r="L20" s="70">
        <f>'Input Reference'!$E$5</f>
        <v>196.46590909090907</v>
      </c>
      <c r="M20" s="70">
        <f>'Input Reference'!$E$4</f>
        <v>4.1545454545454534</v>
      </c>
      <c r="N20" s="70">
        <f>'Input Reference'!$E$6</f>
        <v>4</v>
      </c>
      <c r="O20" s="71">
        <f>'Input Reference'!$E$7</f>
        <v>0</v>
      </c>
      <c r="P20" s="70">
        <f>'Input Reference'!$E$8</f>
        <v>0</v>
      </c>
      <c r="Q20" s="70">
        <f>'Input Reference'!$E$9</f>
        <v>0.91963571428571433</v>
      </c>
      <c r="R20" s="164">
        <f>Maintenance!$BF$67</f>
        <v>0</v>
      </c>
      <c r="S20" s="164">
        <f>Maintenance!$BG$67</f>
        <v>1.6619923515674615E-3</v>
      </c>
      <c r="T20" s="164">
        <f>Maintenance!$BH$67</f>
        <v>4.0333073119958388E-3</v>
      </c>
      <c r="U20" s="72">
        <f t="shared" si="14"/>
        <v>9.5</v>
      </c>
      <c r="V20" s="72">
        <f t="shared" si="2"/>
        <v>346.75</v>
      </c>
      <c r="W20" s="72">
        <f t="shared" si="4"/>
        <v>347.7</v>
      </c>
      <c r="X20" s="73">
        <f t="shared" si="5"/>
        <v>31016.608884297508</v>
      </c>
      <c r="Y20" s="73">
        <f t="shared" si="6"/>
        <v>1132106.2242768591</v>
      </c>
      <c r="Z20" s="73">
        <f t="shared" si="7"/>
        <v>1135207.8851652888</v>
      </c>
      <c r="AA20" s="73">
        <f>'Input Reference'!$E$26/365*'ERs Calcs'!U20</f>
        <v>38506.635000000002</v>
      </c>
      <c r="AB20" s="73">
        <f>'Input Reference'!$E$26</f>
        <v>1479465.45</v>
      </c>
      <c r="AC20" s="73">
        <f>'Input Reference'!$E$26</f>
        <v>1479465.45</v>
      </c>
      <c r="AE20" s="72">
        <f t="shared" si="8"/>
        <v>31016.608884297508</v>
      </c>
      <c r="AF20" s="72">
        <f t="shared" si="9"/>
        <v>1132106.2242768591</v>
      </c>
      <c r="AG20" s="72">
        <f t="shared" si="10"/>
        <v>1135207.8851652888</v>
      </c>
      <c r="AI20" s="70">
        <f>'Input Reference'!$E$11</f>
        <v>1804.1499999999999</v>
      </c>
      <c r="AJ20" s="74">
        <f>'Input Reference'!$E$17</f>
        <v>2.1104946699999997E-4</v>
      </c>
      <c r="AK20" s="75">
        <f t="shared" si="11"/>
        <v>6.0199710429139479</v>
      </c>
      <c r="AL20" s="75">
        <f t="shared" si="12"/>
        <v>219.72894306635911</v>
      </c>
      <c r="AM20" s="75">
        <f t="shared" si="13"/>
        <v>220.33094017065048</v>
      </c>
      <c r="AO20" s="174">
        <f>'Input Reference'!$E$22+'Input Reference'!$E$23</f>
        <v>0</v>
      </c>
      <c r="AP20" s="174">
        <f>'Input Reference'!$E$22+'Input Reference'!$E$23</f>
        <v>0</v>
      </c>
      <c r="AQ20" s="174">
        <f>'Input Reference'!$E$22+'Input Reference'!$E$23</f>
        <v>0</v>
      </c>
      <c r="AS20" s="72">
        <f>(AK20-AO20)*(1-'Input Reference'!$E$24)</f>
        <v>5.71897249076825</v>
      </c>
      <c r="AT20" s="72">
        <f>(AL20-AP20)*(1-'Input Reference'!$E$24)</f>
        <v>208.74249591304115</v>
      </c>
      <c r="AU20" s="72">
        <f>(AM20-AQ20)*(1-'Input Reference'!$E$24)</f>
        <v>209.31439316211794</v>
      </c>
    </row>
    <row r="21" spans="4:47" ht="15" customHeight="1" x14ac:dyDescent="0.35">
      <c r="D21" s="175" t="s">
        <v>173</v>
      </c>
      <c r="E21" s="75" t="s">
        <v>174</v>
      </c>
      <c r="F21" s="182">
        <v>15.305870000000001</v>
      </c>
      <c r="G21" s="75">
        <v>38.859400000000001</v>
      </c>
      <c r="H21" s="178">
        <v>42380</v>
      </c>
      <c r="I21" s="177">
        <f t="shared" si="0"/>
        <v>42381</v>
      </c>
      <c r="J21" s="178">
        <v>44938</v>
      </c>
      <c r="K21" s="178">
        <v>45657</v>
      </c>
      <c r="L21" s="70">
        <f>'Input Reference'!$E$5</f>
        <v>196.46590909090907</v>
      </c>
      <c r="M21" s="70">
        <f>'Input Reference'!$E$4</f>
        <v>4.1545454545454534</v>
      </c>
      <c r="N21" s="70">
        <f>'Input Reference'!$E$6</f>
        <v>4</v>
      </c>
      <c r="O21" s="71">
        <f>'Input Reference'!$E$7</f>
        <v>0</v>
      </c>
      <c r="P21" s="70">
        <f>'Input Reference'!$E$8</f>
        <v>0</v>
      </c>
      <c r="Q21" s="70">
        <f>'Input Reference'!$E$9</f>
        <v>0.91963571428571433</v>
      </c>
      <c r="R21" s="164">
        <f>Maintenance!$BF$67</f>
        <v>0</v>
      </c>
      <c r="S21" s="164">
        <f>Maintenance!$BG$67</f>
        <v>1.6619923515674615E-3</v>
      </c>
      <c r="T21" s="164">
        <f>Maintenance!$BH$67</f>
        <v>4.0333073119958388E-3</v>
      </c>
      <c r="U21" s="72">
        <v>0</v>
      </c>
      <c r="V21" s="72">
        <f>($B$5-$J$21+1)*$B$9</f>
        <v>336.3</v>
      </c>
      <c r="W21" s="72">
        <f t="shared" si="4"/>
        <v>347.7</v>
      </c>
      <c r="X21" s="73">
        <f t="shared" si="5"/>
        <v>0</v>
      </c>
      <c r="Y21" s="73">
        <f t="shared" si="6"/>
        <v>1097987.9545041318</v>
      </c>
      <c r="Z21" s="73">
        <f t="shared" si="7"/>
        <v>1135207.8851652888</v>
      </c>
      <c r="AA21" s="73">
        <f>'Input Reference'!$E$26/365*'ERs Calcs'!U21</f>
        <v>0</v>
      </c>
      <c r="AB21" s="73">
        <f>'Input Reference'!$E$26</f>
        <v>1479465.45</v>
      </c>
      <c r="AC21" s="73">
        <f>'Input Reference'!$E$26</f>
        <v>1479465.45</v>
      </c>
      <c r="AE21" s="72">
        <f t="shared" si="8"/>
        <v>0</v>
      </c>
      <c r="AF21" s="72">
        <f t="shared" si="9"/>
        <v>1097987.9545041318</v>
      </c>
      <c r="AG21" s="72">
        <f t="shared" si="10"/>
        <v>1135207.8851652888</v>
      </c>
      <c r="AI21" s="70">
        <f>'Input Reference'!$E$11</f>
        <v>1804.1499999999999</v>
      </c>
      <c r="AJ21" s="74">
        <f>'Input Reference'!$E$17</f>
        <v>2.1104946699999997E-4</v>
      </c>
      <c r="AK21" s="75">
        <f t="shared" si="11"/>
        <v>0</v>
      </c>
      <c r="AL21" s="75">
        <f t="shared" si="12"/>
        <v>213.10697491915374</v>
      </c>
      <c r="AM21" s="75">
        <f t="shared" si="13"/>
        <v>220.33094017065048</v>
      </c>
      <c r="AO21" s="174">
        <f>'Input Reference'!$E$22+'Input Reference'!$E$23</f>
        <v>0</v>
      </c>
      <c r="AP21" s="174">
        <f>'Input Reference'!$E$22+'Input Reference'!$E$23</f>
        <v>0</v>
      </c>
      <c r="AQ21" s="174">
        <f>'Input Reference'!$E$22+'Input Reference'!$E$23</f>
        <v>0</v>
      </c>
      <c r="AS21" s="72">
        <f>(AK21-AO21)*(1-'Input Reference'!$E$24)</f>
        <v>0</v>
      </c>
      <c r="AT21" s="72">
        <f>(AL21-AP21)*(1-'Input Reference'!$E$24)</f>
        <v>202.45162617319605</v>
      </c>
      <c r="AU21" s="72">
        <f>(AM21-AQ21)*(1-'Input Reference'!$E$24)</f>
        <v>209.31439316211794</v>
      </c>
    </row>
    <row r="22" spans="4:47" x14ac:dyDescent="0.35">
      <c r="D22" s="175" t="s">
        <v>175</v>
      </c>
      <c r="E22" s="75" t="s">
        <v>176</v>
      </c>
      <c r="F22" s="182">
        <v>15.249499999999999</v>
      </c>
      <c r="G22" s="75">
        <v>38.850320000000004</v>
      </c>
      <c r="H22" s="178">
        <v>42403</v>
      </c>
      <c r="I22" s="177">
        <f t="shared" si="0"/>
        <v>42404</v>
      </c>
      <c r="J22" s="178">
        <v>44938</v>
      </c>
      <c r="K22" s="178">
        <v>45657</v>
      </c>
      <c r="L22" s="70">
        <f>'Input Reference'!$E$5</f>
        <v>196.46590909090907</v>
      </c>
      <c r="M22" s="70">
        <f>'Input Reference'!$E$4</f>
        <v>4.1545454545454534</v>
      </c>
      <c r="N22" s="70">
        <f>'Input Reference'!$E$6</f>
        <v>4</v>
      </c>
      <c r="O22" s="71">
        <f>'Input Reference'!$E$7</f>
        <v>0</v>
      </c>
      <c r="P22" s="70">
        <f>'Input Reference'!$E$8</f>
        <v>0</v>
      </c>
      <c r="Q22" s="70">
        <f>'Input Reference'!$E$9</f>
        <v>0.91963571428571433</v>
      </c>
      <c r="R22" s="164">
        <f>Maintenance!$BF$67</f>
        <v>0</v>
      </c>
      <c r="S22" s="164">
        <f>Maintenance!$BG$67</f>
        <v>1.6619923515674615E-3</v>
      </c>
      <c r="T22" s="164">
        <f>Maintenance!$BH$67</f>
        <v>4.0333073119958388E-3</v>
      </c>
      <c r="U22" s="72">
        <v>0</v>
      </c>
      <c r="V22" s="72">
        <f t="shared" ref="V22:V26" si="15">($B$5-J22+1)*$B$9</f>
        <v>336.3</v>
      </c>
      <c r="W22" s="72">
        <f t="shared" si="4"/>
        <v>347.7</v>
      </c>
      <c r="X22" s="73">
        <f t="shared" si="5"/>
        <v>0</v>
      </c>
      <c r="Y22" s="73">
        <f t="shared" si="6"/>
        <v>1097987.9545041318</v>
      </c>
      <c r="Z22" s="73">
        <f t="shared" si="7"/>
        <v>1135207.8851652888</v>
      </c>
      <c r="AA22" s="73">
        <f>'Input Reference'!$E$26/365*'ERs Calcs'!U22</f>
        <v>0</v>
      </c>
      <c r="AB22" s="73">
        <f>'Input Reference'!$E$26</f>
        <v>1479465.45</v>
      </c>
      <c r="AC22" s="73">
        <f>'Input Reference'!$E$26</f>
        <v>1479465.45</v>
      </c>
      <c r="AE22" s="72">
        <f t="shared" si="8"/>
        <v>0</v>
      </c>
      <c r="AF22" s="72">
        <f t="shared" si="9"/>
        <v>1097987.9545041318</v>
      </c>
      <c r="AG22" s="72">
        <f t="shared" si="10"/>
        <v>1135207.8851652888</v>
      </c>
      <c r="AI22" s="70">
        <f>'Input Reference'!$E$11</f>
        <v>1804.1499999999999</v>
      </c>
      <c r="AJ22" s="74">
        <f>'Input Reference'!$E$17</f>
        <v>2.1104946699999997E-4</v>
      </c>
      <c r="AK22" s="75">
        <f t="shared" si="11"/>
        <v>0</v>
      </c>
      <c r="AL22" s="75">
        <f t="shared" si="12"/>
        <v>213.10697491915374</v>
      </c>
      <c r="AM22" s="75">
        <f t="shared" si="13"/>
        <v>220.33094017065048</v>
      </c>
      <c r="AO22" s="174">
        <f>'Input Reference'!$E$22+'Input Reference'!$E$23</f>
        <v>0</v>
      </c>
      <c r="AP22" s="174">
        <f>'Input Reference'!$E$22+'Input Reference'!$E$23</f>
        <v>0</v>
      </c>
      <c r="AQ22" s="174">
        <f>'Input Reference'!$E$22+'Input Reference'!$E$23</f>
        <v>0</v>
      </c>
      <c r="AS22" s="72">
        <f>(AK22-AO22)*(1-'Input Reference'!$E$24)</f>
        <v>0</v>
      </c>
      <c r="AT22" s="72">
        <f>(AL22-AP22)*(1-'Input Reference'!$E$24)</f>
        <v>202.45162617319605</v>
      </c>
      <c r="AU22" s="72">
        <f>(AM22-AQ22)*(1-'Input Reference'!$E$24)</f>
        <v>209.31439316211794</v>
      </c>
    </row>
    <row r="23" spans="4:47" x14ac:dyDescent="0.35">
      <c r="D23" s="175" t="s">
        <v>177</v>
      </c>
      <c r="E23" s="75" t="s">
        <v>178</v>
      </c>
      <c r="F23" s="182">
        <v>15.49605</v>
      </c>
      <c r="G23" s="75">
        <v>38.903449999999999</v>
      </c>
      <c r="H23" s="178">
        <v>42419</v>
      </c>
      <c r="I23" s="177">
        <f t="shared" si="0"/>
        <v>42420</v>
      </c>
      <c r="J23" s="178">
        <v>44938</v>
      </c>
      <c r="K23" s="178">
        <v>45657</v>
      </c>
      <c r="L23" s="70">
        <f>'Input Reference'!$E$5</f>
        <v>196.46590909090907</v>
      </c>
      <c r="M23" s="70">
        <f>'Input Reference'!$E$4</f>
        <v>4.1545454545454534</v>
      </c>
      <c r="N23" s="70">
        <f>'Input Reference'!$E$6</f>
        <v>4</v>
      </c>
      <c r="O23" s="71">
        <f>'Input Reference'!$E$7</f>
        <v>0</v>
      </c>
      <c r="P23" s="70">
        <f>'Input Reference'!$E$8</f>
        <v>0</v>
      </c>
      <c r="Q23" s="70">
        <f>'Input Reference'!$E$9</f>
        <v>0.91963571428571433</v>
      </c>
      <c r="R23" s="164">
        <f>Maintenance!$BF$67</f>
        <v>0</v>
      </c>
      <c r="S23" s="164">
        <f>Maintenance!$BG$67</f>
        <v>1.6619923515674615E-3</v>
      </c>
      <c r="T23" s="164">
        <f>Maintenance!$BH$67</f>
        <v>4.0333073119958388E-3</v>
      </c>
      <c r="U23" s="72">
        <v>0</v>
      </c>
      <c r="V23" s="72">
        <f>($B$5-$J$23+1)*$B$9</f>
        <v>336.3</v>
      </c>
      <c r="W23" s="72">
        <f t="shared" si="4"/>
        <v>347.7</v>
      </c>
      <c r="X23" s="73">
        <f t="shared" si="5"/>
        <v>0</v>
      </c>
      <c r="Y23" s="73">
        <f t="shared" si="6"/>
        <v>1097987.9545041318</v>
      </c>
      <c r="Z23" s="73">
        <f t="shared" si="7"/>
        <v>1135207.8851652888</v>
      </c>
      <c r="AA23" s="73">
        <f>'Input Reference'!$E$26/365*'ERs Calcs'!U23</f>
        <v>0</v>
      </c>
      <c r="AB23" s="73">
        <f>'Input Reference'!$E$26</f>
        <v>1479465.45</v>
      </c>
      <c r="AC23" s="73">
        <f>'Input Reference'!$E$26</f>
        <v>1479465.45</v>
      </c>
      <c r="AE23" s="72">
        <f t="shared" si="8"/>
        <v>0</v>
      </c>
      <c r="AF23" s="72">
        <f t="shared" si="9"/>
        <v>1097987.9545041318</v>
      </c>
      <c r="AG23" s="72">
        <f t="shared" si="10"/>
        <v>1135207.8851652888</v>
      </c>
      <c r="AI23" s="70">
        <f>'Input Reference'!$E$11</f>
        <v>1804.1499999999999</v>
      </c>
      <c r="AJ23" s="74">
        <f>'Input Reference'!$E$17</f>
        <v>2.1104946699999997E-4</v>
      </c>
      <c r="AK23" s="75">
        <f t="shared" si="11"/>
        <v>0</v>
      </c>
      <c r="AL23" s="75">
        <f t="shared" si="12"/>
        <v>213.10697491915374</v>
      </c>
      <c r="AM23" s="75">
        <f t="shared" si="13"/>
        <v>220.33094017065048</v>
      </c>
      <c r="AO23" s="174">
        <f>'Input Reference'!$E$22+'Input Reference'!$E$23</f>
        <v>0</v>
      </c>
      <c r="AP23" s="174">
        <f>'Input Reference'!$E$22+'Input Reference'!$E$23</f>
        <v>0</v>
      </c>
      <c r="AQ23" s="174">
        <f>'Input Reference'!$E$22+'Input Reference'!$E$23</f>
        <v>0</v>
      </c>
      <c r="AS23" s="72">
        <f>(AK23-AO23)*(1-'Input Reference'!$E$24)</f>
        <v>0</v>
      </c>
      <c r="AT23" s="72">
        <f>(AL23-AP23)*(1-'Input Reference'!$E$24)</f>
        <v>202.45162617319605</v>
      </c>
      <c r="AU23" s="72">
        <f>(AM23-AQ23)*(1-'Input Reference'!$E$24)</f>
        <v>209.31439316211794</v>
      </c>
    </row>
    <row r="24" spans="4:47" x14ac:dyDescent="0.35">
      <c r="D24" s="175" t="s">
        <v>179</v>
      </c>
      <c r="E24" s="75" t="s">
        <v>180</v>
      </c>
      <c r="F24" s="182">
        <v>15.50845</v>
      </c>
      <c r="G24" s="75">
        <v>38.902639999999998</v>
      </c>
      <c r="H24" s="178">
        <v>42422</v>
      </c>
      <c r="I24" s="177">
        <f t="shared" si="0"/>
        <v>42423</v>
      </c>
      <c r="J24" s="178">
        <v>44938</v>
      </c>
      <c r="K24" s="178">
        <v>45657</v>
      </c>
      <c r="L24" s="70">
        <f>'Input Reference'!$E$5</f>
        <v>196.46590909090907</v>
      </c>
      <c r="M24" s="70">
        <f>'Input Reference'!$E$4</f>
        <v>4.1545454545454534</v>
      </c>
      <c r="N24" s="70">
        <f>'Input Reference'!$E$6</f>
        <v>4</v>
      </c>
      <c r="O24" s="71">
        <f>'Input Reference'!$E$7</f>
        <v>0</v>
      </c>
      <c r="P24" s="70">
        <f>'Input Reference'!$E$8</f>
        <v>0</v>
      </c>
      <c r="Q24" s="70">
        <f>'Input Reference'!$E$9</f>
        <v>0.91963571428571433</v>
      </c>
      <c r="R24" s="164">
        <f>Maintenance!$BF$67</f>
        <v>0</v>
      </c>
      <c r="S24" s="164">
        <f>Maintenance!$BG$67</f>
        <v>1.6619923515674615E-3</v>
      </c>
      <c r="T24" s="164">
        <f>Maintenance!$BH$67</f>
        <v>4.0333073119958388E-3</v>
      </c>
      <c r="U24" s="72">
        <v>0</v>
      </c>
      <c r="V24" s="72">
        <f t="shared" si="15"/>
        <v>336.3</v>
      </c>
      <c r="W24" s="72">
        <f t="shared" si="4"/>
        <v>347.7</v>
      </c>
      <c r="X24" s="73">
        <f t="shared" si="5"/>
        <v>0</v>
      </c>
      <c r="Y24" s="73">
        <f t="shared" si="6"/>
        <v>1097987.9545041318</v>
      </c>
      <c r="Z24" s="73">
        <f t="shared" si="7"/>
        <v>1135207.8851652888</v>
      </c>
      <c r="AA24" s="73">
        <f>'Input Reference'!$E$26/365*'ERs Calcs'!U24</f>
        <v>0</v>
      </c>
      <c r="AB24" s="73">
        <f>'Input Reference'!$E$26</f>
        <v>1479465.45</v>
      </c>
      <c r="AC24" s="73">
        <f>'Input Reference'!$E$26</f>
        <v>1479465.45</v>
      </c>
      <c r="AE24" s="72">
        <f t="shared" si="8"/>
        <v>0</v>
      </c>
      <c r="AF24" s="72">
        <f t="shared" si="9"/>
        <v>1097987.9545041318</v>
      </c>
      <c r="AG24" s="72">
        <f t="shared" si="10"/>
        <v>1135207.8851652888</v>
      </c>
      <c r="AI24" s="70">
        <f>'Input Reference'!$E$11</f>
        <v>1804.1499999999999</v>
      </c>
      <c r="AJ24" s="74">
        <f>'Input Reference'!$E$17</f>
        <v>2.1104946699999997E-4</v>
      </c>
      <c r="AK24" s="75">
        <f t="shared" si="11"/>
        <v>0</v>
      </c>
      <c r="AL24" s="75">
        <f t="shared" si="12"/>
        <v>213.10697491915374</v>
      </c>
      <c r="AM24" s="75">
        <f t="shared" si="13"/>
        <v>220.33094017065048</v>
      </c>
      <c r="AO24" s="174">
        <f>'Input Reference'!$E$22+'Input Reference'!$E$23</f>
        <v>0</v>
      </c>
      <c r="AP24" s="174">
        <f>'Input Reference'!$E$22+'Input Reference'!$E$23</f>
        <v>0</v>
      </c>
      <c r="AQ24" s="174">
        <f>'Input Reference'!$E$22+'Input Reference'!$E$23</f>
        <v>0</v>
      </c>
      <c r="AS24" s="72">
        <f>(AK24-AO24)*(1-'Input Reference'!$E$24)</f>
        <v>0</v>
      </c>
      <c r="AT24" s="72">
        <f>(AL24-AP24)*(1-'Input Reference'!$E$24)</f>
        <v>202.45162617319605</v>
      </c>
      <c r="AU24" s="72">
        <f>(AM24-AQ24)*(1-'Input Reference'!$E$24)</f>
        <v>209.31439316211794</v>
      </c>
    </row>
    <row r="25" spans="4:47" x14ac:dyDescent="0.35">
      <c r="D25" s="175" t="s">
        <v>181</v>
      </c>
      <c r="E25" s="75" t="s">
        <v>182</v>
      </c>
      <c r="F25" s="182">
        <v>15.35642</v>
      </c>
      <c r="G25" s="75">
        <v>38.800600000000003</v>
      </c>
      <c r="H25" s="178">
        <v>42444</v>
      </c>
      <c r="I25" s="177">
        <f t="shared" si="0"/>
        <v>42445</v>
      </c>
      <c r="J25" s="178">
        <v>44938</v>
      </c>
      <c r="K25" s="178">
        <v>45657</v>
      </c>
      <c r="L25" s="70">
        <f>'Input Reference'!$E$5</f>
        <v>196.46590909090907</v>
      </c>
      <c r="M25" s="70">
        <f>'Input Reference'!$E$4</f>
        <v>4.1545454545454534</v>
      </c>
      <c r="N25" s="70">
        <f>'Input Reference'!$E$6</f>
        <v>4</v>
      </c>
      <c r="O25" s="71">
        <f>'Input Reference'!$E$7</f>
        <v>0</v>
      </c>
      <c r="P25" s="70">
        <f>'Input Reference'!$E$8</f>
        <v>0</v>
      </c>
      <c r="Q25" s="70">
        <f>'Input Reference'!$E$9</f>
        <v>0.91963571428571433</v>
      </c>
      <c r="R25" s="164">
        <f>Maintenance!$BF$67</f>
        <v>0</v>
      </c>
      <c r="S25" s="164">
        <f>Maintenance!$BG$67</f>
        <v>1.6619923515674615E-3</v>
      </c>
      <c r="T25" s="164">
        <f>Maintenance!$BH$67</f>
        <v>4.0333073119958388E-3</v>
      </c>
      <c r="U25" s="72">
        <v>0</v>
      </c>
      <c r="V25" s="72">
        <f t="shared" si="15"/>
        <v>336.3</v>
      </c>
      <c r="W25" s="72">
        <f t="shared" si="4"/>
        <v>347.7</v>
      </c>
      <c r="X25" s="73">
        <f t="shared" si="5"/>
        <v>0</v>
      </c>
      <c r="Y25" s="73">
        <f t="shared" si="6"/>
        <v>1097987.9545041318</v>
      </c>
      <c r="Z25" s="73">
        <f t="shared" si="7"/>
        <v>1135207.8851652888</v>
      </c>
      <c r="AA25" s="73">
        <f>'Input Reference'!$E$26/365*'ERs Calcs'!U25</f>
        <v>0</v>
      </c>
      <c r="AB25" s="73">
        <f>'Input Reference'!$E$26</f>
        <v>1479465.45</v>
      </c>
      <c r="AC25" s="73">
        <f>'Input Reference'!$E$26</f>
        <v>1479465.45</v>
      </c>
      <c r="AE25" s="72">
        <f t="shared" si="8"/>
        <v>0</v>
      </c>
      <c r="AF25" s="72">
        <f t="shared" si="9"/>
        <v>1097987.9545041318</v>
      </c>
      <c r="AG25" s="72">
        <f t="shared" si="10"/>
        <v>1135207.8851652888</v>
      </c>
      <c r="AI25" s="70">
        <f>'Input Reference'!$E$11</f>
        <v>1804.1499999999999</v>
      </c>
      <c r="AJ25" s="74">
        <f>'Input Reference'!$E$17</f>
        <v>2.1104946699999997E-4</v>
      </c>
      <c r="AK25" s="75">
        <f t="shared" si="11"/>
        <v>0</v>
      </c>
      <c r="AL25" s="75">
        <f t="shared" si="12"/>
        <v>213.10697491915374</v>
      </c>
      <c r="AM25" s="75">
        <f t="shared" si="13"/>
        <v>220.33094017065048</v>
      </c>
      <c r="AO25" s="174">
        <f>'Input Reference'!$E$22+'Input Reference'!$E$23</f>
        <v>0</v>
      </c>
      <c r="AP25" s="174">
        <f>'Input Reference'!$E$22+'Input Reference'!$E$23</f>
        <v>0</v>
      </c>
      <c r="AQ25" s="174">
        <f>'Input Reference'!$E$22+'Input Reference'!$E$23</f>
        <v>0</v>
      </c>
      <c r="AS25" s="72">
        <f>(AK25-AO25)*(1-'Input Reference'!$E$24)</f>
        <v>0</v>
      </c>
      <c r="AT25" s="72">
        <f>(AL25-AP25)*(1-'Input Reference'!$E$24)</f>
        <v>202.45162617319605</v>
      </c>
      <c r="AU25" s="72">
        <f>(AM25-AQ25)*(1-'Input Reference'!$E$24)</f>
        <v>209.31439316211794</v>
      </c>
    </row>
    <row r="26" spans="4:47" x14ac:dyDescent="0.35">
      <c r="D26" s="175" t="s">
        <v>183</v>
      </c>
      <c r="E26" s="75" t="s">
        <v>174</v>
      </c>
      <c r="F26" s="182">
        <v>15.308299999999999</v>
      </c>
      <c r="G26" s="75">
        <v>38.86054</v>
      </c>
      <c r="H26" s="178">
        <v>42653</v>
      </c>
      <c r="I26" s="177">
        <f t="shared" si="0"/>
        <v>42654</v>
      </c>
      <c r="J26" s="178">
        <v>44938</v>
      </c>
      <c r="K26" s="178">
        <v>45657</v>
      </c>
      <c r="L26" s="70">
        <f>'Input Reference'!$E$5</f>
        <v>196.46590909090907</v>
      </c>
      <c r="M26" s="70">
        <f>'Input Reference'!$E$4</f>
        <v>4.1545454545454534</v>
      </c>
      <c r="N26" s="70">
        <f>'Input Reference'!$E$6</f>
        <v>4</v>
      </c>
      <c r="O26" s="71">
        <f>'Input Reference'!$E$7</f>
        <v>0</v>
      </c>
      <c r="P26" s="70">
        <f>'Input Reference'!$E$8</f>
        <v>0</v>
      </c>
      <c r="Q26" s="70">
        <f>'Input Reference'!$E$9</f>
        <v>0.91963571428571433</v>
      </c>
      <c r="R26" s="164">
        <f>Maintenance!$BF$67</f>
        <v>0</v>
      </c>
      <c r="S26" s="164">
        <f>Maintenance!$BG$67</f>
        <v>1.6619923515674615E-3</v>
      </c>
      <c r="T26" s="164">
        <f>Maintenance!$BH$67</f>
        <v>4.0333073119958388E-3</v>
      </c>
      <c r="U26" s="72">
        <v>0</v>
      </c>
      <c r="V26" s="72">
        <f t="shared" si="15"/>
        <v>336.3</v>
      </c>
      <c r="W26" s="72">
        <f t="shared" si="4"/>
        <v>347.7</v>
      </c>
      <c r="X26" s="73">
        <f t="shared" si="5"/>
        <v>0</v>
      </c>
      <c r="Y26" s="73">
        <f t="shared" si="6"/>
        <v>1097987.9545041318</v>
      </c>
      <c r="Z26" s="73">
        <f t="shared" si="7"/>
        <v>1135207.8851652888</v>
      </c>
      <c r="AA26" s="73">
        <f>'Input Reference'!$E$26/365*'ERs Calcs'!U26</f>
        <v>0</v>
      </c>
      <c r="AB26" s="73">
        <f>'Input Reference'!$E$26</f>
        <v>1479465.45</v>
      </c>
      <c r="AC26" s="73">
        <f>'Input Reference'!$E$26</f>
        <v>1479465.45</v>
      </c>
      <c r="AE26" s="72">
        <f t="shared" si="8"/>
        <v>0</v>
      </c>
      <c r="AF26" s="72">
        <f t="shared" si="9"/>
        <v>1097987.9545041318</v>
      </c>
      <c r="AG26" s="72">
        <f t="shared" si="10"/>
        <v>1135207.8851652888</v>
      </c>
      <c r="AI26" s="70">
        <f>'Input Reference'!$E$11</f>
        <v>1804.1499999999999</v>
      </c>
      <c r="AJ26" s="74">
        <f>'Input Reference'!$E$17</f>
        <v>2.1104946699999997E-4</v>
      </c>
      <c r="AK26" s="75">
        <f t="shared" si="11"/>
        <v>0</v>
      </c>
      <c r="AL26" s="75">
        <f t="shared" si="12"/>
        <v>213.10697491915374</v>
      </c>
      <c r="AM26" s="75">
        <f t="shared" si="13"/>
        <v>220.33094017065048</v>
      </c>
      <c r="AO26" s="174">
        <f>'Input Reference'!$E$22+'Input Reference'!$E$23</f>
        <v>0</v>
      </c>
      <c r="AP26" s="174">
        <f>'Input Reference'!$E$22+'Input Reference'!$E$23</f>
        <v>0</v>
      </c>
      <c r="AQ26" s="174">
        <f>'Input Reference'!$E$22+'Input Reference'!$E$23</f>
        <v>0</v>
      </c>
      <c r="AS26" s="72">
        <f>(AK26-AO26)*(1-'Input Reference'!$E$24)</f>
        <v>0</v>
      </c>
      <c r="AT26" s="72">
        <f>(AL26-AP26)*(1-'Input Reference'!$E$24)</f>
        <v>202.45162617319605</v>
      </c>
      <c r="AU26" s="72">
        <f>(AM26-AQ26)*(1-'Input Reference'!$E$24)</f>
        <v>209.31439316211794</v>
      </c>
    </row>
    <row r="27" spans="4:47" x14ac:dyDescent="0.35">
      <c r="D27" s="175" t="s">
        <v>184</v>
      </c>
      <c r="E27" s="75" t="s">
        <v>185</v>
      </c>
      <c r="F27" s="182">
        <v>15.311360000000001</v>
      </c>
      <c r="G27" s="75">
        <v>38.749969999999998</v>
      </c>
      <c r="H27" s="178">
        <v>42355</v>
      </c>
      <c r="I27" s="177">
        <f t="shared" si="0"/>
        <v>42356</v>
      </c>
      <c r="J27" s="178">
        <v>44913</v>
      </c>
      <c r="K27" s="178">
        <v>45657</v>
      </c>
      <c r="L27" s="70">
        <f>'Input Reference'!$E$5</f>
        <v>196.46590909090907</v>
      </c>
      <c r="M27" s="70">
        <f>'Input Reference'!$E$4</f>
        <v>4.1545454545454534</v>
      </c>
      <c r="N27" s="70">
        <f>'Input Reference'!$E$6</f>
        <v>4</v>
      </c>
      <c r="O27" s="71">
        <f>'Input Reference'!$E$7</f>
        <v>0</v>
      </c>
      <c r="P27" s="70">
        <f>'Input Reference'!$E$8</f>
        <v>0</v>
      </c>
      <c r="Q27" s="70">
        <f>'Input Reference'!$E$9</f>
        <v>0.91963571428571433</v>
      </c>
      <c r="R27" s="164">
        <f>Maintenance!$BF$67</f>
        <v>0</v>
      </c>
      <c r="S27" s="164">
        <f>Maintenance!$BG$67</f>
        <v>1.6619923515674615E-3</v>
      </c>
      <c r="T27" s="164">
        <f>Maintenance!$BH$67</f>
        <v>4.0333073119958388E-3</v>
      </c>
      <c r="U27" s="72">
        <f t="shared" si="14"/>
        <v>13.299999999999999</v>
      </c>
      <c r="V27" s="72">
        <f t="shared" si="2"/>
        <v>346.75</v>
      </c>
      <c r="W27" s="72">
        <f t="shared" si="4"/>
        <v>347.7</v>
      </c>
      <c r="X27" s="73">
        <f t="shared" si="5"/>
        <v>43423.252438016505</v>
      </c>
      <c r="Y27" s="73">
        <f t="shared" si="6"/>
        <v>1132106.2242768591</v>
      </c>
      <c r="Z27" s="73">
        <f t="shared" si="7"/>
        <v>1135207.8851652888</v>
      </c>
      <c r="AA27" s="73">
        <f>'Input Reference'!$E$26/365*'ERs Calcs'!U27</f>
        <v>53909.288999999997</v>
      </c>
      <c r="AB27" s="73">
        <f>'Input Reference'!$E$26</f>
        <v>1479465.45</v>
      </c>
      <c r="AC27" s="73">
        <f>'Input Reference'!$E$26</f>
        <v>1479465.45</v>
      </c>
      <c r="AE27" s="72">
        <f t="shared" si="8"/>
        <v>43423.252438016505</v>
      </c>
      <c r="AF27" s="72">
        <f t="shared" si="9"/>
        <v>1132106.2242768591</v>
      </c>
      <c r="AG27" s="72">
        <f t="shared" si="10"/>
        <v>1135207.8851652888</v>
      </c>
      <c r="AI27" s="70">
        <f>'Input Reference'!$E$11</f>
        <v>1804.1499999999999</v>
      </c>
      <c r="AJ27" s="74">
        <f>'Input Reference'!$E$17</f>
        <v>2.1104946699999997E-4</v>
      </c>
      <c r="AK27" s="75">
        <f t="shared" si="11"/>
        <v>8.427959460079526</v>
      </c>
      <c r="AL27" s="75">
        <f t="shared" si="12"/>
        <v>219.72894306635911</v>
      </c>
      <c r="AM27" s="75">
        <f t="shared" si="13"/>
        <v>220.33094017065048</v>
      </c>
      <c r="AO27" s="174">
        <f>'Input Reference'!$E$22+'Input Reference'!$E$23</f>
        <v>0</v>
      </c>
      <c r="AP27" s="174">
        <f>'Input Reference'!$E$22+'Input Reference'!$E$23</f>
        <v>0</v>
      </c>
      <c r="AQ27" s="174">
        <f>'Input Reference'!$E$22+'Input Reference'!$E$23</f>
        <v>0</v>
      </c>
      <c r="AS27" s="72">
        <f>(AK27-AO27)*(1-'Input Reference'!$E$24)</f>
        <v>8.0065614870755493</v>
      </c>
      <c r="AT27" s="72">
        <f>(AL27-AP27)*(1-'Input Reference'!$E$24)</f>
        <v>208.74249591304115</v>
      </c>
      <c r="AU27" s="72">
        <f>(AM27-AQ27)*(1-'Input Reference'!$E$24)</f>
        <v>209.31439316211794</v>
      </c>
    </row>
    <row r="28" spans="4:47" x14ac:dyDescent="0.35">
      <c r="D28" s="175" t="s">
        <v>186</v>
      </c>
      <c r="E28" s="75" t="s">
        <v>187</v>
      </c>
      <c r="F28" s="182">
        <v>15.30658</v>
      </c>
      <c r="G28" s="75">
        <v>38.83623</v>
      </c>
      <c r="H28" s="178">
        <v>42380</v>
      </c>
      <c r="I28" s="177">
        <f t="shared" si="0"/>
        <v>42381</v>
      </c>
      <c r="J28" s="178">
        <v>44913</v>
      </c>
      <c r="K28" s="178">
        <v>45657</v>
      </c>
      <c r="L28" s="70">
        <f>'Input Reference'!$E$5</f>
        <v>196.46590909090907</v>
      </c>
      <c r="M28" s="70">
        <f>'Input Reference'!$E$4</f>
        <v>4.1545454545454534</v>
      </c>
      <c r="N28" s="70">
        <f>'Input Reference'!$E$6</f>
        <v>4</v>
      </c>
      <c r="O28" s="71">
        <f>'Input Reference'!$E$7</f>
        <v>0</v>
      </c>
      <c r="P28" s="70">
        <f>'Input Reference'!$E$8</f>
        <v>0</v>
      </c>
      <c r="Q28" s="70">
        <f>'Input Reference'!$E$9</f>
        <v>0.91963571428571433</v>
      </c>
      <c r="R28" s="164">
        <f>Maintenance!$BF$67</f>
        <v>0</v>
      </c>
      <c r="S28" s="164">
        <f>Maintenance!$BG$67</f>
        <v>1.6619923515674615E-3</v>
      </c>
      <c r="T28" s="164">
        <f>Maintenance!$BH$67</f>
        <v>4.0333073119958388E-3</v>
      </c>
      <c r="U28" s="72">
        <f t="shared" si="14"/>
        <v>13.299999999999999</v>
      </c>
      <c r="V28" s="72">
        <f t="shared" si="2"/>
        <v>346.75</v>
      </c>
      <c r="W28" s="72">
        <f t="shared" si="4"/>
        <v>347.7</v>
      </c>
      <c r="X28" s="73">
        <f t="shared" si="5"/>
        <v>43423.252438016505</v>
      </c>
      <c r="Y28" s="73">
        <f t="shared" si="6"/>
        <v>1132106.2242768591</v>
      </c>
      <c r="Z28" s="73">
        <f t="shared" si="7"/>
        <v>1135207.8851652888</v>
      </c>
      <c r="AA28" s="73">
        <f>'Input Reference'!$E$26/365*'ERs Calcs'!U28</f>
        <v>53909.288999999997</v>
      </c>
      <c r="AB28" s="73">
        <f>'Input Reference'!$E$26</f>
        <v>1479465.45</v>
      </c>
      <c r="AC28" s="73">
        <f>'Input Reference'!$E$26</f>
        <v>1479465.45</v>
      </c>
      <c r="AE28" s="72">
        <f t="shared" si="8"/>
        <v>43423.252438016505</v>
      </c>
      <c r="AF28" s="72">
        <f t="shared" si="9"/>
        <v>1132106.2242768591</v>
      </c>
      <c r="AG28" s="72">
        <f t="shared" si="10"/>
        <v>1135207.8851652888</v>
      </c>
      <c r="AI28" s="70">
        <f>'Input Reference'!$E$11</f>
        <v>1804.1499999999999</v>
      </c>
      <c r="AJ28" s="74">
        <f>'Input Reference'!$E$17</f>
        <v>2.1104946699999997E-4</v>
      </c>
      <c r="AK28" s="75">
        <f t="shared" si="11"/>
        <v>8.427959460079526</v>
      </c>
      <c r="AL28" s="75">
        <f t="shared" si="12"/>
        <v>219.72894306635911</v>
      </c>
      <c r="AM28" s="75">
        <f t="shared" si="13"/>
        <v>220.33094017065048</v>
      </c>
      <c r="AO28" s="174">
        <f>'Input Reference'!$E$22+'Input Reference'!$E$23</f>
        <v>0</v>
      </c>
      <c r="AP28" s="174">
        <f>'Input Reference'!$E$22+'Input Reference'!$E$23</f>
        <v>0</v>
      </c>
      <c r="AQ28" s="174">
        <f>'Input Reference'!$E$22+'Input Reference'!$E$23</f>
        <v>0</v>
      </c>
      <c r="AS28" s="72">
        <f>(AK28-AO28)*(1-'Input Reference'!$E$24)</f>
        <v>8.0065614870755493</v>
      </c>
      <c r="AT28" s="72">
        <f>(AL28-AP28)*(1-'Input Reference'!$E$24)</f>
        <v>208.74249591304115</v>
      </c>
      <c r="AU28" s="72">
        <f>(AM28-AQ28)*(1-'Input Reference'!$E$24)</f>
        <v>209.31439316211794</v>
      </c>
    </row>
    <row r="29" spans="4:47" ht="15" customHeight="1" x14ac:dyDescent="0.35">
      <c r="D29" s="175" t="s">
        <v>188</v>
      </c>
      <c r="E29" s="75" t="s">
        <v>187</v>
      </c>
      <c r="F29" s="182">
        <v>15.30673</v>
      </c>
      <c r="G29" s="75">
        <v>38.83623</v>
      </c>
      <c r="H29" s="178">
        <v>42402</v>
      </c>
      <c r="I29" s="177">
        <f t="shared" si="0"/>
        <v>42403</v>
      </c>
      <c r="J29" s="178">
        <v>44913</v>
      </c>
      <c r="K29" s="178">
        <v>45657</v>
      </c>
      <c r="L29" s="70">
        <f>'Input Reference'!$E$5</f>
        <v>196.46590909090907</v>
      </c>
      <c r="M29" s="70">
        <f>'Input Reference'!$E$4</f>
        <v>4.1545454545454534</v>
      </c>
      <c r="N29" s="70">
        <f>'Input Reference'!$E$6</f>
        <v>4</v>
      </c>
      <c r="O29" s="71">
        <f>'Input Reference'!$E$7</f>
        <v>0</v>
      </c>
      <c r="P29" s="70">
        <f>'Input Reference'!$E$8</f>
        <v>0</v>
      </c>
      <c r="Q29" s="70">
        <f>'Input Reference'!$E$9</f>
        <v>0.91963571428571433</v>
      </c>
      <c r="R29" s="164">
        <f>Maintenance!$BF$67</f>
        <v>0</v>
      </c>
      <c r="S29" s="164">
        <f>Maintenance!$BG$67</f>
        <v>1.6619923515674615E-3</v>
      </c>
      <c r="T29" s="164">
        <f>Maintenance!$BH$67</f>
        <v>4.0333073119958388E-3</v>
      </c>
      <c r="U29" s="72">
        <f t="shared" si="14"/>
        <v>13.299999999999999</v>
      </c>
      <c r="V29" s="72">
        <f t="shared" si="2"/>
        <v>346.75</v>
      </c>
      <c r="W29" s="72">
        <f t="shared" si="4"/>
        <v>347.7</v>
      </c>
      <c r="X29" s="73">
        <f t="shared" si="5"/>
        <v>43423.252438016505</v>
      </c>
      <c r="Y29" s="73">
        <f t="shared" si="6"/>
        <v>1132106.2242768591</v>
      </c>
      <c r="Z29" s="73">
        <f t="shared" si="7"/>
        <v>1135207.8851652888</v>
      </c>
      <c r="AA29" s="73">
        <f>'Input Reference'!$E$26/365*'ERs Calcs'!U29</f>
        <v>53909.288999999997</v>
      </c>
      <c r="AB29" s="73">
        <f>'Input Reference'!$E$26</f>
        <v>1479465.45</v>
      </c>
      <c r="AC29" s="73">
        <f>'Input Reference'!$E$26</f>
        <v>1479465.45</v>
      </c>
      <c r="AE29" s="72">
        <f t="shared" si="8"/>
        <v>43423.252438016505</v>
      </c>
      <c r="AF29" s="72">
        <f t="shared" si="9"/>
        <v>1132106.2242768591</v>
      </c>
      <c r="AG29" s="72">
        <f t="shared" si="10"/>
        <v>1135207.8851652888</v>
      </c>
      <c r="AI29" s="70">
        <f>'Input Reference'!$E$11</f>
        <v>1804.1499999999999</v>
      </c>
      <c r="AJ29" s="74">
        <f>'Input Reference'!$E$17</f>
        <v>2.1104946699999997E-4</v>
      </c>
      <c r="AK29" s="75">
        <f t="shared" si="11"/>
        <v>8.427959460079526</v>
      </c>
      <c r="AL29" s="75">
        <f t="shared" si="12"/>
        <v>219.72894306635911</v>
      </c>
      <c r="AM29" s="75">
        <f t="shared" si="13"/>
        <v>220.33094017065048</v>
      </c>
      <c r="AO29" s="174">
        <f>'Input Reference'!$E$22+'Input Reference'!$E$23</f>
        <v>0</v>
      </c>
      <c r="AP29" s="174">
        <f>'Input Reference'!$E$22+'Input Reference'!$E$23</f>
        <v>0</v>
      </c>
      <c r="AQ29" s="174">
        <f>'Input Reference'!$E$22+'Input Reference'!$E$23</f>
        <v>0</v>
      </c>
      <c r="AS29" s="72">
        <f>(AK29-AO29)*(1-'Input Reference'!$E$24)</f>
        <v>8.0065614870755493</v>
      </c>
      <c r="AT29" s="72">
        <f>(AL29-AP29)*(1-'Input Reference'!$E$24)</f>
        <v>208.74249591304115</v>
      </c>
      <c r="AU29" s="72">
        <f>(AM29-AQ29)*(1-'Input Reference'!$E$24)</f>
        <v>209.31439316211794</v>
      </c>
    </row>
    <row r="30" spans="4:47" x14ac:dyDescent="0.35">
      <c r="D30" s="175" t="s">
        <v>189</v>
      </c>
      <c r="E30" s="75" t="s">
        <v>190</v>
      </c>
      <c r="F30" s="182">
        <v>15.421200000000001</v>
      </c>
      <c r="G30" s="75">
        <v>38.895229999999998</v>
      </c>
      <c r="H30" s="178">
        <v>42443</v>
      </c>
      <c r="I30" s="177">
        <f t="shared" si="0"/>
        <v>42444</v>
      </c>
      <c r="J30" s="178">
        <v>44913</v>
      </c>
      <c r="K30" s="178">
        <v>45657</v>
      </c>
      <c r="L30" s="70">
        <f>'Input Reference'!$E$5</f>
        <v>196.46590909090907</v>
      </c>
      <c r="M30" s="70">
        <f>'Input Reference'!$E$4</f>
        <v>4.1545454545454534</v>
      </c>
      <c r="N30" s="70">
        <f>'Input Reference'!$E$6</f>
        <v>4</v>
      </c>
      <c r="O30" s="71">
        <f>'Input Reference'!$E$7</f>
        <v>0</v>
      </c>
      <c r="P30" s="70">
        <f>'Input Reference'!$E$8</f>
        <v>0</v>
      </c>
      <c r="Q30" s="70">
        <f>'Input Reference'!$E$9</f>
        <v>0.91963571428571433</v>
      </c>
      <c r="R30" s="164">
        <f>Maintenance!$BF$67</f>
        <v>0</v>
      </c>
      <c r="S30" s="164">
        <f>Maintenance!$BG$67</f>
        <v>1.6619923515674615E-3</v>
      </c>
      <c r="T30" s="164">
        <f>Maintenance!$BH$67</f>
        <v>4.0333073119958388E-3</v>
      </c>
      <c r="U30" s="72">
        <f t="shared" si="14"/>
        <v>13.299999999999999</v>
      </c>
      <c r="V30" s="72">
        <f t="shared" si="2"/>
        <v>346.75</v>
      </c>
      <c r="W30" s="72">
        <f t="shared" si="4"/>
        <v>347.7</v>
      </c>
      <c r="X30" s="73">
        <f t="shared" si="5"/>
        <v>43423.252438016505</v>
      </c>
      <c r="Y30" s="73">
        <f t="shared" si="6"/>
        <v>1132106.2242768591</v>
      </c>
      <c r="Z30" s="73">
        <f t="shared" si="7"/>
        <v>1135207.8851652888</v>
      </c>
      <c r="AA30" s="73">
        <f>'Input Reference'!$E$26/365*'ERs Calcs'!U30</f>
        <v>53909.288999999997</v>
      </c>
      <c r="AB30" s="73">
        <f>'Input Reference'!$E$26</f>
        <v>1479465.45</v>
      </c>
      <c r="AC30" s="73">
        <f>'Input Reference'!$E$26</f>
        <v>1479465.45</v>
      </c>
      <c r="AE30" s="72">
        <f t="shared" si="8"/>
        <v>43423.252438016505</v>
      </c>
      <c r="AF30" s="72">
        <f t="shared" si="9"/>
        <v>1132106.2242768591</v>
      </c>
      <c r="AG30" s="72">
        <f t="shared" si="10"/>
        <v>1135207.8851652888</v>
      </c>
      <c r="AI30" s="70">
        <f>'Input Reference'!$E$11</f>
        <v>1804.1499999999999</v>
      </c>
      <c r="AJ30" s="74">
        <f>'Input Reference'!$E$17</f>
        <v>2.1104946699999997E-4</v>
      </c>
      <c r="AK30" s="75">
        <f t="shared" si="11"/>
        <v>8.427959460079526</v>
      </c>
      <c r="AL30" s="75">
        <f t="shared" si="12"/>
        <v>219.72894306635911</v>
      </c>
      <c r="AM30" s="75">
        <f t="shared" si="13"/>
        <v>220.33094017065048</v>
      </c>
      <c r="AO30" s="174">
        <f>'Input Reference'!$E$22+'Input Reference'!$E$23</f>
        <v>0</v>
      </c>
      <c r="AP30" s="174">
        <f>'Input Reference'!$E$22+'Input Reference'!$E$23</f>
        <v>0</v>
      </c>
      <c r="AQ30" s="174">
        <f>'Input Reference'!$E$22+'Input Reference'!$E$23</f>
        <v>0</v>
      </c>
      <c r="AS30" s="72">
        <f>(AK30-AO30)*(1-'Input Reference'!$E$24)</f>
        <v>8.0065614870755493</v>
      </c>
      <c r="AT30" s="72">
        <f>(AL30-AP30)*(1-'Input Reference'!$E$24)</f>
        <v>208.74249591304115</v>
      </c>
      <c r="AU30" s="72">
        <f>(AM30-AQ30)*(1-'Input Reference'!$E$24)</f>
        <v>209.31439316211794</v>
      </c>
    </row>
    <row r="31" spans="4:47" x14ac:dyDescent="0.35">
      <c r="D31" s="175" t="s">
        <v>191</v>
      </c>
      <c r="E31" s="75" t="s">
        <v>190</v>
      </c>
      <c r="F31" s="182">
        <v>15.438560000000001</v>
      </c>
      <c r="G31" s="75">
        <v>38.897489999999998</v>
      </c>
      <c r="H31" s="178">
        <v>42450</v>
      </c>
      <c r="I31" s="177">
        <f t="shared" si="0"/>
        <v>42451</v>
      </c>
      <c r="J31" s="178">
        <v>44913</v>
      </c>
      <c r="K31" s="178">
        <v>45657</v>
      </c>
      <c r="L31" s="70">
        <f>'Input Reference'!$E$5</f>
        <v>196.46590909090907</v>
      </c>
      <c r="M31" s="70">
        <f>'Input Reference'!$E$4</f>
        <v>4.1545454545454534</v>
      </c>
      <c r="N31" s="70">
        <f>'Input Reference'!$E$6</f>
        <v>4</v>
      </c>
      <c r="O31" s="71">
        <f>'Input Reference'!$E$7</f>
        <v>0</v>
      </c>
      <c r="P31" s="70">
        <f>'Input Reference'!$E$8</f>
        <v>0</v>
      </c>
      <c r="Q31" s="70">
        <f>'Input Reference'!$E$9</f>
        <v>0.91963571428571433</v>
      </c>
      <c r="R31" s="164">
        <f>Maintenance!$BF$67</f>
        <v>0</v>
      </c>
      <c r="S31" s="164">
        <f>Maintenance!$BG$67</f>
        <v>1.6619923515674615E-3</v>
      </c>
      <c r="T31" s="164">
        <f>Maintenance!$BH$67</f>
        <v>4.0333073119958388E-3</v>
      </c>
      <c r="U31" s="72">
        <f t="shared" si="14"/>
        <v>13.299999999999999</v>
      </c>
      <c r="V31" s="72">
        <f t="shared" si="2"/>
        <v>346.75</v>
      </c>
      <c r="W31" s="72">
        <f t="shared" si="4"/>
        <v>347.7</v>
      </c>
      <c r="X31" s="73">
        <f t="shared" si="5"/>
        <v>43423.252438016505</v>
      </c>
      <c r="Y31" s="73">
        <f t="shared" si="6"/>
        <v>1132106.2242768591</v>
      </c>
      <c r="Z31" s="73">
        <f t="shared" si="7"/>
        <v>1135207.8851652888</v>
      </c>
      <c r="AA31" s="73">
        <f>'Input Reference'!$E$26/365*'ERs Calcs'!U31</f>
        <v>53909.288999999997</v>
      </c>
      <c r="AB31" s="73">
        <f>'Input Reference'!$E$26</f>
        <v>1479465.45</v>
      </c>
      <c r="AC31" s="73">
        <f>'Input Reference'!$E$26</f>
        <v>1479465.45</v>
      </c>
      <c r="AE31" s="72">
        <f t="shared" si="8"/>
        <v>43423.252438016505</v>
      </c>
      <c r="AF31" s="72">
        <f t="shared" si="9"/>
        <v>1132106.2242768591</v>
      </c>
      <c r="AG31" s="72">
        <f t="shared" si="10"/>
        <v>1135207.8851652888</v>
      </c>
      <c r="AI31" s="70">
        <f>'Input Reference'!$E$11</f>
        <v>1804.1499999999999</v>
      </c>
      <c r="AJ31" s="74">
        <f>'Input Reference'!$E$17</f>
        <v>2.1104946699999997E-4</v>
      </c>
      <c r="AK31" s="75">
        <f t="shared" si="11"/>
        <v>8.427959460079526</v>
      </c>
      <c r="AL31" s="75">
        <f t="shared" si="12"/>
        <v>219.72894306635911</v>
      </c>
      <c r="AM31" s="75">
        <f t="shared" si="13"/>
        <v>220.33094017065048</v>
      </c>
      <c r="AO31" s="174">
        <f>'Input Reference'!$E$22+'Input Reference'!$E$23</f>
        <v>0</v>
      </c>
      <c r="AP31" s="174">
        <f>'Input Reference'!$E$22+'Input Reference'!$E$23</f>
        <v>0</v>
      </c>
      <c r="AQ31" s="174">
        <f>'Input Reference'!$E$22+'Input Reference'!$E$23</f>
        <v>0</v>
      </c>
      <c r="AS31" s="72">
        <f>(AK31-AO31)*(1-'Input Reference'!$E$24)</f>
        <v>8.0065614870755493</v>
      </c>
      <c r="AT31" s="72">
        <f>(AL31-AP31)*(1-'Input Reference'!$E$24)</f>
        <v>208.74249591304115</v>
      </c>
      <c r="AU31" s="72">
        <f>(AM31-AQ31)*(1-'Input Reference'!$E$24)</f>
        <v>209.31439316211794</v>
      </c>
    </row>
    <row r="32" spans="4:47" x14ac:dyDescent="0.35">
      <c r="D32" s="175" t="s">
        <v>192</v>
      </c>
      <c r="E32" s="75" t="s">
        <v>193</v>
      </c>
      <c r="F32" s="182">
        <v>15.42948</v>
      </c>
      <c r="G32" s="75">
        <v>38.923729999999999</v>
      </c>
      <c r="H32" s="178">
        <v>42453</v>
      </c>
      <c r="I32" s="177">
        <f t="shared" si="0"/>
        <v>42454</v>
      </c>
      <c r="J32" s="178">
        <v>44913</v>
      </c>
      <c r="K32" s="178">
        <v>45657</v>
      </c>
      <c r="L32" s="70">
        <f>'Input Reference'!$E$5</f>
        <v>196.46590909090907</v>
      </c>
      <c r="M32" s="70">
        <f>'Input Reference'!$E$4</f>
        <v>4.1545454545454534</v>
      </c>
      <c r="N32" s="70">
        <f>'Input Reference'!$E$6</f>
        <v>4</v>
      </c>
      <c r="O32" s="71">
        <f>'Input Reference'!$E$7</f>
        <v>0</v>
      </c>
      <c r="P32" s="70">
        <f>'Input Reference'!$E$8</f>
        <v>0</v>
      </c>
      <c r="Q32" s="70">
        <f>'Input Reference'!$E$9</f>
        <v>0.91963571428571433</v>
      </c>
      <c r="R32" s="164">
        <f>Maintenance!$BF$67</f>
        <v>0</v>
      </c>
      <c r="S32" s="164">
        <f>Maintenance!$BG$67</f>
        <v>1.6619923515674615E-3</v>
      </c>
      <c r="T32" s="164">
        <f>Maintenance!$BH$67</f>
        <v>4.0333073119958388E-3</v>
      </c>
      <c r="U32" s="72">
        <f t="shared" si="14"/>
        <v>13.299999999999999</v>
      </c>
      <c r="V32" s="72">
        <f t="shared" si="2"/>
        <v>346.75</v>
      </c>
      <c r="W32" s="72">
        <f t="shared" si="4"/>
        <v>347.7</v>
      </c>
      <c r="X32" s="73">
        <f t="shared" si="5"/>
        <v>43423.252438016505</v>
      </c>
      <c r="Y32" s="73">
        <f t="shared" si="6"/>
        <v>1132106.2242768591</v>
      </c>
      <c r="Z32" s="73">
        <f t="shared" si="7"/>
        <v>1135207.8851652888</v>
      </c>
      <c r="AA32" s="73">
        <f>'Input Reference'!$E$26/365*'ERs Calcs'!U32</f>
        <v>53909.288999999997</v>
      </c>
      <c r="AB32" s="73">
        <f>'Input Reference'!$E$26</f>
        <v>1479465.45</v>
      </c>
      <c r="AC32" s="73">
        <f>'Input Reference'!$E$26</f>
        <v>1479465.45</v>
      </c>
      <c r="AE32" s="72">
        <f t="shared" si="8"/>
        <v>43423.252438016505</v>
      </c>
      <c r="AF32" s="72">
        <f t="shared" si="9"/>
        <v>1132106.2242768591</v>
      </c>
      <c r="AG32" s="72">
        <f t="shared" si="10"/>
        <v>1135207.8851652888</v>
      </c>
      <c r="AI32" s="70">
        <f>'Input Reference'!$E$11</f>
        <v>1804.1499999999999</v>
      </c>
      <c r="AJ32" s="74">
        <f>'Input Reference'!$E$17</f>
        <v>2.1104946699999997E-4</v>
      </c>
      <c r="AK32" s="75">
        <f t="shared" si="11"/>
        <v>8.427959460079526</v>
      </c>
      <c r="AL32" s="75">
        <f t="shared" si="12"/>
        <v>219.72894306635911</v>
      </c>
      <c r="AM32" s="75">
        <f t="shared" si="13"/>
        <v>220.33094017065048</v>
      </c>
      <c r="AO32" s="174">
        <f>'Input Reference'!$E$22+'Input Reference'!$E$23</f>
        <v>0</v>
      </c>
      <c r="AP32" s="174">
        <f>'Input Reference'!$E$22+'Input Reference'!$E$23</f>
        <v>0</v>
      </c>
      <c r="AQ32" s="174">
        <f>'Input Reference'!$E$22+'Input Reference'!$E$23</f>
        <v>0</v>
      </c>
      <c r="AS32" s="72">
        <f>(AK32-AO32)*(1-'Input Reference'!$E$24)</f>
        <v>8.0065614870755493</v>
      </c>
      <c r="AT32" s="72">
        <f>(AL32-AP32)*(1-'Input Reference'!$E$24)</f>
        <v>208.74249591304115</v>
      </c>
      <c r="AU32" s="72">
        <f>(AM32-AQ32)*(1-'Input Reference'!$E$24)</f>
        <v>209.31439316211794</v>
      </c>
    </row>
    <row r="33" spans="4:47" x14ac:dyDescent="0.35">
      <c r="D33" s="175" t="s">
        <v>194</v>
      </c>
      <c r="E33" s="75" t="s">
        <v>195</v>
      </c>
      <c r="F33" s="182">
        <v>15.23855</v>
      </c>
      <c r="G33" s="75">
        <v>38.837800000000001</v>
      </c>
      <c r="H33" s="178">
        <v>42362</v>
      </c>
      <c r="I33" s="177">
        <f t="shared" si="0"/>
        <v>42363</v>
      </c>
      <c r="J33" s="178">
        <v>44920</v>
      </c>
      <c r="K33" s="178">
        <v>45657</v>
      </c>
      <c r="L33" s="70">
        <f>'Input Reference'!$E$5</f>
        <v>196.46590909090907</v>
      </c>
      <c r="M33" s="70">
        <f>'Input Reference'!$E$4</f>
        <v>4.1545454545454534</v>
      </c>
      <c r="N33" s="70">
        <f>'Input Reference'!$E$6</f>
        <v>4</v>
      </c>
      <c r="O33" s="71">
        <f>'Input Reference'!$E$7</f>
        <v>0</v>
      </c>
      <c r="P33" s="70">
        <f>'Input Reference'!$E$8</f>
        <v>0</v>
      </c>
      <c r="Q33" s="70">
        <f>'Input Reference'!$E$9</f>
        <v>0.91963571428571433</v>
      </c>
      <c r="R33" s="164">
        <f>Maintenance!$BF$67</f>
        <v>0</v>
      </c>
      <c r="S33" s="164">
        <f>Maintenance!$BG$67</f>
        <v>1.6619923515674615E-3</v>
      </c>
      <c r="T33" s="164">
        <f>Maintenance!$BH$67</f>
        <v>4.0333073119958388E-3</v>
      </c>
      <c r="U33" s="72">
        <f t="shared" si="14"/>
        <v>6.6499999999999995</v>
      </c>
      <c r="V33" s="72">
        <f t="shared" si="2"/>
        <v>346.75</v>
      </c>
      <c r="W33" s="72">
        <f t="shared" si="4"/>
        <v>347.7</v>
      </c>
      <c r="X33" s="73">
        <f t="shared" si="5"/>
        <v>21711.626219008253</v>
      </c>
      <c r="Y33" s="73">
        <f t="shared" si="6"/>
        <v>1132106.2242768591</v>
      </c>
      <c r="Z33" s="73">
        <f t="shared" si="7"/>
        <v>1135207.8851652888</v>
      </c>
      <c r="AA33" s="73">
        <f>'Input Reference'!$E$26/365*'ERs Calcs'!U33</f>
        <v>26954.644499999999</v>
      </c>
      <c r="AB33" s="73">
        <f>'Input Reference'!$E$26</f>
        <v>1479465.45</v>
      </c>
      <c r="AC33" s="73">
        <f>'Input Reference'!$E$26</f>
        <v>1479465.45</v>
      </c>
      <c r="AE33" s="72">
        <f t="shared" si="8"/>
        <v>21711.626219008253</v>
      </c>
      <c r="AF33" s="72">
        <f t="shared" si="9"/>
        <v>1132106.2242768591</v>
      </c>
      <c r="AG33" s="72">
        <f t="shared" si="10"/>
        <v>1135207.8851652888</v>
      </c>
      <c r="AI33" s="70">
        <f>'Input Reference'!$E$11</f>
        <v>1804.1499999999999</v>
      </c>
      <c r="AJ33" s="74">
        <f>'Input Reference'!$E$17</f>
        <v>2.1104946699999997E-4</v>
      </c>
      <c r="AK33" s="75">
        <f t="shared" si="11"/>
        <v>4.213979730039763</v>
      </c>
      <c r="AL33" s="75">
        <f t="shared" si="12"/>
        <v>219.72894306635911</v>
      </c>
      <c r="AM33" s="75">
        <f t="shared" si="13"/>
        <v>220.33094017065048</v>
      </c>
      <c r="AO33" s="174">
        <f>'Input Reference'!$E$22+'Input Reference'!$E$23</f>
        <v>0</v>
      </c>
      <c r="AP33" s="174">
        <f>'Input Reference'!$E$22+'Input Reference'!$E$23</f>
        <v>0</v>
      </c>
      <c r="AQ33" s="174">
        <f>'Input Reference'!$E$22+'Input Reference'!$E$23</f>
        <v>0</v>
      </c>
      <c r="AS33" s="72">
        <f>(AK33-AO33)*(1-'Input Reference'!$E$24)</f>
        <v>4.0032807435377746</v>
      </c>
      <c r="AT33" s="72">
        <f>(AL33-AP33)*(1-'Input Reference'!$E$24)</f>
        <v>208.74249591304115</v>
      </c>
      <c r="AU33" s="72">
        <f>(AM33-AQ33)*(1-'Input Reference'!$E$24)</f>
        <v>209.31439316211794</v>
      </c>
    </row>
    <row r="34" spans="4:47" x14ac:dyDescent="0.35">
      <c r="D34" s="175" t="s">
        <v>196</v>
      </c>
      <c r="E34" s="75" t="s">
        <v>197</v>
      </c>
      <c r="F34" s="182">
        <v>15.289020000000001</v>
      </c>
      <c r="G34" s="75">
        <v>38.958010000000002</v>
      </c>
      <c r="H34" s="178">
        <v>42384</v>
      </c>
      <c r="I34" s="177">
        <f t="shared" si="0"/>
        <v>42385</v>
      </c>
      <c r="J34" s="178">
        <v>44920</v>
      </c>
      <c r="K34" s="178">
        <v>45657</v>
      </c>
      <c r="L34" s="70">
        <f>'Input Reference'!$E$5</f>
        <v>196.46590909090907</v>
      </c>
      <c r="M34" s="70">
        <f>'Input Reference'!$E$4</f>
        <v>4.1545454545454534</v>
      </c>
      <c r="N34" s="70">
        <f>'Input Reference'!$E$6</f>
        <v>4</v>
      </c>
      <c r="O34" s="71">
        <f>'Input Reference'!$E$7</f>
        <v>0</v>
      </c>
      <c r="P34" s="70">
        <f>'Input Reference'!$E$8</f>
        <v>0</v>
      </c>
      <c r="Q34" s="70">
        <f>'Input Reference'!$E$9</f>
        <v>0.91963571428571433</v>
      </c>
      <c r="R34" s="164">
        <f>Maintenance!$BF$67</f>
        <v>0</v>
      </c>
      <c r="S34" s="164">
        <f>Maintenance!$BG$67</f>
        <v>1.6619923515674615E-3</v>
      </c>
      <c r="T34" s="164">
        <f>Maintenance!$BH$67</f>
        <v>4.0333073119958388E-3</v>
      </c>
      <c r="U34" s="72">
        <f t="shared" si="14"/>
        <v>6.6499999999999995</v>
      </c>
      <c r="V34" s="72">
        <f t="shared" si="2"/>
        <v>346.75</v>
      </c>
      <c r="W34" s="72">
        <f t="shared" si="4"/>
        <v>347.7</v>
      </c>
      <c r="X34" s="73">
        <f t="shared" si="5"/>
        <v>21711.626219008253</v>
      </c>
      <c r="Y34" s="73">
        <f t="shared" si="6"/>
        <v>1132106.2242768591</v>
      </c>
      <c r="Z34" s="73">
        <f t="shared" si="7"/>
        <v>1135207.8851652888</v>
      </c>
      <c r="AA34" s="73">
        <f>'Input Reference'!$E$26/365*'ERs Calcs'!U34</f>
        <v>26954.644499999999</v>
      </c>
      <c r="AB34" s="73">
        <f>'Input Reference'!$E$26</f>
        <v>1479465.45</v>
      </c>
      <c r="AC34" s="73">
        <f>'Input Reference'!$E$26</f>
        <v>1479465.45</v>
      </c>
      <c r="AE34" s="72">
        <f t="shared" si="8"/>
        <v>21711.626219008253</v>
      </c>
      <c r="AF34" s="72">
        <f t="shared" si="9"/>
        <v>1132106.2242768591</v>
      </c>
      <c r="AG34" s="72">
        <f t="shared" si="10"/>
        <v>1135207.8851652888</v>
      </c>
      <c r="AI34" s="70">
        <f>'Input Reference'!$E$11</f>
        <v>1804.1499999999999</v>
      </c>
      <c r="AJ34" s="74">
        <f>'Input Reference'!$E$17</f>
        <v>2.1104946699999997E-4</v>
      </c>
      <c r="AK34" s="75">
        <f t="shared" si="11"/>
        <v>4.213979730039763</v>
      </c>
      <c r="AL34" s="75">
        <f t="shared" si="12"/>
        <v>219.72894306635911</v>
      </c>
      <c r="AM34" s="75">
        <f t="shared" si="13"/>
        <v>220.33094017065048</v>
      </c>
      <c r="AO34" s="174">
        <f>'Input Reference'!$E$22+'Input Reference'!$E$23</f>
        <v>0</v>
      </c>
      <c r="AP34" s="174">
        <f>'Input Reference'!$E$22+'Input Reference'!$E$23</f>
        <v>0</v>
      </c>
      <c r="AQ34" s="174">
        <f>'Input Reference'!$E$22+'Input Reference'!$E$23</f>
        <v>0</v>
      </c>
      <c r="AS34" s="72">
        <f>(AK34-AO34)*(1-'Input Reference'!$E$24)</f>
        <v>4.0032807435377746</v>
      </c>
      <c r="AT34" s="72">
        <f>(AL34-AP34)*(1-'Input Reference'!$E$24)</f>
        <v>208.74249591304115</v>
      </c>
      <c r="AU34" s="72">
        <f>(AM34-AQ34)*(1-'Input Reference'!$E$24)</f>
        <v>209.31439316211794</v>
      </c>
    </row>
    <row r="35" spans="4:47" x14ac:dyDescent="0.35">
      <c r="D35" s="175" t="s">
        <v>198</v>
      </c>
      <c r="E35" s="75" t="s">
        <v>199</v>
      </c>
      <c r="F35" s="182">
        <v>15.28702</v>
      </c>
      <c r="G35" s="75">
        <v>38.955190000000002</v>
      </c>
      <c r="H35" s="178">
        <v>42384</v>
      </c>
      <c r="I35" s="177">
        <f t="shared" ref="I35:I65" si="16">H35+1</f>
        <v>42385</v>
      </c>
      <c r="J35" s="178">
        <v>44920</v>
      </c>
      <c r="K35" s="178">
        <v>45657</v>
      </c>
      <c r="L35" s="70">
        <f>'Input Reference'!$E$5</f>
        <v>196.46590909090907</v>
      </c>
      <c r="M35" s="70">
        <f>'Input Reference'!$E$4</f>
        <v>4.1545454545454534</v>
      </c>
      <c r="N35" s="70">
        <f>'Input Reference'!$E$6</f>
        <v>4</v>
      </c>
      <c r="O35" s="71">
        <f>'Input Reference'!$E$7</f>
        <v>0</v>
      </c>
      <c r="P35" s="70">
        <f>'Input Reference'!$E$8</f>
        <v>0</v>
      </c>
      <c r="Q35" s="70">
        <f>'Input Reference'!$E$9</f>
        <v>0.91963571428571433</v>
      </c>
      <c r="R35" s="164">
        <f>Maintenance!$BF$67</f>
        <v>0</v>
      </c>
      <c r="S35" s="164">
        <f>Maintenance!$BG$67</f>
        <v>1.6619923515674615E-3</v>
      </c>
      <c r="T35" s="164">
        <f>Maintenance!$BH$67</f>
        <v>4.0333073119958388E-3</v>
      </c>
      <c r="U35" s="72">
        <f t="shared" si="14"/>
        <v>6.6499999999999995</v>
      </c>
      <c r="V35" s="72">
        <f t="shared" si="2"/>
        <v>346.75</v>
      </c>
      <c r="W35" s="72">
        <f t="shared" si="4"/>
        <v>347.7</v>
      </c>
      <c r="X35" s="73">
        <f t="shared" si="5"/>
        <v>21711.626219008253</v>
      </c>
      <c r="Y35" s="73">
        <f t="shared" si="6"/>
        <v>1132106.2242768591</v>
      </c>
      <c r="Z35" s="73">
        <f t="shared" si="7"/>
        <v>1135207.8851652888</v>
      </c>
      <c r="AA35" s="73">
        <f>'Input Reference'!$E$26/365*'ERs Calcs'!U35</f>
        <v>26954.644499999999</v>
      </c>
      <c r="AB35" s="73">
        <f>'Input Reference'!$E$26</f>
        <v>1479465.45</v>
      </c>
      <c r="AC35" s="73">
        <f>'Input Reference'!$E$26</f>
        <v>1479465.45</v>
      </c>
      <c r="AE35" s="72">
        <f t="shared" si="8"/>
        <v>21711.626219008253</v>
      </c>
      <c r="AF35" s="72">
        <f t="shared" si="9"/>
        <v>1132106.2242768591</v>
      </c>
      <c r="AG35" s="72">
        <f t="shared" si="10"/>
        <v>1135207.8851652888</v>
      </c>
      <c r="AI35" s="70">
        <f>'Input Reference'!$E$11</f>
        <v>1804.1499999999999</v>
      </c>
      <c r="AJ35" s="74">
        <f>'Input Reference'!$E$17</f>
        <v>2.1104946699999997E-4</v>
      </c>
      <c r="AK35" s="75">
        <f t="shared" si="11"/>
        <v>4.213979730039763</v>
      </c>
      <c r="AL35" s="75">
        <f t="shared" si="12"/>
        <v>219.72894306635911</v>
      </c>
      <c r="AM35" s="75">
        <f t="shared" si="13"/>
        <v>220.33094017065048</v>
      </c>
      <c r="AO35" s="174">
        <f>'Input Reference'!$E$22+'Input Reference'!$E$23</f>
        <v>0</v>
      </c>
      <c r="AP35" s="174">
        <f>'Input Reference'!$E$22+'Input Reference'!$E$23</f>
        <v>0</v>
      </c>
      <c r="AQ35" s="174">
        <f>'Input Reference'!$E$22+'Input Reference'!$E$23</f>
        <v>0</v>
      </c>
      <c r="AS35" s="72">
        <f>(AK35-AO35)*(1-'Input Reference'!$E$24)</f>
        <v>4.0032807435377746</v>
      </c>
      <c r="AT35" s="72">
        <f>(AL35-AP35)*(1-'Input Reference'!$E$24)</f>
        <v>208.74249591304115</v>
      </c>
      <c r="AU35" s="72">
        <f>(AM35-AQ35)*(1-'Input Reference'!$E$24)</f>
        <v>209.31439316211794</v>
      </c>
    </row>
    <row r="36" spans="4:47" x14ac:dyDescent="0.35">
      <c r="D36" s="175" t="s">
        <v>200</v>
      </c>
      <c r="E36" s="75" t="s">
        <v>201</v>
      </c>
      <c r="F36" s="182">
        <v>15.47879</v>
      </c>
      <c r="G36" s="75">
        <v>38.912599999999998</v>
      </c>
      <c r="H36" s="178">
        <v>42418</v>
      </c>
      <c r="I36" s="177">
        <f t="shared" si="16"/>
        <v>42419</v>
      </c>
      <c r="J36" s="178">
        <v>44920</v>
      </c>
      <c r="K36" s="178">
        <v>45657</v>
      </c>
      <c r="L36" s="70">
        <f>'Input Reference'!$E$5</f>
        <v>196.46590909090907</v>
      </c>
      <c r="M36" s="70">
        <f>'Input Reference'!$E$4</f>
        <v>4.1545454545454534</v>
      </c>
      <c r="N36" s="70">
        <f>'Input Reference'!$E$6</f>
        <v>4</v>
      </c>
      <c r="O36" s="71">
        <f>'Input Reference'!$E$7</f>
        <v>0</v>
      </c>
      <c r="P36" s="70">
        <f>'Input Reference'!$E$8</f>
        <v>0</v>
      </c>
      <c r="Q36" s="70">
        <f>'Input Reference'!$E$9</f>
        <v>0.91963571428571433</v>
      </c>
      <c r="R36" s="164">
        <f>Maintenance!$BF$67</f>
        <v>0</v>
      </c>
      <c r="S36" s="164">
        <f>Maintenance!$BG$67</f>
        <v>1.6619923515674615E-3</v>
      </c>
      <c r="T36" s="164">
        <f>Maintenance!$BH$67</f>
        <v>4.0333073119958388E-3</v>
      </c>
      <c r="U36" s="72">
        <f t="shared" si="14"/>
        <v>6.6499999999999995</v>
      </c>
      <c r="V36" s="72">
        <f t="shared" si="2"/>
        <v>346.75</v>
      </c>
      <c r="W36" s="72">
        <f t="shared" si="4"/>
        <v>347.7</v>
      </c>
      <c r="X36" s="73">
        <f t="shared" si="5"/>
        <v>21711.626219008253</v>
      </c>
      <c r="Y36" s="73">
        <f t="shared" si="6"/>
        <v>1132106.2242768591</v>
      </c>
      <c r="Z36" s="73">
        <f t="shared" si="7"/>
        <v>1135207.8851652888</v>
      </c>
      <c r="AA36" s="73">
        <f>'Input Reference'!$E$26/365*'ERs Calcs'!U36</f>
        <v>26954.644499999999</v>
      </c>
      <c r="AB36" s="73">
        <f>'Input Reference'!$E$26</f>
        <v>1479465.45</v>
      </c>
      <c r="AC36" s="73">
        <f>'Input Reference'!$E$26</f>
        <v>1479465.45</v>
      </c>
      <c r="AE36" s="72">
        <f t="shared" si="8"/>
        <v>21711.626219008253</v>
      </c>
      <c r="AF36" s="72">
        <f t="shared" si="9"/>
        <v>1132106.2242768591</v>
      </c>
      <c r="AG36" s="72">
        <f t="shared" si="10"/>
        <v>1135207.8851652888</v>
      </c>
      <c r="AI36" s="70">
        <f>'Input Reference'!$E$11</f>
        <v>1804.1499999999999</v>
      </c>
      <c r="AJ36" s="74">
        <f>'Input Reference'!$E$17</f>
        <v>2.1104946699999997E-4</v>
      </c>
      <c r="AK36" s="75">
        <f t="shared" si="11"/>
        <v>4.213979730039763</v>
      </c>
      <c r="AL36" s="75">
        <f t="shared" si="12"/>
        <v>219.72894306635911</v>
      </c>
      <c r="AM36" s="75">
        <f t="shared" si="13"/>
        <v>220.33094017065048</v>
      </c>
      <c r="AO36" s="174">
        <f>'Input Reference'!$E$22+'Input Reference'!$E$23</f>
        <v>0</v>
      </c>
      <c r="AP36" s="174">
        <f>'Input Reference'!$E$22+'Input Reference'!$E$23</f>
        <v>0</v>
      </c>
      <c r="AQ36" s="174">
        <f>'Input Reference'!$E$22+'Input Reference'!$E$23</f>
        <v>0</v>
      </c>
      <c r="AS36" s="72">
        <f>(AK36-AO36)*(1-'Input Reference'!$E$24)</f>
        <v>4.0032807435377746</v>
      </c>
      <c r="AT36" s="72">
        <f>(AL36-AP36)*(1-'Input Reference'!$E$24)</f>
        <v>208.74249591304115</v>
      </c>
      <c r="AU36" s="72">
        <f>(AM36-AQ36)*(1-'Input Reference'!$E$24)</f>
        <v>209.31439316211794</v>
      </c>
    </row>
    <row r="37" spans="4:47" x14ac:dyDescent="0.35">
      <c r="D37" s="175" t="s">
        <v>202</v>
      </c>
      <c r="E37" s="75" t="s">
        <v>203</v>
      </c>
      <c r="F37" s="182">
        <v>15.48504</v>
      </c>
      <c r="G37" s="75">
        <v>38.906930000000003</v>
      </c>
      <c r="H37" s="178">
        <v>42418</v>
      </c>
      <c r="I37" s="177">
        <f t="shared" si="16"/>
        <v>42419</v>
      </c>
      <c r="J37" s="178">
        <v>44920</v>
      </c>
      <c r="K37" s="178">
        <v>45657</v>
      </c>
      <c r="L37" s="70">
        <f>'Input Reference'!$E$5</f>
        <v>196.46590909090907</v>
      </c>
      <c r="M37" s="70">
        <f>'Input Reference'!$E$4</f>
        <v>4.1545454545454534</v>
      </c>
      <c r="N37" s="70">
        <f>'Input Reference'!$E$6</f>
        <v>4</v>
      </c>
      <c r="O37" s="71">
        <f>'Input Reference'!$E$7</f>
        <v>0</v>
      </c>
      <c r="P37" s="70">
        <f>'Input Reference'!$E$8</f>
        <v>0</v>
      </c>
      <c r="Q37" s="70">
        <f>'Input Reference'!$E$9</f>
        <v>0.91963571428571433</v>
      </c>
      <c r="R37" s="164">
        <f>Maintenance!$BF$67</f>
        <v>0</v>
      </c>
      <c r="S37" s="164">
        <f>Maintenance!$BG$67</f>
        <v>1.6619923515674615E-3</v>
      </c>
      <c r="T37" s="164">
        <f>Maintenance!$BH$67</f>
        <v>4.0333073119958388E-3</v>
      </c>
      <c r="U37" s="72">
        <f t="shared" si="14"/>
        <v>6.6499999999999995</v>
      </c>
      <c r="V37" s="72">
        <f t="shared" si="2"/>
        <v>346.75</v>
      </c>
      <c r="W37" s="72">
        <f t="shared" si="4"/>
        <v>347.7</v>
      </c>
      <c r="X37" s="73">
        <f t="shared" si="5"/>
        <v>21711.626219008253</v>
      </c>
      <c r="Y37" s="73">
        <f t="shared" si="6"/>
        <v>1132106.2242768591</v>
      </c>
      <c r="Z37" s="73">
        <f t="shared" si="7"/>
        <v>1135207.8851652888</v>
      </c>
      <c r="AA37" s="73">
        <f>'Input Reference'!$E$26/365*'ERs Calcs'!U37</f>
        <v>26954.644499999999</v>
      </c>
      <c r="AB37" s="73">
        <f>'Input Reference'!$E$26</f>
        <v>1479465.45</v>
      </c>
      <c r="AC37" s="73">
        <f>'Input Reference'!$E$26</f>
        <v>1479465.45</v>
      </c>
      <c r="AE37" s="72">
        <f t="shared" si="8"/>
        <v>21711.626219008253</v>
      </c>
      <c r="AF37" s="72">
        <f t="shared" si="9"/>
        <v>1132106.2242768591</v>
      </c>
      <c r="AG37" s="72">
        <f t="shared" si="10"/>
        <v>1135207.8851652888</v>
      </c>
      <c r="AI37" s="70">
        <f>'Input Reference'!$E$11</f>
        <v>1804.1499999999999</v>
      </c>
      <c r="AJ37" s="74">
        <f>'Input Reference'!$E$17</f>
        <v>2.1104946699999997E-4</v>
      </c>
      <c r="AK37" s="75">
        <f t="shared" si="11"/>
        <v>4.213979730039763</v>
      </c>
      <c r="AL37" s="75">
        <f t="shared" si="12"/>
        <v>219.72894306635911</v>
      </c>
      <c r="AM37" s="75">
        <f t="shared" si="13"/>
        <v>220.33094017065048</v>
      </c>
      <c r="AO37" s="174">
        <f>'Input Reference'!$E$22+'Input Reference'!$E$23</f>
        <v>0</v>
      </c>
      <c r="AP37" s="174">
        <f>'Input Reference'!$E$22+'Input Reference'!$E$23</f>
        <v>0</v>
      </c>
      <c r="AQ37" s="174">
        <f>'Input Reference'!$E$22+'Input Reference'!$E$23</f>
        <v>0</v>
      </c>
      <c r="AS37" s="72">
        <f>(AK37-AO37)*(1-'Input Reference'!$E$24)</f>
        <v>4.0032807435377746</v>
      </c>
      <c r="AT37" s="72">
        <f>(AL37-AP37)*(1-'Input Reference'!$E$24)</f>
        <v>208.74249591304115</v>
      </c>
      <c r="AU37" s="72">
        <f>(AM37-AQ37)*(1-'Input Reference'!$E$24)</f>
        <v>209.31439316211794</v>
      </c>
    </row>
    <row r="38" spans="4:47" x14ac:dyDescent="0.35">
      <c r="D38" s="175" t="s">
        <v>204</v>
      </c>
      <c r="E38" s="75" t="s">
        <v>205</v>
      </c>
      <c r="F38" s="182">
        <v>15.21631</v>
      </c>
      <c r="G38" s="75">
        <v>38.994019999999999</v>
      </c>
      <c r="H38" s="178">
        <v>42445</v>
      </c>
      <c r="I38" s="177">
        <f t="shared" si="16"/>
        <v>42446</v>
      </c>
      <c r="J38" s="178">
        <v>44920</v>
      </c>
      <c r="K38" s="178">
        <v>45657</v>
      </c>
      <c r="L38" s="70">
        <f>'Input Reference'!$E$5</f>
        <v>196.46590909090907</v>
      </c>
      <c r="M38" s="70">
        <f>'Input Reference'!$E$4</f>
        <v>4.1545454545454534</v>
      </c>
      <c r="N38" s="70">
        <f>'Input Reference'!$E$6</f>
        <v>4</v>
      </c>
      <c r="O38" s="71">
        <f>'Input Reference'!$E$7</f>
        <v>0</v>
      </c>
      <c r="P38" s="70">
        <f>'Input Reference'!$E$8</f>
        <v>0</v>
      </c>
      <c r="Q38" s="70">
        <f>'Input Reference'!$E$9</f>
        <v>0.91963571428571433</v>
      </c>
      <c r="R38" s="164">
        <f>Maintenance!$BF$67</f>
        <v>0</v>
      </c>
      <c r="S38" s="164">
        <f>Maintenance!$BG$67</f>
        <v>1.6619923515674615E-3</v>
      </c>
      <c r="T38" s="164">
        <f>Maintenance!$BH$67</f>
        <v>4.0333073119958388E-3</v>
      </c>
      <c r="U38" s="72">
        <f t="shared" si="14"/>
        <v>6.6499999999999995</v>
      </c>
      <c r="V38" s="72">
        <f t="shared" si="2"/>
        <v>346.75</v>
      </c>
      <c r="W38" s="72">
        <f t="shared" si="4"/>
        <v>347.7</v>
      </c>
      <c r="X38" s="73">
        <f t="shared" si="5"/>
        <v>21711.626219008253</v>
      </c>
      <c r="Y38" s="73">
        <f t="shared" si="6"/>
        <v>1132106.2242768591</v>
      </c>
      <c r="Z38" s="73">
        <f t="shared" si="7"/>
        <v>1135207.8851652888</v>
      </c>
      <c r="AA38" s="73">
        <f>'Input Reference'!$E$26/365*'ERs Calcs'!U38</f>
        <v>26954.644499999999</v>
      </c>
      <c r="AB38" s="73">
        <f>'Input Reference'!$E$26</f>
        <v>1479465.45</v>
      </c>
      <c r="AC38" s="73">
        <f>'Input Reference'!$E$26</f>
        <v>1479465.45</v>
      </c>
      <c r="AE38" s="72">
        <f t="shared" si="8"/>
        <v>21711.626219008253</v>
      </c>
      <c r="AF38" s="72">
        <f t="shared" si="9"/>
        <v>1132106.2242768591</v>
      </c>
      <c r="AG38" s="72">
        <f t="shared" si="10"/>
        <v>1135207.8851652888</v>
      </c>
      <c r="AI38" s="70">
        <f>'Input Reference'!$E$11</f>
        <v>1804.1499999999999</v>
      </c>
      <c r="AJ38" s="74">
        <f>'Input Reference'!$E$17</f>
        <v>2.1104946699999997E-4</v>
      </c>
      <c r="AK38" s="75">
        <f t="shared" si="11"/>
        <v>4.213979730039763</v>
      </c>
      <c r="AL38" s="75">
        <f t="shared" si="12"/>
        <v>219.72894306635911</v>
      </c>
      <c r="AM38" s="75">
        <f t="shared" si="13"/>
        <v>220.33094017065048</v>
      </c>
      <c r="AO38" s="174">
        <f>'Input Reference'!$E$22+'Input Reference'!$E$23</f>
        <v>0</v>
      </c>
      <c r="AP38" s="174">
        <f>'Input Reference'!$E$22+'Input Reference'!$E$23</f>
        <v>0</v>
      </c>
      <c r="AQ38" s="174">
        <f>'Input Reference'!$E$22+'Input Reference'!$E$23</f>
        <v>0</v>
      </c>
      <c r="AS38" s="72">
        <f>(AK38-AO38)*(1-'Input Reference'!$E$24)</f>
        <v>4.0032807435377746</v>
      </c>
      <c r="AT38" s="72">
        <f>(AL38-AP38)*(1-'Input Reference'!$E$24)</f>
        <v>208.74249591304115</v>
      </c>
      <c r="AU38" s="72">
        <f>(AM38-AQ38)*(1-'Input Reference'!$E$24)</f>
        <v>209.31439316211794</v>
      </c>
    </row>
    <row r="39" spans="4:47" x14ac:dyDescent="0.35">
      <c r="D39" s="175" t="s">
        <v>206</v>
      </c>
      <c r="E39" s="75" t="s">
        <v>207</v>
      </c>
      <c r="F39" s="182">
        <v>15.47925</v>
      </c>
      <c r="G39" s="75">
        <v>38.916519999999998</v>
      </c>
      <c r="H39" s="178">
        <v>42383</v>
      </c>
      <c r="I39" s="177">
        <f t="shared" si="16"/>
        <v>42384</v>
      </c>
      <c r="J39" s="178">
        <v>44941</v>
      </c>
      <c r="K39" s="178">
        <v>45657</v>
      </c>
      <c r="L39" s="70">
        <f>'Input Reference'!$E$5</f>
        <v>196.46590909090907</v>
      </c>
      <c r="M39" s="70">
        <f>'Input Reference'!$E$4</f>
        <v>4.1545454545454534</v>
      </c>
      <c r="N39" s="70">
        <f>'Input Reference'!$E$6</f>
        <v>4</v>
      </c>
      <c r="O39" s="71">
        <f>'Input Reference'!$E$7</f>
        <v>0</v>
      </c>
      <c r="P39" s="70">
        <f>'Input Reference'!$E$8</f>
        <v>0</v>
      </c>
      <c r="Q39" s="70">
        <f>'Input Reference'!$E$9</f>
        <v>0.91963571428571433</v>
      </c>
      <c r="R39" s="164">
        <f>Maintenance!$BF$67</f>
        <v>0</v>
      </c>
      <c r="S39" s="164">
        <f>Maintenance!$BG$67</f>
        <v>1.6619923515674615E-3</v>
      </c>
      <c r="T39" s="164">
        <f>Maintenance!$BH$67</f>
        <v>4.0333073119958388E-3</v>
      </c>
      <c r="U39" s="72">
        <v>0</v>
      </c>
      <c r="V39" s="72">
        <f t="shared" ref="V39:V51" si="17">($B$5-J39+1)*$B$9</f>
        <v>333.45</v>
      </c>
      <c r="W39" s="72">
        <f t="shared" si="4"/>
        <v>347.7</v>
      </c>
      <c r="X39" s="73">
        <f t="shared" si="5"/>
        <v>0</v>
      </c>
      <c r="Y39" s="73">
        <f t="shared" si="6"/>
        <v>1088682.9718388424</v>
      </c>
      <c r="Z39" s="73">
        <f t="shared" si="7"/>
        <v>1135207.8851652888</v>
      </c>
      <c r="AA39" s="73">
        <f>'Input Reference'!$E$26/365*'ERs Calcs'!U39</f>
        <v>0</v>
      </c>
      <c r="AB39" s="73">
        <f>'Input Reference'!$E$26</f>
        <v>1479465.45</v>
      </c>
      <c r="AC39" s="73">
        <f>'Input Reference'!$E$26</f>
        <v>1479465.45</v>
      </c>
      <c r="AE39" s="72">
        <f t="shared" si="8"/>
        <v>0</v>
      </c>
      <c r="AF39" s="72">
        <f t="shared" si="9"/>
        <v>1088682.9718388424</v>
      </c>
      <c r="AG39" s="72">
        <f t="shared" si="10"/>
        <v>1135207.8851652888</v>
      </c>
      <c r="AI39" s="70">
        <f>'Input Reference'!$E$11</f>
        <v>1804.1499999999999</v>
      </c>
      <c r="AJ39" s="74">
        <f>'Input Reference'!$E$17</f>
        <v>2.1104946699999997E-4</v>
      </c>
      <c r="AK39" s="75">
        <f t="shared" si="11"/>
        <v>0</v>
      </c>
      <c r="AL39" s="75">
        <f t="shared" si="12"/>
        <v>211.30098360627954</v>
      </c>
      <c r="AM39" s="75">
        <f t="shared" si="13"/>
        <v>220.33094017065048</v>
      </c>
      <c r="AO39" s="174">
        <f>'Input Reference'!$E$22+'Input Reference'!$E$23</f>
        <v>0</v>
      </c>
      <c r="AP39" s="174">
        <f>'Input Reference'!$E$22+'Input Reference'!$E$23</f>
        <v>0</v>
      </c>
      <c r="AQ39" s="174">
        <f>'Input Reference'!$E$22+'Input Reference'!$E$23</f>
        <v>0</v>
      </c>
      <c r="AS39" s="72">
        <f>(AK39-AO39)*(1-'Input Reference'!$E$24)</f>
        <v>0</v>
      </c>
      <c r="AT39" s="72">
        <f>(AL39-AP39)*(1-'Input Reference'!$E$24)</f>
        <v>200.73593442596555</v>
      </c>
      <c r="AU39" s="72">
        <f>(AM39-AQ39)*(1-'Input Reference'!$E$24)</f>
        <v>209.31439316211794</v>
      </c>
    </row>
    <row r="40" spans="4:47" x14ac:dyDescent="0.35">
      <c r="D40" s="175" t="s">
        <v>208</v>
      </c>
      <c r="E40" s="75" t="s">
        <v>209</v>
      </c>
      <c r="F40" s="182">
        <v>15.498390000000001</v>
      </c>
      <c r="G40" s="75">
        <v>38.863520000000001</v>
      </c>
      <c r="H40" s="178" t="s">
        <v>210</v>
      </c>
      <c r="I40" s="177">
        <v>42391</v>
      </c>
      <c r="J40" s="178">
        <v>44941</v>
      </c>
      <c r="K40" s="178">
        <v>45657</v>
      </c>
      <c r="L40" s="70">
        <f>'Input Reference'!$E$5</f>
        <v>196.46590909090907</v>
      </c>
      <c r="M40" s="70">
        <f>'Input Reference'!$E$4</f>
        <v>4.1545454545454534</v>
      </c>
      <c r="N40" s="70">
        <f>'Input Reference'!$E$6</f>
        <v>4</v>
      </c>
      <c r="O40" s="71">
        <f>'Input Reference'!$E$7</f>
        <v>0</v>
      </c>
      <c r="P40" s="70">
        <f>'Input Reference'!$E$8</f>
        <v>0</v>
      </c>
      <c r="Q40" s="70">
        <f>'Input Reference'!$E$9</f>
        <v>0.91963571428571433</v>
      </c>
      <c r="R40" s="164">
        <f>Maintenance!$BF$67</f>
        <v>0</v>
      </c>
      <c r="S40" s="164">
        <f>Maintenance!$BG$67</f>
        <v>1.6619923515674615E-3</v>
      </c>
      <c r="T40" s="164">
        <f>Maintenance!$BH$67</f>
        <v>4.0333073119958388E-3</v>
      </c>
      <c r="U40" s="72">
        <v>0</v>
      </c>
      <c r="V40" s="72">
        <f t="shared" si="17"/>
        <v>333.45</v>
      </c>
      <c r="W40" s="72">
        <f t="shared" si="4"/>
        <v>347.7</v>
      </c>
      <c r="X40" s="73">
        <f t="shared" si="5"/>
        <v>0</v>
      </c>
      <c r="Y40" s="73">
        <f t="shared" si="6"/>
        <v>1088682.9718388424</v>
      </c>
      <c r="Z40" s="73">
        <f t="shared" si="7"/>
        <v>1135207.8851652888</v>
      </c>
      <c r="AA40" s="73">
        <f>'Input Reference'!$E$26/365*'ERs Calcs'!U40</f>
        <v>0</v>
      </c>
      <c r="AB40" s="73">
        <f>'Input Reference'!$E$26</f>
        <v>1479465.45</v>
      </c>
      <c r="AC40" s="73">
        <f>'Input Reference'!$E$26</f>
        <v>1479465.45</v>
      </c>
      <c r="AE40" s="72">
        <f t="shared" si="8"/>
        <v>0</v>
      </c>
      <c r="AF40" s="72">
        <f t="shared" si="9"/>
        <v>1088682.9718388424</v>
      </c>
      <c r="AG40" s="72">
        <f t="shared" si="10"/>
        <v>1135207.8851652888</v>
      </c>
      <c r="AI40" s="70">
        <f>'Input Reference'!$E$11</f>
        <v>1804.1499999999999</v>
      </c>
      <c r="AJ40" s="74">
        <f>'Input Reference'!$E$17</f>
        <v>2.1104946699999997E-4</v>
      </c>
      <c r="AK40" s="75">
        <f t="shared" si="11"/>
        <v>0</v>
      </c>
      <c r="AL40" s="75">
        <f t="shared" si="12"/>
        <v>211.30098360627954</v>
      </c>
      <c r="AM40" s="75">
        <f t="shared" si="13"/>
        <v>220.33094017065048</v>
      </c>
      <c r="AO40" s="174">
        <f>'Input Reference'!$E$22+'Input Reference'!$E$23</f>
        <v>0</v>
      </c>
      <c r="AP40" s="174">
        <f>'Input Reference'!$E$22+'Input Reference'!$E$23</f>
        <v>0</v>
      </c>
      <c r="AQ40" s="174">
        <f>'Input Reference'!$E$22+'Input Reference'!$E$23</f>
        <v>0</v>
      </c>
      <c r="AS40" s="72">
        <f>(AK40-AO40)*(1-'Input Reference'!$E$24)</f>
        <v>0</v>
      </c>
      <c r="AT40" s="72">
        <f>(AL40-AP40)*(1-'Input Reference'!$E$24)</f>
        <v>200.73593442596555</v>
      </c>
      <c r="AU40" s="72">
        <f>(AM40-AQ40)*(1-'Input Reference'!$E$24)</f>
        <v>209.31439316211794</v>
      </c>
    </row>
    <row r="41" spans="4:47" x14ac:dyDescent="0.35">
      <c r="D41" s="175" t="s">
        <v>211</v>
      </c>
      <c r="E41" s="75" t="s">
        <v>212</v>
      </c>
      <c r="F41" s="182">
        <v>15.498390000000001</v>
      </c>
      <c r="G41" s="75">
        <v>38.863520000000001</v>
      </c>
      <c r="H41" s="178" t="s">
        <v>210</v>
      </c>
      <c r="I41" s="177">
        <v>42391</v>
      </c>
      <c r="J41" s="178">
        <v>44941</v>
      </c>
      <c r="K41" s="178">
        <v>45657</v>
      </c>
      <c r="L41" s="70">
        <f>'Input Reference'!$E$5</f>
        <v>196.46590909090907</v>
      </c>
      <c r="M41" s="70">
        <f>'Input Reference'!$E$4</f>
        <v>4.1545454545454534</v>
      </c>
      <c r="N41" s="70">
        <f>'Input Reference'!$E$6</f>
        <v>4</v>
      </c>
      <c r="O41" s="71">
        <f>'Input Reference'!$E$7</f>
        <v>0</v>
      </c>
      <c r="P41" s="70">
        <f>'Input Reference'!$E$8</f>
        <v>0</v>
      </c>
      <c r="Q41" s="70">
        <f>'Input Reference'!$E$9</f>
        <v>0.91963571428571433</v>
      </c>
      <c r="R41" s="164">
        <f>Maintenance!$BF$67</f>
        <v>0</v>
      </c>
      <c r="S41" s="164">
        <f>Maintenance!$BG$67</f>
        <v>1.6619923515674615E-3</v>
      </c>
      <c r="T41" s="164">
        <f>Maintenance!$BH$67</f>
        <v>4.0333073119958388E-3</v>
      </c>
      <c r="U41" s="72">
        <v>0</v>
      </c>
      <c r="V41" s="72">
        <f t="shared" si="17"/>
        <v>333.45</v>
      </c>
      <c r="W41" s="72">
        <f t="shared" si="4"/>
        <v>347.7</v>
      </c>
      <c r="X41" s="73">
        <f t="shared" si="5"/>
        <v>0</v>
      </c>
      <c r="Y41" s="73">
        <f t="shared" si="6"/>
        <v>1088682.9718388424</v>
      </c>
      <c r="Z41" s="73">
        <f t="shared" si="7"/>
        <v>1135207.8851652888</v>
      </c>
      <c r="AA41" s="73">
        <f>'Input Reference'!$E$26/365*'ERs Calcs'!U41</f>
        <v>0</v>
      </c>
      <c r="AB41" s="73">
        <f>'Input Reference'!$E$26</f>
        <v>1479465.45</v>
      </c>
      <c r="AC41" s="73">
        <f>'Input Reference'!$E$26</f>
        <v>1479465.45</v>
      </c>
      <c r="AE41" s="72">
        <f t="shared" si="8"/>
        <v>0</v>
      </c>
      <c r="AF41" s="72">
        <f t="shared" si="9"/>
        <v>1088682.9718388424</v>
      </c>
      <c r="AG41" s="72">
        <f t="shared" si="10"/>
        <v>1135207.8851652888</v>
      </c>
      <c r="AI41" s="70">
        <f>'Input Reference'!$E$11</f>
        <v>1804.1499999999999</v>
      </c>
      <c r="AJ41" s="74">
        <f>'Input Reference'!$E$17</f>
        <v>2.1104946699999997E-4</v>
      </c>
      <c r="AK41" s="75">
        <f t="shared" si="11"/>
        <v>0</v>
      </c>
      <c r="AL41" s="75">
        <f t="shared" si="12"/>
        <v>211.30098360627954</v>
      </c>
      <c r="AM41" s="75">
        <f t="shared" si="13"/>
        <v>220.33094017065048</v>
      </c>
      <c r="AO41" s="174">
        <f>'Input Reference'!$E$22+'Input Reference'!$E$23</f>
        <v>0</v>
      </c>
      <c r="AP41" s="174">
        <f>'Input Reference'!$E$22+'Input Reference'!$E$23</f>
        <v>0</v>
      </c>
      <c r="AQ41" s="174">
        <f>'Input Reference'!$E$22+'Input Reference'!$E$23</f>
        <v>0</v>
      </c>
      <c r="AS41" s="72">
        <f>(AK41-AO41)*(1-'Input Reference'!$E$24)</f>
        <v>0</v>
      </c>
      <c r="AT41" s="72">
        <f>(AL41-AP41)*(1-'Input Reference'!$E$24)</f>
        <v>200.73593442596555</v>
      </c>
      <c r="AU41" s="72">
        <f>(AM41-AQ41)*(1-'Input Reference'!$E$24)</f>
        <v>209.31439316211794</v>
      </c>
    </row>
    <row r="42" spans="4:47" x14ac:dyDescent="0.35">
      <c r="D42" s="175" t="s">
        <v>213</v>
      </c>
      <c r="E42" s="75" t="s">
        <v>214</v>
      </c>
      <c r="F42" s="182">
        <v>15.253399999999999</v>
      </c>
      <c r="G42" s="75">
        <v>38.905200000000001</v>
      </c>
      <c r="H42" s="178" t="s">
        <v>215</v>
      </c>
      <c r="I42" s="177">
        <v>42398</v>
      </c>
      <c r="J42" s="178">
        <v>44941</v>
      </c>
      <c r="K42" s="178">
        <v>45657</v>
      </c>
      <c r="L42" s="70">
        <f>'Input Reference'!$E$5</f>
        <v>196.46590909090907</v>
      </c>
      <c r="M42" s="70">
        <f>'Input Reference'!$E$4</f>
        <v>4.1545454545454534</v>
      </c>
      <c r="N42" s="70">
        <f>'Input Reference'!$E$6</f>
        <v>4</v>
      </c>
      <c r="O42" s="71">
        <f>'Input Reference'!$E$7</f>
        <v>0</v>
      </c>
      <c r="P42" s="70">
        <f>'Input Reference'!$E$8</f>
        <v>0</v>
      </c>
      <c r="Q42" s="70">
        <f>'Input Reference'!$E$9</f>
        <v>0.91963571428571433</v>
      </c>
      <c r="R42" s="164">
        <f>Maintenance!$BF$67</f>
        <v>0</v>
      </c>
      <c r="S42" s="164">
        <f>Maintenance!$BG$67</f>
        <v>1.6619923515674615E-3</v>
      </c>
      <c r="T42" s="164">
        <f>Maintenance!$BH$67</f>
        <v>4.0333073119958388E-3</v>
      </c>
      <c r="U42" s="72">
        <v>0</v>
      </c>
      <c r="V42" s="72">
        <f t="shared" si="17"/>
        <v>333.45</v>
      </c>
      <c r="W42" s="72">
        <f t="shared" si="4"/>
        <v>347.7</v>
      </c>
      <c r="X42" s="73">
        <f t="shared" si="5"/>
        <v>0</v>
      </c>
      <c r="Y42" s="73">
        <f t="shared" si="6"/>
        <v>1088682.9718388424</v>
      </c>
      <c r="Z42" s="73">
        <f t="shared" si="7"/>
        <v>1135207.8851652888</v>
      </c>
      <c r="AA42" s="73">
        <f>'Input Reference'!$E$26/365*'ERs Calcs'!U42</f>
        <v>0</v>
      </c>
      <c r="AB42" s="73">
        <f>'Input Reference'!$E$26</f>
        <v>1479465.45</v>
      </c>
      <c r="AC42" s="73">
        <f>'Input Reference'!$E$26</f>
        <v>1479465.45</v>
      </c>
      <c r="AE42" s="72">
        <f t="shared" si="8"/>
        <v>0</v>
      </c>
      <c r="AF42" s="72">
        <f t="shared" si="9"/>
        <v>1088682.9718388424</v>
      </c>
      <c r="AG42" s="72">
        <f t="shared" si="10"/>
        <v>1135207.8851652888</v>
      </c>
      <c r="AI42" s="70">
        <f>'Input Reference'!$E$11</f>
        <v>1804.1499999999999</v>
      </c>
      <c r="AJ42" s="74">
        <f>'Input Reference'!$E$17</f>
        <v>2.1104946699999997E-4</v>
      </c>
      <c r="AK42" s="75">
        <f t="shared" si="11"/>
        <v>0</v>
      </c>
      <c r="AL42" s="75">
        <f t="shared" si="12"/>
        <v>211.30098360627954</v>
      </c>
      <c r="AM42" s="75">
        <f t="shared" si="13"/>
        <v>220.33094017065048</v>
      </c>
      <c r="AO42" s="174">
        <f>'Input Reference'!$E$22+'Input Reference'!$E$23</f>
        <v>0</v>
      </c>
      <c r="AP42" s="174">
        <f>'Input Reference'!$E$22+'Input Reference'!$E$23</f>
        <v>0</v>
      </c>
      <c r="AQ42" s="174">
        <f>'Input Reference'!$E$22+'Input Reference'!$E$23</f>
        <v>0</v>
      </c>
      <c r="AS42" s="72">
        <f>(AK42-AO42)*(1-'Input Reference'!$E$24)</f>
        <v>0</v>
      </c>
      <c r="AT42" s="72">
        <f>(AL42-AP42)*(1-'Input Reference'!$E$24)</f>
        <v>200.73593442596555</v>
      </c>
      <c r="AU42" s="72">
        <f>(AM42-AQ42)*(1-'Input Reference'!$E$24)</f>
        <v>209.31439316211794</v>
      </c>
    </row>
    <row r="43" spans="4:47" x14ac:dyDescent="0.35">
      <c r="D43" s="175" t="s">
        <v>216</v>
      </c>
      <c r="E43" s="75" t="s">
        <v>217</v>
      </c>
      <c r="F43" s="182">
        <v>15.333869999999999</v>
      </c>
      <c r="G43" s="75">
        <v>38.783259999999999</v>
      </c>
      <c r="H43" s="178">
        <v>42452</v>
      </c>
      <c r="I43" s="177">
        <f t="shared" si="16"/>
        <v>42453</v>
      </c>
      <c r="J43" s="178">
        <v>44941</v>
      </c>
      <c r="K43" s="178">
        <v>45657</v>
      </c>
      <c r="L43" s="70">
        <f>'Input Reference'!$E$5</f>
        <v>196.46590909090907</v>
      </c>
      <c r="M43" s="70">
        <f>'Input Reference'!$E$4</f>
        <v>4.1545454545454534</v>
      </c>
      <c r="N43" s="70">
        <f>'Input Reference'!$E$6</f>
        <v>4</v>
      </c>
      <c r="O43" s="71">
        <f>'Input Reference'!$E$7</f>
        <v>0</v>
      </c>
      <c r="P43" s="70">
        <f>'Input Reference'!$E$8</f>
        <v>0</v>
      </c>
      <c r="Q43" s="70">
        <f>'Input Reference'!$E$9</f>
        <v>0.91963571428571433</v>
      </c>
      <c r="R43" s="164">
        <f>Maintenance!$BF$67</f>
        <v>0</v>
      </c>
      <c r="S43" s="164">
        <f>Maintenance!$BG$67</f>
        <v>1.6619923515674615E-3</v>
      </c>
      <c r="T43" s="164">
        <f>Maintenance!$BH$67</f>
        <v>4.0333073119958388E-3</v>
      </c>
      <c r="U43" s="72">
        <v>0</v>
      </c>
      <c r="V43" s="72">
        <f t="shared" si="17"/>
        <v>333.45</v>
      </c>
      <c r="W43" s="72">
        <f t="shared" si="4"/>
        <v>347.7</v>
      </c>
      <c r="X43" s="73">
        <f t="shared" si="5"/>
        <v>0</v>
      </c>
      <c r="Y43" s="73">
        <f t="shared" si="6"/>
        <v>1088682.9718388424</v>
      </c>
      <c r="Z43" s="73">
        <f t="shared" si="7"/>
        <v>1135207.8851652888</v>
      </c>
      <c r="AA43" s="73">
        <f>'Input Reference'!$E$26/365*'ERs Calcs'!U43</f>
        <v>0</v>
      </c>
      <c r="AB43" s="73">
        <f>'Input Reference'!$E$26</f>
        <v>1479465.45</v>
      </c>
      <c r="AC43" s="73">
        <f>'Input Reference'!$E$26</f>
        <v>1479465.45</v>
      </c>
      <c r="AE43" s="72">
        <f t="shared" si="8"/>
        <v>0</v>
      </c>
      <c r="AF43" s="72">
        <f t="shared" si="9"/>
        <v>1088682.9718388424</v>
      </c>
      <c r="AG43" s="72">
        <f t="shared" si="10"/>
        <v>1135207.8851652888</v>
      </c>
      <c r="AI43" s="70">
        <f>'Input Reference'!$E$11</f>
        <v>1804.1499999999999</v>
      </c>
      <c r="AJ43" s="74">
        <f>'Input Reference'!$E$17</f>
        <v>2.1104946699999997E-4</v>
      </c>
      <c r="AK43" s="75">
        <f t="shared" si="11"/>
        <v>0</v>
      </c>
      <c r="AL43" s="75">
        <f t="shared" si="12"/>
        <v>211.30098360627954</v>
      </c>
      <c r="AM43" s="75">
        <f t="shared" si="13"/>
        <v>220.33094017065048</v>
      </c>
      <c r="AO43" s="174">
        <f>'Input Reference'!$E$22+'Input Reference'!$E$23</f>
        <v>0</v>
      </c>
      <c r="AP43" s="174">
        <f>'Input Reference'!$E$22+'Input Reference'!$E$23</f>
        <v>0</v>
      </c>
      <c r="AQ43" s="174">
        <f>'Input Reference'!$E$22+'Input Reference'!$E$23</f>
        <v>0</v>
      </c>
      <c r="AS43" s="72">
        <f>(AK43-AO43)*(1-'Input Reference'!$E$24)</f>
        <v>0</v>
      </c>
      <c r="AT43" s="72">
        <f>(AL43-AP43)*(1-'Input Reference'!$E$24)</f>
        <v>200.73593442596555</v>
      </c>
      <c r="AU43" s="72">
        <f>(AM43-AQ43)*(1-'Input Reference'!$E$24)</f>
        <v>209.31439316211794</v>
      </c>
    </row>
    <row r="44" spans="4:47" x14ac:dyDescent="0.35">
      <c r="D44" s="175" t="s">
        <v>218</v>
      </c>
      <c r="E44" s="75" t="s">
        <v>217</v>
      </c>
      <c r="F44" s="182">
        <v>15.340020000000001</v>
      </c>
      <c r="G44" s="75">
        <v>38.759929999999997</v>
      </c>
      <c r="H44" s="178">
        <v>42454</v>
      </c>
      <c r="I44" s="177">
        <f t="shared" si="16"/>
        <v>42455</v>
      </c>
      <c r="J44" s="178">
        <v>44941</v>
      </c>
      <c r="K44" s="178">
        <v>45657</v>
      </c>
      <c r="L44" s="70">
        <f>'Input Reference'!$E$5</f>
        <v>196.46590909090907</v>
      </c>
      <c r="M44" s="70">
        <f>'Input Reference'!$E$4</f>
        <v>4.1545454545454534</v>
      </c>
      <c r="N44" s="70">
        <f>'Input Reference'!$E$6</f>
        <v>4</v>
      </c>
      <c r="O44" s="71">
        <f>'Input Reference'!$E$7</f>
        <v>0</v>
      </c>
      <c r="P44" s="70">
        <f>'Input Reference'!$E$8</f>
        <v>0</v>
      </c>
      <c r="Q44" s="70">
        <f>'Input Reference'!$E$9</f>
        <v>0.91963571428571433</v>
      </c>
      <c r="R44" s="164">
        <f>Maintenance!$BF$67</f>
        <v>0</v>
      </c>
      <c r="S44" s="164">
        <f>Maintenance!$BG$67</f>
        <v>1.6619923515674615E-3</v>
      </c>
      <c r="T44" s="164">
        <f>Maintenance!$BH$67</f>
        <v>4.0333073119958388E-3</v>
      </c>
      <c r="U44" s="72">
        <v>0</v>
      </c>
      <c r="V44" s="72">
        <f t="shared" si="17"/>
        <v>333.45</v>
      </c>
      <c r="W44" s="72">
        <f t="shared" si="4"/>
        <v>347.7</v>
      </c>
      <c r="X44" s="73">
        <f t="shared" si="5"/>
        <v>0</v>
      </c>
      <c r="Y44" s="73">
        <f t="shared" si="6"/>
        <v>1088682.9718388424</v>
      </c>
      <c r="Z44" s="73">
        <f t="shared" si="7"/>
        <v>1135207.8851652888</v>
      </c>
      <c r="AA44" s="73">
        <f>'Input Reference'!$E$26/365*'ERs Calcs'!U44</f>
        <v>0</v>
      </c>
      <c r="AB44" s="73">
        <f>'Input Reference'!$E$26</f>
        <v>1479465.45</v>
      </c>
      <c r="AC44" s="73">
        <f>'Input Reference'!$E$26</f>
        <v>1479465.45</v>
      </c>
      <c r="AE44" s="72">
        <f t="shared" si="8"/>
        <v>0</v>
      </c>
      <c r="AF44" s="72">
        <f t="shared" si="9"/>
        <v>1088682.9718388424</v>
      </c>
      <c r="AG44" s="72">
        <f t="shared" si="10"/>
        <v>1135207.8851652888</v>
      </c>
      <c r="AI44" s="70">
        <f>'Input Reference'!$E$11</f>
        <v>1804.1499999999999</v>
      </c>
      <c r="AJ44" s="74">
        <f>'Input Reference'!$E$17</f>
        <v>2.1104946699999997E-4</v>
      </c>
      <c r="AK44" s="75">
        <f t="shared" si="11"/>
        <v>0</v>
      </c>
      <c r="AL44" s="75">
        <f t="shared" si="12"/>
        <v>211.30098360627954</v>
      </c>
      <c r="AM44" s="75">
        <f t="shared" si="13"/>
        <v>220.33094017065048</v>
      </c>
      <c r="AO44" s="174">
        <f>'Input Reference'!$E$22+'Input Reference'!$E$23</f>
        <v>0</v>
      </c>
      <c r="AP44" s="174">
        <f>'Input Reference'!$E$22+'Input Reference'!$E$23</f>
        <v>0</v>
      </c>
      <c r="AQ44" s="174">
        <f>'Input Reference'!$E$22+'Input Reference'!$E$23</f>
        <v>0</v>
      </c>
      <c r="AS44" s="72">
        <f>(AK44-AO44)*(1-'Input Reference'!$E$24)</f>
        <v>0</v>
      </c>
      <c r="AT44" s="72">
        <f>(AL44-AP44)*(1-'Input Reference'!$E$24)</f>
        <v>200.73593442596555</v>
      </c>
      <c r="AU44" s="72">
        <f>(AM44-AQ44)*(1-'Input Reference'!$E$24)</f>
        <v>209.31439316211794</v>
      </c>
    </row>
    <row r="45" spans="4:47" x14ac:dyDescent="0.35">
      <c r="D45" s="175" t="s">
        <v>219</v>
      </c>
      <c r="E45" s="75" t="s">
        <v>220</v>
      </c>
      <c r="F45" s="182">
        <v>15.5122</v>
      </c>
      <c r="G45" s="75">
        <v>38.879899999999999</v>
      </c>
      <c r="H45" s="178">
        <v>42720</v>
      </c>
      <c r="I45" s="177">
        <f t="shared" si="16"/>
        <v>42721</v>
      </c>
      <c r="J45" s="178">
        <v>44959</v>
      </c>
      <c r="K45" s="178">
        <v>45657</v>
      </c>
      <c r="L45" s="70">
        <f>'Input Reference'!$E$5</f>
        <v>196.46590909090907</v>
      </c>
      <c r="M45" s="70">
        <f>'Input Reference'!$E$4</f>
        <v>4.1545454545454534</v>
      </c>
      <c r="N45" s="70">
        <f>'Input Reference'!$E$6</f>
        <v>4</v>
      </c>
      <c r="O45" s="71">
        <f>'Input Reference'!$E$7</f>
        <v>0</v>
      </c>
      <c r="P45" s="70">
        <f>'Input Reference'!$E$8</f>
        <v>0</v>
      </c>
      <c r="Q45" s="70">
        <f>'Input Reference'!$E$9</f>
        <v>0.91963571428571433</v>
      </c>
      <c r="R45" s="164">
        <f>Maintenance!$BF$67</f>
        <v>0</v>
      </c>
      <c r="S45" s="164">
        <f>Maintenance!$BG$67</f>
        <v>1.6619923515674615E-3</v>
      </c>
      <c r="T45" s="164">
        <f>Maintenance!$BH$67</f>
        <v>4.0333073119958388E-3</v>
      </c>
      <c r="U45" s="72">
        <v>0</v>
      </c>
      <c r="V45" s="72">
        <f t="shared" si="17"/>
        <v>316.34999999999997</v>
      </c>
      <c r="W45" s="72">
        <f t="shared" si="4"/>
        <v>347.7</v>
      </c>
      <c r="X45" s="73">
        <f t="shared" si="5"/>
        <v>0</v>
      </c>
      <c r="Y45" s="73">
        <f t="shared" si="6"/>
        <v>1032853.0758471069</v>
      </c>
      <c r="Z45" s="73">
        <f t="shared" si="7"/>
        <v>1135207.8851652888</v>
      </c>
      <c r="AA45" s="73">
        <f>'Input Reference'!$E$26/365*'ERs Calcs'!U45</f>
        <v>0</v>
      </c>
      <c r="AB45" s="73">
        <f>'Input Reference'!$E$26</f>
        <v>1479465.45</v>
      </c>
      <c r="AC45" s="73">
        <f>'Input Reference'!$E$26</f>
        <v>1479465.45</v>
      </c>
      <c r="AE45" s="72">
        <f t="shared" si="8"/>
        <v>0</v>
      </c>
      <c r="AF45" s="72">
        <f t="shared" si="9"/>
        <v>1032853.0758471069</v>
      </c>
      <c r="AG45" s="72">
        <f t="shared" si="10"/>
        <v>1135207.8851652888</v>
      </c>
      <c r="AI45" s="70">
        <f>'Input Reference'!$E$11</f>
        <v>1804.1499999999999</v>
      </c>
      <c r="AJ45" s="74">
        <f>'Input Reference'!$E$17</f>
        <v>2.1104946699999997E-4</v>
      </c>
      <c r="AK45" s="75">
        <f t="shared" si="11"/>
        <v>0</v>
      </c>
      <c r="AL45" s="75">
        <f t="shared" si="12"/>
        <v>200.46503572903444</v>
      </c>
      <c r="AM45" s="75">
        <f t="shared" si="13"/>
        <v>220.33094017065048</v>
      </c>
      <c r="AO45" s="174">
        <f>'Input Reference'!$E$22+'Input Reference'!$E$23</f>
        <v>0</v>
      </c>
      <c r="AP45" s="174">
        <f>'Input Reference'!$E$22+'Input Reference'!$E$23</f>
        <v>0</v>
      </c>
      <c r="AQ45" s="174">
        <f>'Input Reference'!$E$22+'Input Reference'!$E$23</f>
        <v>0</v>
      </c>
      <c r="AS45" s="72">
        <f>(AK45-AO45)*(1-'Input Reference'!$E$24)</f>
        <v>0</v>
      </c>
      <c r="AT45" s="72">
        <f>(AL45-AP45)*(1-'Input Reference'!$E$24)</f>
        <v>190.4417839425827</v>
      </c>
      <c r="AU45" s="72">
        <f>(AM45-AQ45)*(1-'Input Reference'!$E$24)</f>
        <v>209.31439316211794</v>
      </c>
    </row>
    <row r="46" spans="4:47" x14ac:dyDescent="0.35">
      <c r="D46" s="175" t="s">
        <v>221</v>
      </c>
      <c r="E46" s="75" t="s">
        <v>222</v>
      </c>
      <c r="F46" s="182">
        <v>15.547319999999999</v>
      </c>
      <c r="G46" s="75">
        <v>38.877389999999998</v>
      </c>
      <c r="H46" s="178">
        <v>42369</v>
      </c>
      <c r="I46" s="177">
        <f t="shared" si="16"/>
        <v>42370</v>
      </c>
      <c r="J46" s="178">
        <v>44959</v>
      </c>
      <c r="K46" s="178">
        <v>45657</v>
      </c>
      <c r="L46" s="70">
        <f>'Input Reference'!$E$5</f>
        <v>196.46590909090907</v>
      </c>
      <c r="M46" s="70">
        <f>'Input Reference'!$E$4</f>
        <v>4.1545454545454534</v>
      </c>
      <c r="N46" s="70">
        <f>'Input Reference'!$E$6</f>
        <v>4</v>
      </c>
      <c r="O46" s="71">
        <f>'Input Reference'!$E$7</f>
        <v>0</v>
      </c>
      <c r="P46" s="70">
        <f>'Input Reference'!$E$8</f>
        <v>0</v>
      </c>
      <c r="Q46" s="70">
        <f>'Input Reference'!$E$9</f>
        <v>0.91963571428571433</v>
      </c>
      <c r="R46" s="164">
        <f>Maintenance!$BF$67</f>
        <v>0</v>
      </c>
      <c r="S46" s="164">
        <f>Maintenance!$BG$67</f>
        <v>1.6619923515674615E-3</v>
      </c>
      <c r="T46" s="164">
        <f>Maintenance!$BH$67</f>
        <v>4.0333073119958388E-3</v>
      </c>
      <c r="U46" s="72">
        <v>0</v>
      </c>
      <c r="V46" s="72">
        <f t="shared" si="17"/>
        <v>316.34999999999997</v>
      </c>
      <c r="W46" s="72">
        <f t="shared" si="4"/>
        <v>347.7</v>
      </c>
      <c r="X46" s="73">
        <f t="shared" si="5"/>
        <v>0</v>
      </c>
      <c r="Y46" s="73">
        <f t="shared" si="6"/>
        <v>1032853.0758471069</v>
      </c>
      <c r="Z46" s="73">
        <f t="shared" si="7"/>
        <v>1135207.8851652888</v>
      </c>
      <c r="AA46" s="73">
        <f>'Input Reference'!$E$26/365*'ERs Calcs'!U46</f>
        <v>0</v>
      </c>
      <c r="AB46" s="73">
        <f>'Input Reference'!$E$26</f>
        <v>1479465.45</v>
      </c>
      <c r="AC46" s="73">
        <f>'Input Reference'!$E$26</f>
        <v>1479465.45</v>
      </c>
      <c r="AE46" s="72">
        <f t="shared" si="8"/>
        <v>0</v>
      </c>
      <c r="AF46" s="72">
        <f t="shared" si="9"/>
        <v>1032853.0758471069</v>
      </c>
      <c r="AG46" s="72">
        <f t="shared" si="10"/>
        <v>1135207.8851652888</v>
      </c>
      <c r="AI46" s="70">
        <f>'Input Reference'!$E$11</f>
        <v>1804.1499999999999</v>
      </c>
      <c r="AJ46" s="74">
        <f>'Input Reference'!$E$17</f>
        <v>2.1104946699999997E-4</v>
      </c>
      <c r="AK46" s="75">
        <f t="shared" si="11"/>
        <v>0</v>
      </c>
      <c r="AL46" s="75">
        <f t="shared" si="12"/>
        <v>200.46503572903444</v>
      </c>
      <c r="AM46" s="75">
        <f t="shared" si="13"/>
        <v>220.33094017065048</v>
      </c>
      <c r="AO46" s="174">
        <f>'Input Reference'!$E$22+'Input Reference'!$E$23</f>
        <v>0</v>
      </c>
      <c r="AP46" s="174">
        <f>'Input Reference'!$E$22+'Input Reference'!$E$23</f>
        <v>0</v>
      </c>
      <c r="AQ46" s="174">
        <f>'Input Reference'!$E$22+'Input Reference'!$E$23</f>
        <v>0</v>
      </c>
      <c r="AS46" s="72">
        <f>(AK46-AO46)*(1-'Input Reference'!$E$24)</f>
        <v>0</v>
      </c>
      <c r="AT46" s="72">
        <f>(AL46-AP46)*(1-'Input Reference'!$E$24)</f>
        <v>190.4417839425827</v>
      </c>
      <c r="AU46" s="72">
        <f>(AM46-AQ46)*(1-'Input Reference'!$E$24)</f>
        <v>209.31439316211794</v>
      </c>
    </row>
    <row r="47" spans="4:47" x14ac:dyDescent="0.35">
      <c r="D47" s="175" t="s">
        <v>223</v>
      </c>
      <c r="E47" s="75" t="s">
        <v>224</v>
      </c>
      <c r="F47" s="182">
        <v>15.489089999999999</v>
      </c>
      <c r="G47" s="75">
        <v>38.85651</v>
      </c>
      <c r="H47" s="178" t="s">
        <v>225</v>
      </c>
      <c r="I47" s="177">
        <v>42392</v>
      </c>
      <c r="J47" s="178">
        <v>44959</v>
      </c>
      <c r="K47" s="178">
        <v>45657</v>
      </c>
      <c r="L47" s="70">
        <f>'Input Reference'!$E$5</f>
        <v>196.46590909090907</v>
      </c>
      <c r="M47" s="70">
        <f>'Input Reference'!$E$4</f>
        <v>4.1545454545454534</v>
      </c>
      <c r="N47" s="70">
        <f>'Input Reference'!$E$6</f>
        <v>4</v>
      </c>
      <c r="O47" s="71">
        <f>'Input Reference'!$E$7</f>
        <v>0</v>
      </c>
      <c r="P47" s="70">
        <f>'Input Reference'!$E$8</f>
        <v>0</v>
      </c>
      <c r="Q47" s="70">
        <f>'Input Reference'!$E$9</f>
        <v>0.91963571428571433</v>
      </c>
      <c r="R47" s="164">
        <f>Maintenance!$BF$67</f>
        <v>0</v>
      </c>
      <c r="S47" s="164">
        <f>Maintenance!$BG$67</f>
        <v>1.6619923515674615E-3</v>
      </c>
      <c r="T47" s="164">
        <f>Maintenance!$BH$67</f>
        <v>4.0333073119958388E-3</v>
      </c>
      <c r="U47" s="72">
        <v>0</v>
      </c>
      <c r="V47" s="72">
        <f t="shared" si="17"/>
        <v>316.34999999999997</v>
      </c>
      <c r="W47" s="72">
        <f t="shared" si="4"/>
        <v>347.7</v>
      </c>
      <c r="X47" s="73">
        <f t="shared" si="5"/>
        <v>0</v>
      </c>
      <c r="Y47" s="73">
        <f t="shared" si="6"/>
        <v>1032853.0758471069</v>
      </c>
      <c r="Z47" s="73">
        <f t="shared" si="7"/>
        <v>1135207.8851652888</v>
      </c>
      <c r="AA47" s="73">
        <f>'Input Reference'!$E$26/365*'ERs Calcs'!U47</f>
        <v>0</v>
      </c>
      <c r="AB47" s="73">
        <f>'Input Reference'!$E$26</f>
        <v>1479465.45</v>
      </c>
      <c r="AC47" s="73">
        <f>'Input Reference'!$E$26</f>
        <v>1479465.45</v>
      </c>
      <c r="AE47" s="72">
        <f t="shared" si="8"/>
        <v>0</v>
      </c>
      <c r="AF47" s="72">
        <f t="shared" si="9"/>
        <v>1032853.0758471069</v>
      </c>
      <c r="AG47" s="72">
        <f t="shared" si="10"/>
        <v>1135207.8851652888</v>
      </c>
      <c r="AI47" s="70">
        <f>'Input Reference'!$E$11</f>
        <v>1804.1499999999999</v>
      </c>
      <c r="AJ47" s="74">
        <f>'Input Reference'!$E$17</f>
        <v>2.1104946699999997E-4</v>
      </c>
      <c r="AK47" s="75">
        <f t="shared" si="11"/>
        <v>0</v>
      </c>
      <c r="AL47" s="75">
        <f t="shared" si="12"/>
        <v>200.46503572903444</v>
      </c>
      <c r="AM47" s="75">
        <f t="shared" si="13"/>
        <v>220.33094017065048</v>
      </c>
      <c r="AO47" s="174">
        <f>'Input Reference'!$E$22+'Input Reference'!$E$23</f>
        <v>0</v>
      </c>
      <c r="AP47" s="174">
        <f>'Input Reference'!$E$22+'Input Reference'!$E$23</f>
        <v>0</v>
      </c>
      <c r="AQ47" s="174">
        <f>'Input Reference'!$E$22+'Input Reference'!$E$23</f>
        <v>0</v>
      </c>
      <c r="AS47" s="72">
        <f>(AK47-AO47)*(1-'Input Reference'!$E$24)</f>
        <v>0</v>
      </c>
      <c r="AT47" s="72">
        <f>(AL47-AP47)*(1-'Input Reference'!$E$24)</f>
        <v>190.4417839425827</v>
      </c>
      <c r="AU47" s="72">
        <f>(AM47-AQ47)*(1-'Input Reference'!$E$24)</f>
        <v>209.31439316211794</v>
      </c>
    </row>
    <row r="48" spans="4:47" x14ac:dyDescent="0.35">
      <c r="D48" s="175" t="s">
        <v>226</v>
      </c>
      <c r="E48" s="75" t="s">
        <v>227</v>
      </c>
      <c r="F48" s="182">
        <v>15.48357</v>
      </c>
      <c r="G48" s="75">
        <v>38.852179999999997</v>
      </c>
      <c r="H48" s="178" t="s">
        <v>225</v>
      </c>
      <c r="I48" s="177">
        <v>42392</v>
      </c>
      <c r="J48" s="178">
        <v>44959</v>
      </c>
      <c r="K48" s="178">
        <v>45657</v>
      </c>
      <c r="L48" s="70">
        <f>'Input Reference'!$E$5</f>
        <v>196.46590909090907</v>
      </c>
      <c r="M48" s="70">
        <f>'Input Reference'!$E$4</f>
        <v>4.1545454545454534</v>
      </c>
      <c r="N48" s="70">
        <f>'Input Reference'!$E$6</f>
        <v>4</v>
      </c>
      <c r="O48" s="71">
        <f>'Input Reference'!$E$7</f>
        <v>0</v>
      </c>
      <c r="P48" s="70">
        <f>'Input Reference'!$E$8</f>
        <v>0</v>
      </c>
      <c r="Q48" s="70">
        <f>'Input Reference'!$E$9</f>
        <v>0.91963571428571433</v>
      </c>
      <c r="R48" s="164">
        <f>Maintenance!$BF$67</f>
        <v>0</v>
      </c>
      <c r="S48" s="164">
        <f>Maintenance!$BG$67</f>
        <v>1.6619923515674615E-3</v>
      </c>
      <c r="T48" s="164">
        <f>Maintenance!$BH$67</f>
        <v>4.0333073119958388E-3</v>
      </c>
      <c r="U48" s="72">
        <v>0</v>
      </c>
      <c r="V48" s="72">
        <f t="shared" si="17"/>
        <v>316.34999999999997</v>
      </c>
      <c r="W48" s="72">
        <f t="shared" si="4"/>
        <v>347.7</v>
      </c>
      <c r="X48" s="73">
        <f t="shared" si="5"/>
        <v>0</v>
      </c>
      <c r="Y48" s="73">
        <f t="shared" si="6"/>
        <v>1032853.0758471069</v>
      </c>
      <c r="Z48" s="73">
        <f t="shared" si="7"/>
        <v>1135207.8851652888</v>
      </c>
      <c r="AA48" s="73">
        <f>'Input Reference'!$E$26/365*'ERs Calcs'!U48</f>
        <v>0</v>
      </c>
      <c r="AB48" s="73">
        <f>'Input Reference'!$E$26</f>
        <v>1479465.45</v>
      </c>
      <c r="AC48" s="73">
        <f>'Input Reference'!$E$26</f>
        <v>1479465.45</v>
      </c>
      <c r="AE48" s="72">
        <f t="shared" si="8"/>
        <v>0</v>
      </c>
      <c r="AF48" s="72">
        <f t="shared" si="9"/>
        <v>1032853.0758471069</v>
      </c>
      <c r="AG48" s="72">
        <f t="shared" si="10"/>
        <v>1135207.8851652888</v>
      </c>
      <c r="AI48" s="70">
        <f>'Input Reference'!$E$11</f>
        <v>1804.1499999999999</v>
      </c>
      <c r="AJ48" s="74">
        <f>'Input Reference'!$E$17</f>
        <v>2.1104946699999997E-4</v>
      </c>
      <c r="AK48" s="75">
        <f t="shared" si="11"/>
        <v>0</v>
      </c>
      <c r="AL48" s="75">
        <f t="shared" si="12"/>
        <v>200.46503572903444</v>
      </c>
      <c r="AM48" s="75">
        <f t="shared" si="13"/>
        <v>220.33094017065048</v>
      </c>
      <c r="AO48" s="174">
        <f>'Input Reference'!$E$22+'Input Reference'!$E$23</f>
        <v>0</v>
      </c>
      <c r="AP48" s="174">
        <f>'Input Reference'!$E$22+'Input Reference'!$E$23</f>
        <v>0</v>
      </c>
      <c r="AQ48" s="174">
        <f>'Input Reference'!$E$22+'Input Reference'!$E$23</f>
        <v>0</v>
      </c>
      <c r="AS48" s="72">
        <f>(AK48-AO48)*(1-'Input Reference'!$E$24)</f>
        <v>0</v>
      </c>
      <c r="AT48" s="72">
        <f>(AL48-AP48)*(1-'Input Reference'!$E$24)</f>
        <v>190.4417839425827</v>
      </c>
      <c r="AU48" s="72">
        <f>(AM48-AQ48)*(1-'Input Reference'!$E$24)</f>
        <v>209.31439316211794</v>
      </c>
    </row>
    <row r="49" spans="4:47" x14ac:dyDescent="0.35">
      <c r="D49" s="175" t="s">
        <v>228</v>
      </c>
      <c r="E49" s="75" t="s">
        <v>229</v>
      </c>
      <c r="F49" s="182">
        <v>15.45149</v>
      </c>
      <c r="G49" s="75">
        <v>38.824640000000002</v>
      </c>
      <c r="H49" s="178">
        <v>42619</v>
      </c>
      <c r="I49" s="177">
        <f t="shared" si="16"/>
        <v>42620</v>
      </c>
      <c r="J49" s="178">
        <v>44959</v>
      </c>
      <c r="K49" s="178">
        <v>45657</v>
      </c>
      <c r="L49" s="70">
        <f>'Input Reference'!$E$5</f>
        <v>196.46590909090907</v>
      </c>
      <c r="M49" s="70">
        <f>'Input Reference'!$E$4</f>
        <v>4.1545454545454534</v>
      </c>
      <c r="N49" s="70">
        <f>'Input Reference'!$E$6</f>
        <v>4</v>
      </c>
      <c r="O49" s="71">
        <f>'Input Reference'!$E$7</f>
        <v>0</v>
      </c>
      <c r="P49" s="70">
        <f>'Input Reference'!$E$8</f>
        <v>0</v>
      </c>
      <c r="Q49" s="70">
        <f>'Input Reference'!$E$9</f>
        <v>0.91963571428571433</v>
      </c>
      <c r="R49" s="164">
        <f>Maintenance!$BF$67</f>
        <v>0</v>
      </c>
      <c r="S49" s="164">
        <f>Maintenance!$BG$67</f>
        <v>1.6619923515674615E-3</v>
      </c>
      <c r="T49" s="164">
        <f>Maintenance!$BH$67</f>
        <v>4.0333073119958388E-3</v>
      </c>
      <c r="U49" s="72">
        <v>0</v>
      </c>
      <c r="V49" s="72">
        <f t="shared" si="17"/>
        <v>316.34999999999997</v>
      </c>
      <c r="W49" s="72">
        <f t="shared" si="4"/>
        <v>347.7</v>
      </c>
      <c r="X49" s="73">
        <f t="shared" si="5"/>
        <v>0</v>
      </c>
      <c r="Y49" s="73">
        <f t="shared" si="6"/>
        <v>1032853.0758471069</v>
      </c>
      <c r="Z49" s="73">
        <f t="shared" si="7"/>
        <v>1135207.8851652888</v>
      </c>
      <c r="AA49" s="73">
        <f>'Input Reference'!$E$26/365*'ERs Calcs'!U49</f>
        <v>0</v>
      </c>
      <c r="AB49" s="73">
        <f>'Input Reference'!$E$26</f>
        <v>1479465.45</v>
      </c>
      <c r="AC49" s="73">
        <f>'Input Reference'!$E$26</f>
        <v>1479465.45</v>
      </c>
      <c r="AE49" s="72">
        <f t="shared" si="8"/>
        <v>0</v>
      </c>
      <c r="AF49" s="72">
        <f t="shared" si="9"/>
        <v>1032853.0758471069</v>
      </c>
      <c r="AG49" s="72">
        <f t="shared" si="10"/>
        <v>1135207.8851652888</v>
      </c>
      <c r="AI49" s="70">
        <f>'Input Reference'!$E$11</f>
        <v>1804.1499999999999</v>
      </c>
      <c r="AJ49" s="74">
        <f>'Input Reference'!$E$17</f>
        <v>2.1104946699999997E-4</v>
      </c>
      <c r="AK49" s="75">
        <f t="shared" si="11"/>
        <v>0</v>
      </c>
      <c r="AL49" s="75">
        <f t="shared" si="12"/>
        <v>200.46503572903444</v>
      </c>
      <c r="AM49" s="75">
        <f t="shared" si="13"/>
        <v>220.33094017065048</v>
      </c>
      <c r="AO49" s="174">
        <f>'Input Reference'!$E$22+'Input Reference'!$E$23</f>
        <v>0</v>
      </c>
      <c r="AP49" s="174">
        <f>'Input Reference'!$E$22+'Input Reference'!$E$23</f>
        <v>0</v>
      </c>
      <c r="AQ49" s="174">
        <f>'Input Reference'!$E$22+'Input Reference'!$E$23</f>
        <v>0</v>
      </c>
      <c r="AS49" s="72">
        <f>(AK49-AO49)*(1-'Input Reference'!$E$24)</f>
        <v>0</v>
      </c>
      <c r="AT49" s="72">
        <f>(AL49-AP49)*(1-'Input Reference'!$E$24)</f>
        <v>190.4417839425827</v>
      </c>
      <c r="AU49" s="72">
        <f>(AM49-AQ49)*(1-'Input Reference'!$E$24)</f>
        <v>209.31439316211794</v>
      </c>
    </row>
    <row r="50" spans="4:47" x14ac:dyDescent="0.35">
      <c r="D50" s="175" t="s">
        <v>230</v>
      </c>
      <c r="E50" s="75" t="s">
        <v>222</v>
      </c>
      <c r="F50" s="182">
        <v>15.546950000000001</v>
      </c>
      <c r="G50" s="75">
        <v>38.876829999999998</v>
      </c>
      <c r="H50" s="178">
        <v>42663</v>
      </c>
      <c r="I50" s="177">
        <f t="shared" si="16"/>
        <v>42664</v>
      </c>
      <c r="J50" s="178">
        <v>44959</v>
      </c>
      <c r="K50" s="178">
        <v>45657</v>
      </c>
      <c r="L50" s="70">
        <f>'Input Reference'!$E$5</f>
        <v>196.46590909090907</v>
      </c>
      <c r="M50" s="70">
        <f>'Input Reference'!$E$4</f>
        <v>4.1545454545454534</v>
      </c>
      <c r="N50" s="70">
        <f>'Input Reference'!$E$6</f>
        <v>4</v>
      </c>
      <c r="O50" s="71">
        <f>'Input Reference'!$E$7</f>
        <v>0</v>
      </c>
      <c r="P50" s="70">
        <f>'Input Reference'!$E$8</f>
        <v>0</v>
      </c>
      <c r="Q50" s="70">
        <f>'Input Reference'!$E$9</f>
        <v>0.91963571428571433</v>
      </c>
      <c r="R50" s="164">
        <f>Maintenance!$BF$67</f>
        <v>0</v>
      </c>
      <c r="S50" s="164">
        <f>Maintenance!$BG$67</f>
        <v>1.6619923515674615E-3</v>
      </c>
      <c r="T50" s="164">
        <f>Maintenance!$BH$67</f>
        <v>4.0333073119958388E-3</v>
      </c>
      <c r="U50" s="72">
        <v>0</v>
      </c>
      <c r="V50" s="72">
        <f t="shared" si="17"/>
        <v>316.34999999999997</v>
      </c>
      <c r="W50" s="72">
        <f t="shared" si="4"/>
        <v>347.7</v>
      </c>
      <c r="X50" s="73">
        <f t="shared" si="5"/>
        <v>0</v>
      </c>
      <c r="Y50" s="73">
        <f t="shared" si="6"/>
        <v>1032853.0758471069</v>
      </c>
      <c r="Z50" s="73">
        <f t="shared" si="7"/>
        <v>1135207.8851652888</v>
      </c>
      <c r="AA50" s="73">
        <f>'Input Reference'!$E$26/365*'ERs Calcs'!U50</f>
        <v>0</v>
      </c>
      <c r="AB50" s="73">
        <f>'Input Reference'!$E$26</f>
        <v>1479465.45</v>
      </c>
      <c r="AC50" s="73">
        <f>'Input Reference'!$E$26</f>
        <v>1479465.45</v>
      </c>
      <c r="AE50" s="72">
        <f t="shared" si="8"/>
        <v>0</v>
      </c>
      <c r="AF50" s="72">
        <f t="shared" si="9"/>
        <v>1032853.0758471069</v>
      </c>
      <c r="AG50" s="72">
        <f t="shared" si="10"/>
        <v>1135207.8851652888</v>
      </c>
      <c r="AI50" s="70">
        <f>'Input Reference'!$E$11</f>
        <v>1804.1499999999999</v>
      </c>
      <c r="AJ50" s="74">
        <f>'Input Reference'!$E$17</f>
        <v>2.1104946699999997E-4</v>
      </c>
      <c r="AK50" s="75">
        <f t="shared" si="11"/>
        <v>0</v>
      </c>
      <c r="AL50" s="75">
        <f t="shared" si="12"/>
        <v>200.46503572903444</v>
      </c>
      <c r="AM50" s="75">
        <f t="shared" si="13"/>
        <v>220.33094017065048</v>
      </c>
      <c r="AO50" s="174">
        <f>'Input Reference'!$E$22+'Input Reference'!$E$23</f>
        <v>0</v>
      </c>
      <c r="AP50" s="174">
        <f>'Input Reference'!$E$22+'Input Reference'!$E$23</f>
        <v>0</v>
      </c>
      <c r="AQ50" s="174">
        <f>'Input Reference'!$E$22+'Input Reference'!$E$23</f>
        <v>0</v>
      </c>
      <c r="AS50" s="72">
        <f>(AK50-AO50)*(1-'Input Reference'!$E$24)</f>
        <v>0</v>
      </c>
      <c r="AT50" s="72">
        <f>(AL50-AP50)*(1-'Input Reference'!$E$24)</f>
        <v>190.4417839425827</v>
      </c>
      <c r="AU50" s="72">
        <f>(AM50-AQ50)*(1-'Input Reference'!$E$24)</f>
        <v>209.31439316211794</v>
      </c>
    </row>
    <row r="51" spans="4:47" x14ac:dyDescent="0.35">
      <c r="D51" s="175" t="s">
        <v>231</v>
      </c>
      <c r="E51" s="75" t="s">
        <v>232</v>
      </c>
      <c r="F51" s="182">
        <v>15.355270000000001</v>
      </c>
      <c r="G51" s="75">
        <v>38.834049999999998</v>
      </c>
      <c r="H51" s="178">
        <v>42695</v>
      </c>
      <c r="I51" s="177">
        <f t="shared" si="16"/>
        <v>42696</v>
      </c>
      <c r="J51" s="178">
        <v>44959</v>
      </c>
      <c r="K51" s="178">
        <v>45657</v>
      </c>
      <c r="L51" s="70">
        <f>'Input Reference'!$E$5</f>
        <v>196.46590909090907</v>
      </c>
      <c r="M51" s="70">
        <f>'Input Reference'!$E$4</f>
        <v>4.1545454545454534</v>
      </c>
      <c r="N51" s="70">
        <f>'Input Reference'!$E$6</f>
        <v>4</v>
      </c>
      <c r="O51" s="71">
        <f>'Input Reference'!$E$7</f>
        <v>0</v>
      </c>
      <c r="P51" s="70">
        <f>'Input Reference'!$E$8</f>
        <v>0</v>
      </c>
      <c r="Q51" s="70">
        <f>'Input Reference'!$E$9</f>
        <v>0.91963571428571433</v>
      </c>
      <c r="R51" s="164">
        <f>Maintenance!$BF$67</f>
        <v>0</v>
      </c>
      <c r="S51" s="164">
        <f>Maintenance!$BG$67</f>
        <v>1.6619923515674615E-3</v>
      </c>
      <c r="T51" s="164">
        <f>Maintenance!$BH$67</f>
        <v>4.0333073119958388E-3</v>
      </c>
      <c r="U51" s="72">
        <v>0</v>
      </c>
      <c r="V51" s="72">
        <f t="shared" si="17"/>
        <v>316.34999999999997</v>
      </c>
      <c r="W51" s="72">
        <f t="shared" si="4"/>
        <v>347.7</v>
      </c>
      <c r="X51" s="73">
        <f t="shared" si="5"/>
        <v>0</v>
      </c>
      <c r="Y51" s="73">
        <f t="shared" si="6"/>
        <v>1032853.0758471069</v>
      </c>
      <c r="Z51" s="73">
        <f t="shared" si="7"/>
        <v>1135207.8851652888</v>
      </c>
      <c r="AA51" s="73">
        <f>'Input Reference'!$E$26/365*'ERs Calcs'!U51</f>
        <v>0</v>
      </c>
      <c r="AB51" s="73">
        <f>'Input Reference'!$E$26</f>
        <v>1479465.45</v>
      </c>
      <c r="AC51" s="73">
        <f>'Input Reference'!$E$26</f>
        <v>1479465.45</v>
      </c>
      <c r="AE51" s="72">
        <f t="shared" si="8"/>
        <v>0</v>
      </c>
      <c r="AF51" s="72">
        <f t="shared" si="9"/>
        <v>1032853.0758471069</v>
      </c>
      <c r="AG51" s="72">
        <f t="shared" si="10"/>
        <v>1135207.8851652888</v>
      </c>
      <c r="AI51" s="70">
        <f>'Input Reference'!$E$11</f>
        <v>1804.1499999999999</v>
      </c>
      <c r="AJ51" s="74">
        <f>'Input Reference'!$E$17</f>
        <v>2.1104946699999997E-4</v>
      </c>
      <c r="AK51" s="75">
        <f t="shared" si="11"/>
        <v>0</v>
      </c>
      <c r="AL51" s="75">
        <f t="shared" si="12"/>
        <v>200.46503572903444</v>
      </c>
      <c r="AM51" s="75">
        <f t="shared" si="13"/>
        <v>220.33094017065048</v>
      </c>
      <c r="AO51" s="174">
        <f>'Input Reference'!$E$22+'Input Reference'!$E$23</f>
        <v>0</v>
      </c>
      <c r="AP51" s="174">
        <f>'Input Reference'!$E$22+'Input Reference'!$E$23</f>
        <v>0</v>
      </c>
      <c r="AQ51" s="174">
        <f>'Input Reference'!$E$22+'Input Reference'!$E$23</f>
        <v>0</v>
      </c>
      <c r="AS51" s="72">
        <f>(AK51-AO51)*(1-'Input Reference'!$E$24)</f>
        <v>0</v>
      </c>
      <c r="AT51" s="72">
        <f>(AL51-AP51)*(1-'Input Reference'!$E$24)</f>
        <v>190.4417839425827</v>
      </c>
      <c r="AU51" s="72">
        <f>(AM51-AQ51)*(1-'Input Reference'!$E$24)</f>
        <v>209.31439316211794</v>
      </c>
    </row>
    <row r="52" spans="4:47" x14ac:dyDescent="0.35">
      <c r="D52" s="175" t="s">
        <v>233</v>
      </c>
      <c r="E52" s="75" t="s">
        <v>234</v>
      </c>
      <c r="F52" s="182">
        <v>15.40766</v>
      </c>
      <c r="G52" s="75">
        <v>38.831290000000003</v>
      </c>
      <c r="H52" s="178">
        <v>43076</v>
      </c>
      <c r="I52" s="177">
        <f t="shared" si="16"/>
        <v>43077</v>
      </c>
      <c r="J52" s="178">
        <v>44903</v>
      </c>
      <c r="K52" s="178">
        <v>45657</v>
      </c>
      <c r="L52" s="70">
        <f>'Input Reference'!$E$5</f>
        <v>196.46590909090907</v>
      </c>
      <c r="M52" s="70">
        <f>'Input Reference'!$E$4</f>
        <v>4.1545454545454534</v>
      </c>
      <c r="N52" s="70">
        <f>'Input Reference'!$E$6</f>
        <v>4</v>
      </c>
      <c r="O52" s="71">
        <f>'Input Reference'!$E$7</f>
        <v>0</v>
      </c>
      <c r="P52" s="70">
        <f>'Input Reference'!$E$8</f>
        <v>0</v>
      </c>
      <c r="Q52" s="70">
        <f>'Input Reference'!$E$9</f>
        <v>0.91963571428571433</v>
      </c>
      <c r="R52" s="164">
        <f>Maintenance!$BF$67</f>
        <v>0</v>
      </c>
      <c r="S52" s="164">
        <f>Maintenance!$BG$67</f>
        <v>1.6619923515674615E-3</v>
      </c>
      <c r="T52" s="164">
        <f>Maintenance!$BH$67</f>
        <v>4.0333073119958388E-3</v>
      </c>
      <c r="U52" s="72">
        <f t="shared" si="14"/>
        <v>22.799999999999997</v>
      </c>
      <c r="V52" s="72">
        <f t="shared" si="2"/>
        <v>346.75</v>
      </c>
      <c r="W52" s="72">
        <f t="shared" si="4"/>
        <v>347.7</v>
      </c>
      <c r="X52" s="73">
        <f t="shared" si="5"/>
        <v>74439.861322314013</v>
      </c>
      <c r="Y52" s="73">
        <f t="shared" si="6"/>
        <v>1132106.2242768591</v>
      </c>
      <c r="Z52" s="73">
        <f t="shared" si="7"/>
        <v>1135207.8851652888</v>
      </c>
      <c r="AA52" s="73">
        <f>'Input Reference'!$E$26/365*'ERs Calcs'!U52</f>
        <v>92415.923999999985</v>
      </c>
      <c r="AB52" s="73">
        <f>'Input Reference'!$E$26</f>
        <v>1479465.45</v>
      </c>
      <c r="AC52" s="73">
        <f>'Input Reference'!$E$26</f>
        <v>1479465.45</v>
      </c>
      <c r="AE52" s="72">
        <f t="shared" si="8"/>
        <v>74439.861322314013</v>
      </c>
      <c r="AF52" s="72">
        <f t="shared" si="9"/>
        <v>1132106.2242768591</v>
      </c>
      <c r="AG52" s="72">
        <f t="shared" si="10"/>
        <v>1135207.8851652888</v>
      </c>
      <c r="AI52" s="70">
        <f>'Input Reference'!$E$11</f>
        <v>1804.1499999999999</v>
      </c>
      <c r="AJ52" s="74">
        <f>'Input Reference'!$E$17</f>
        <v>2.1104946699999997E-4</v>
      </c>
      <c r="AK52" s="75">
        <f t="shared" si="11"/>
        <v>14.447930502993474</v>
      </c>
      <c r="AL52" s="75">
        <f t="shared" si="12"/>
        <v>219.72894306635911</v>
      </c>
      <c r="AM52" s="75">
        <f t="shared" si="13"/>
        <v>220.33094017065048</v>
      </c>
      <c r="AO52" s="174">
        <f>'Input Reference'!$E$22+'Input Reference'!$E$23</f>
        <v>0</v>
      </c>
      <c r="AP52" s="174">
        <f>'Input Reference'!$E$22+'Input Reference'!$E$23</f>
        <v>0</v>
      </c>
      <c r="AQ52" s="174">
        <f>'Input Reference'!$E$22+'Input Reference'!$E$23</f>
        <v>0</v>
      </c>
      <c r="AS52" s="72">
        <f>(AK52-AO52)*(1-'Input Reference'!$E$24)</f>
        <v>13.725533977843799</v>
      </c>
      <c r="AT52" s="72">
        <f>(AL52-AP52)*(1-'Input Reference'!$E$24)</f>
        <v>208.74249591304115</v>
      </c>
      <c r="AU52" s="72">
        <f>(AM52-AQ52)*(1-'Input Reference'!$E$24)</f>
        <v>209.31439316211794</v>
      </c>
    </row>
    <row r="53" spans="4:47" x14ac:dyDescent="0.35">
      <c r="D53" s="175" t="s">
        <v>235</v>
      </c>
      <c r="E53" s="75" t="s">
        <v>236</v>
      </c>
      <c r="F53" s="182">
        <v>15.37979</v>
      </c>
      <c r="G53" s="75">
        <v>38.831180000000003</v>
      </c>
      <c r="H53" s="178">
        <v>43078</v>
      </c>
      <c r="I53" s="177">
        <f t="shared" si="16"/>
        <v>43079</v>
      </c>
      <c r="J53" s="178">
        <v>44903</v>
      </c>
      <c r="K53" s="178">
        <v>45657</v>
      </c>
      <c r="L53" s="70">
        <f>'Input Reference'!$E$5</f>
        <v>196.46590909090907</v>
      </c>
      <c r="M53" s="70">
        <f>'Input Reference'!$E$4</f>
        <v>4.1545454545454534</v>
      </c>
      <c r="N53" s="70">
        <f>'Input Reference'!$E$6</f>
        <v>4</v>
      </c>
      <c r="O53" s="71">
        <f>'Input Reference'!$E$7</f>
        <v>0</v>
      </c>
      <c r="P53" s="70">
        <f>'Input Reference'!$E$8</f>
        <v>0</v>
      </c>
      <c r="Q53" s="70">
        <f>'Input Reference'!$E$9</f>
        <v>0.91963571428571433</v>
      </c>
      <c r="R53" s="164">
        <f>Maintenance!$BF$67</f>
        <v>0</v>
      </c>
      <c r="S53" s="164">
        <f>Maintenance!$BG$67</f>
        <v>1.6619923515674615E-3</v>
      </c>
      <c r="T53" s="164">
        <f>Maintenance!$BH$67</f>
        <v>4.0333073119958388E-3</v>
      </c>
      <c r="U53" s="72">
        <f t="shared" si="14"/>
        <v>22.799999999999997</v>
      </c>
      <c r="V53" s="72">
        <f t="shared" si="2"/>
        <v>346.75</v>
      </c>
      <c r="W53" s="72">
        <f t="shared" si="4"/>
        <v>347.7</v>
      </c>
      <c r="X53" s="73">
        <f t="shared" si="5"/>
        <v>74439.861322314013</v>
      </c>
      <c r="Y53" s="73">
        <f t="shared" si="6"/>
        <v>1132106.2242768591</v>
      </c>
      <c r="Z53" s="73">
        <f t="shared" si="7"/>
        <v>1135207.8851652888</v>
      </c>
      <c r="AA53" s="73">
        <f>'Input Reference'!$E$26/365*'ERs Calcs'!U53</f>
        <v>92415.923999999985</v>
      </c>
      <c r="AB53" s="73">
        <f>'Input Reference'!$E$26</f>
        <v>1479465.45</v>
      </c>
      <c r="AC53" s="73">
        <f>'Input Reference'!$E$26</f>
        <v>1479465.45</v>
      </c>
      <c r="AE53" s="72">
        <f t="shared" si="8"/>
        <v>74439.861322314013</v>
      </c>
      <c r="AF53" s="72">
        <f t="shared" si="9"/>
        <v>1132106.2242768591</v>
      </c>
      <c r="AG53" s="72">
        <f t="shared" si="10"/>
        <v>1135207.8851652888</v>
      </c>
      <c r="AI53" s="70">
        <f>'Input Reference'!$E$11</f>
        <v>1804.1499999999999</v>
      </c>
      <c r="AJ53" s="74">
        <f>'Input Reference'!$E$17</f>
        <v>2.1104946699999997E-4</v>
      </c>
      <c r="AK53" s="75">
        <f t="shared" si="11"/>
        <v>14.447930502993474</v>
      </c>
      <c r="AL53" s="75">
        <f t="shared" si="12"/>
        <v>219.72894306635911</v>
      </c>
      <c r="AM53" s="75">
        <f t="shared" si="13"/>
        <v>220.33094017065048</v>
      </c>
      <c r="AO53" s="174">
        <f>'Input Reference'!$E$22+'Input Reference'!$E$23</f>
        <v>0</v>
      </c>
      <c r="AP53" s="174">
        <f>'Input Reference'!$E$22+'Input Reference'!$E$23</f>
        <v>0</v>
      </c>
      <c r="AQ53" s="174">
        <f>'Input Reference'!$E$22+'Input Reference'!$E$23</f>
        <v>0</v>
      </c>
      <c r="AS53" s="72">
        <f>(AK53-AO53)*(1-'Input Reference'!$E$24)</f>
        <v>13.725533977843799</v>
      </c>
      <c r="AT53" s="72">
        <f>(AL53-AP53)*(1-'Input Reference'!$E$24)</f>
        <v>208.74249591304115</v>
      </c>
      <c r="AU53" s="72">
        <f>(AM53-AQ53)*(1-'Input Reference'!$E$24)</f>
        <v>209.31439316211794</v>
      </c>
    </row>
    <row r="54" spans="4:47" x14ac:dyDescent="0.35">
      <c r="D54" s="175" t="s">
        <v>237</v>
      </c>
      <c r="E54" s="75" t="s">
        <v>238</v>
      </c>
      <c r="F54" s="182">
        <v>15.380039999999999</v>
      </c>
      <c r="G54" s="75">
        <v>38.831189999999999</v>
      </c>
      <c r="H54" s="178">
        <v>43078</v>
      </c>
      <c r="I54" s="177">
        <f t="shared" si="16"/>
        <v>43079</v>
      </c>
      <c r="J54" s="178">
        <v>44903</v>
      </c>
      <c r="K54" s="178">
        <v>45657</v>
      </c>
      <c r="L54" s="70">
        <f>'Input Reference'!$E$5</f>
        <v>196.46590909090907</v>
      </c>
      <c r="M54" s="70">
        <f>'Input Reference'!$E$4</f>
        <v>4.1545454545454534</v>
      </c>
      <c r="N54" s="70">
        <f>'Input Reference'!$E$6</f>
        <v>4</v>
      </c>
      <c r="O54" s="71">
        <f>'Input Reference'!$E$7</f>
        <v>0</v>
      </c>
      <c r="P54" s="70">
        <f>'Input Reference'!$E$8</f>
        <v>0</v>
      </c>
      <c r="Q54" s="70">
        <f>'Input Reference'!$E$9</f>
        <v>0.91963571428571433</v>
      </c>
      <c r="R54" s="164">
        <f>Maintenance!$BF$67</f>
        <v>0</v>
      </c>
      <c r="S54" s="164">
        <f>Maintenance!$BG$67</f>
        <v>1.6619923515674615E-3</v>
      </c>
      <c r="T54" s="164">
        <f>Maintenance!$BH$67</f>
        <v>4.0333073119958388E-3</v>
      </c>
      <c r="U54" s="72">
        <f t="shared" si="14"/>
        <v>22.799999999999997</v>
      </c>
      <c r="V54" s="72">
        <f t="shared" si="2"/>
        <v>346.75</v>
      </c>
      <c r="W54" s="72">
        <f t="shared" si="4"/>
        <v>347.7</v>
      </c>
      <c r="X54" s="73">
        <f t="shared" si="5"/>
        <v>74439.861322314013</v>
      </c>
      <c r="Y54" s="73">
        <f t="shared" si="6"/>
        <v>1132106.2242768591</v>
      </c>
      <c r="Z54" s="73">
        <f t="shared" si="7"/>
        <v>1135207.8851652888</v>
      </c>
      <c r="AA54" s="73">
        <f>'Input Reference'!$E$26/365*'ERs Calcs'!U54</f>
        <v>92415.923999999985</v>
      </c>
      <c r="AB54" s="73">
        <f>'Input Reference'!$E$26</f>
        <v>1479465.45</v>
      </c>
      <c r="AC54" s="73">
        <f>'Input Reference'!$E$26</f>
        <v>1479465.45</v>
      </c>
      <c r="AE54" s="72">
        <f t="shared" si="8"/>
        <v>74439.861322314013</v>
      </c>
      <c r="AF54" s="72">
        <f t="shared" si="9"/>
        <v>1132106.2242768591</v>
      </c>
      <c r="AG54" s="72">
        <f t="shared" si="10"/>
        <v>1135207.8851652888</v>
      </c>
      <c r="AI54" s="70">
        <f>'Input Reference'!$E$11</f>
        <v>1804.1499999999999</v>
      </c>
      <c r="AJ54" s="74">
        <f>'Input Reference'!$E$17</f>
        <v>2.1104946699999997E-4</v>
      </c>
      <c r="AK54" s="75">
        <f t="shared" si="11"/>
        <v>14.447930502993474</v>
      </c>
      <c r="AL54" s="75">
        <f t="shared" si="12"/>
        <v>219.72894306635911</v>
      </c>
      <c r="AM54" s="75">
        <f t="shared" si="13"/>
        <v>220.33094017065048</v>
      </c>
      <c r="AO54" s="174">
        <f>'Input Reference'!$E$22+'Input Reference'!$E$23</f>
        <v>0</v>
      </c>
      <c r="AP54" s="174">
        <f>'Input Reference'!$E$22+'Input Reference'!$E$23</f>
        <v>0</v>
      </c>
      <c r="AQ54" s="174">
        <f>'Input Reference'!$E$22+'Input Reference'!$E$23</f>
        <v>0</v>
      </c>
      <c r="AS54" s="72">
        <f>(AK54-AO54)*(1-'Input Reference'!$E$24)</f>
        <v>13.725533977843799</v>
      </c>
      <c r="AT54" s="72">
        <f>(AL54-AP54)*(1-'Input Reference'!$E$24)</f>
        <v>208.74249591304115</v>
      </c>
      <c r="AU54" s="72">
        <f>(AM54-AQ54)*(1-'Input Reference'!$E$24)</f>
        <v>209.31439316211794</v>
      </c>
    </row>
    <row r="55" spans="4:47" x14ac:dyDescent="0.35">
      <c r="D55" s="175" t="s">
        <v>239</v>
      </c>
      <c r="E55" s="75" t="s">
        <v>240</v>
      </c>
      <c r="F55" s="182">
        <v>15.325419999999999</v>
      </c>
      <c r="G55" s="75">
        <v>38.845610000000001</v>
      </c>
      <c r="H55" s="178">
        <v>43081</v>
      </c>
      <c r="I55" s="177">
        <f t="shared" si="16"/>
        <v>43082</v>
      </c>
      <c r="J55" s="178">
        <v>44903</v>
      </c>
      <c r="K55" s="178">
        <v>45657</v>
      </c>
      <c r="L55" s="70">
        <f>'Input Reference'!$E$5</f>
        <v>196.46590909090907</v>
      </c>
      <c r="M55" s="70">
        <f>'Input Reference'!$E$4</f>
        <v>4.1545454545454534</v>
      </c>
      <c r="N55" s="70">
        <f>'Input Reference'!$E$6</f>
        <v>4</v>
      </c>
      <c r="O55" s="71">
        <f>'Input Reference'!$E$7</f>
        <v>0</v>
      </c>
      <c r="P55" s="70">
        <f>'Input Reference'!$E$8</f>
        <v>0</v>
      </c>
      <c r="Q55" s="70">
        <f>'Input Reference'!$E$9</f>
        <v>0.91963571428571433</v>
      </c>
      <c r="R55" s="164">
        <f>Maintenance!$BF$67</f>
        <v>0</v>
      </c>
      <c r="S55" s="164">
        <f>Maintenance!$BG$67</f>
        <v>1.6619923515674615E-3</v>
      </c>
      <c r="T55" s="164">
        <f>Maintenance!$BH$67</f>
        <v>4.0333073119958388E-3</v>
      </c>
      <c r="U55" s="72">
        <f t="shared" si="14"/>
        <v>22.799999999999997</v>
      </c>
      <c r="V55" s="72">
        <f t="shared" si="2"/>
        <v>346.75</v>
      </c>
      <c r="W55" s="72">
        <f t="shared" si="4"/>
        <v>347.7</v>
      </c>
      <c r="X55" s="73">
        <f t="shared" si="5"/>
        <v>74439.861322314013</v>
      </c>
      <c r="Y55" s="73">
        <f t="shared" si="6"/>
        <v>1132106.2242768591</v>
      </c>
      <c r="Z55" s="73">
        <f t="shared" si="7"/>
        <v>1135207.8851652888</v>
      </c>
      <c r="AA55" s="73">
        <f>'Input Reference'!$E$26/365*'ERs Calcs'!U55</f>
        <v>92415.923999999985</v>
      </c>
      <c r="AB55" s="73">
        <f>'Input Reference'!$E$26</f>
        <v>1479465.45</v>
      </c>
      <c r="AC55" s="73">
        <f>'Input Reference'!$E$26</f>
        <v>1479465.45</v>
      </c>
      <c r="AE55" s="72">
        <f t="shared" si="8"/>
        <v>74439.861322314013</v>
      </c>
      <c r="AF55" s="72">
        <f t="shared" si="9"/>
        <v>1132106.2242768591</v>
      </c>
      <c r="AG55" s="72">
        <f t="shared" si="10"/>
        <v>1135207.8851652888</v>
      </c>
      <c r="AI55" s="70">
        <f>'Input Reference'!$E$11</f>
        <v>1804.1499999999999</v>
      </c>
      <c r="AJ55" s="74">
        <f>'Input Reference'!$E$17</f>
        <v>2.1104946699999997E-4</v>
      </c>
      <c r="AK55" s="75">
        <f t="shared" si="11"/>
        <v>14.447930502993474</v>
      </c>
      <c r="AL55" s="75">
        <f t="shared" si="12"/>
        <v>219.72894306635911</v>
      </c>
      <c r="AM55" s="75">
        <f t="shared" si="13"/>
        <v>220.33094017065048</v>
      </c>
      <c r="AO55" s="174">
        <f>'Input Reference'!$E$22+'Input Reference'!$E$23</f>
        <v>0</v>
      </c>
      <c r="AP55" s="174">
        <f>'Input Reference'!$E$22+'Input Reference'!$E$23</f>
        <v>0</v>
      </c>
      <c r="AQ55" s="174">
        <f>'Input Reference'!$E$22+'Input Reference'!$E$23</f>
        <v>0</v>
      </c>
      <c r="AS55" s="72">
        <f>(AK55-AO55)*(1-'Input Reference'!$E$24)</f>
        <v>13.725533977843799</v>
      </c>
      <c r="AT55" s="72">
        <f>(AL55-AP55)*(1-'Input Reference'!$E$24)</f>
        <v>208.74249591304115</v>
      </c>
      <c r="AU55" s="72">
        <f>(AM55-AQ55)*(1-'Input Reference'!$E$24)</f>
        <v>209.31439316211794</v>
      </c>
    </row>
    <row r="56" spans="4:47" x14ac:dyDescent="0.35">
      <c r="D56" s="175" t="s">
        <v>241</v>
      </c>
      <c r="E56" s="75" t="s">
        <v>242</v>
      </c>
      <c r="F56" s="182">
        <v>15.47377</v>
      </c>
      <c r="G56" s="75">
        <v>38.852930000000001</v>
      </c>
      <c r="H56" s="178">
        <v>43083</v>
      </c>
      <c r="I56" s="177">
        <f t="shared" si="16"/>
        <v>43084</v>
      </c>
      <c r="J56" s="178">
        <v>44903</v>
      </c>
      <c r="K56" s="178">
        <v>45657</v>
      </c>
      <c r="L56" s="70">
        <f>'Input Reference'!$E$5</f>
        <v>196.46590909090907</v>
      </c>
      <c r="M56" s="70">
        <f>'Input Reference'!$E$4</f>
        <v>4.1545454545454534</v>
      </c>
      <c r="N56" s="70">
        <f>'Input Reference'!$E$6</f>
        <v>4</v>
      </c>
      <c r="O56" s="71">
        <f>'Input Reference'!$E$7</f>
        <v>0</v>
      </c>
      <c r="P56" s="70">
        <f>'Input Reference'!$E$8</f>
        <v>0</v>
      </c>
      <c r="Q56" s="70">
        <f>'Input Reference'!$E$9</f>
        <v>0.91963571428571433</v>
      </c>
      <c r="R56" s="164">
        <f>Maintenance!$BF$67</f>
        <v>0</v>
      </c>
      <c r="S56" s="164">
        <f>Maintenance!$BG$67</f>
        <v>1.6619923515674615E-3</v>
      </c>
      <c r="T56" s="164">
        <f>Maintenance!$BH$67</f>
        <v>4.0333073119958388E-3</v>
      </c>
      <c r="U56" s="72">
        <f t="shared" si="14"/>
        <v>22.799999999999997</v>
      </c>
      <c r="V56" s="72">
        <f t="shared" si="2"/>
        <v>346.75</v>
      </c>
      <c r="W56" s="72">
        <f t="shared" si="4"/>
        <v>347.7</v>
      </c>
      <c r="X56" s="73">
        <f t="shared" si="5"/>
        <v>74439.861322314013</v>
      </c>
      <c r="Y56" s="73">
        <f t="shared" si="6"/>
        <v>1132106.2242768591</v>
      </c>
      <c r="Z56" s="73">
        <f t="shared" si="7"/>
        <v>1135207.8851652888</v>
      </c>
      <c r="AA56" s="73">
        <f>'Input Reference'!$E$26/365*'ERs Calcs'!U56</f>
        <v>92415.923999999985</v>
      </c>
      <c r="AB56" s="73">
        <f>'Input Reference'!$E$26</f>
        <v>1479465.45</v>
      </c>
      <c r="AC56" s="73">
        <f>'Input Reference'!$E$26</f>
        <v>1479465.45</v>
      </c>
      <c r="AE56" s="72">
        <f t="shared" si="8"/>
        <v>74439.861322314013</v>
      </c>
      <c r="AF56" s="72">
        <f t="shared" si="9"/>
        <v>1132106.2242768591</v>
      </c>
      <c r="AG56" s="72">
        <f t="shared" si="10"/>
        <v>1135207.8851652888</v>
      </c>
      <c r="AI56" s="70">
        <f>'Input Reference'!$E$11</f>
        <v>1804.1499999999999</v>
      </c>
      <c r="AJ56" s="74">
        <f>'Input Reference'!$E$17</f>
        <v>2.1104946699999997E-4</v>
      </c>
      <c r="AK56" s="75">
        <f t="shared" si="11"/>
        <v>14.447930502993474</v>
      </c>
      <c r="AL56" s="75">
        <f t="shared" si="12"/>
        <v>219.72894306635911</v>
      </c>
      <c r="AM56" s="75">
        <f t="shared" si="13"/>
        <v>220.33094017065048</v>
      </c>
      <c r="AO56" s="174">
        <f>'Input Reference'!$E$22+'Input Reference'!$E$23</f>
        <v>0</v>
      </c>
      <c r="AP56" s="174">
        <f>'Input Reference'!$E$22+'Input Reference'!$E$23</f>
        <v>0</v>
      </c>
      <c r="AQ56" s="174">
        <f>'Input Reference'!$E$22+'Input Reference'!$E$23</f>
        <v>0</v>
      </c>
      <c r="AS56" s="72">
        <f>(AK56-AO56)*(1-'Input Reference'!$E$24)</f>
        <v>13.725533977843799</v>
      </c>
      <c r="AT56" s="72">
        <f>(AL56-AP56)*(1-'Input Reference'!$E$24)</f>
        <v>208.74249591304115</v>
      </c>
      <c r="AU56" s="72">
        <f>(AM56-AQ56)*(1-'Input Reference'!$E$24)</f>
        <v>209.31439316211794</v>
      </c>
    </row>
    <row r="57" spans="4:47" x14ac:dyDescent="0.35">
      <c r="D57" s="175" t="s">
        <v>243</v>
      </c>
      <c r="E57" s="75" t="s">
        <v>244</v>
      </c>
      <c r="F57" s="182">
        <v>15.407859999999999</v>
      </c>
      <c r="G57" s="75">
        <v>38.831409999999998</v>
      </c>
      <c r="H57" s="178">
        <v>43076</v>
      </c>
      <c r="I57" s="177">
        <f t="shared" si="16"/>
        <v>43077</v>
      </c>
      <c r="J57" s="178">
        <v>44903</v>
      </c>
      <c r="K57" s="178">
        <v>45657</v>
      </c>
      <c r="L57" s="70">
        <f>'Input Reference'!$E$5</f>
        <v>196.46590909090907</v>
      </c>
      <c r="M57" s="70">
        <f>'Input Reference'!$E$4</f>
        <v>4.1545454545454534</v>
      </c>
      <c r="N57" s="70">
        <f>'Input Reference'!$E$6</f>
        <v>4</v>
      </c>
      <c r="O57" s="71">
        <f>'Input Reference'!$E$7</f>
        <v>0</v>
      </c>
      <c r="P57" s="70">
        <f>'Input Reference'!$E$8</f>
        <v>0</v>
      </c>
      <c r="Q57" s="70">
        <f>'Input Reference'!$E$9</f>
        <v>0.91963571428571433</v>
      </c>
      <c r="R57" s="164">
        <f>Maintenance!$BF$67</f>
        <v>0</v>
      </c>
      <c r="S57" s="164">
        <f>Maintenance!$BG$67</f>
        <v>1.6619923515674615E-3</v>
      </c>
      <c r="T57" s="164">
        <f>Maintenance!$BH$67</f>
        <v>4.0333073119958388E-3</v>
      </c>
      <c r="U57" s="72">
        <f t="shared" si="14"/>
        <v>22.799999999999997</v>
      </c>
      <c r="V57" s="72">
        <f t="shared" si="2"/>
        <v>346.75</v>
      </c>
      <c r="W57" s="72">
        <f t="shared" si="4"/>
        <v>347.7</v>
      </c>
      <c r="X57" s="73">
        <f t="shared" si="5"/>
        <v>74439.861322314013</v>
      </c>
      <c r="Y57" s="73">
        <f t="shared" si="6"/>
        <v>1132106.2242768591</v>
      </c>
      <c r="Z57" s="73">
        <f t="shared" si="7"/>
        <v>1135207.8851652888</v>
      </c>
      <c r="AA57" s="73">
        <f>'Input Reference'!$E$26/365*'ERs Calcs'!U57</f>
        <v>92415.923999999985</v>
      </c>
      <c r="AB57" s="73">
        <f>'Input Reference'!$E$26</f>
        <v>1479465.45</v>
      </c>
      <c r="AC57" s="73">
        <f>'Input Reference'!$E$26</f>
        <v>1479465.45</v>
      </c>
      <c r="AE57" s="72">
        <f t="shared" si="8"/>
        <v>74439.861322314013</v>
      </c>
      <c r="AF57" s="72">
        <f t="shared" si="9"/>
        <v>1132106.2242768591</v>
      </c>
      <c r="AG57" s="72">
        <f t="shared" si="10"/>
        <v>1135207.8851652888</v>
      </c>
      <c r="AI57" s="70">
        <f>'Input Reference'!$E$11</f>
        <v>1804.1499999999999</v>
      </c>
      <c r="AJ57" s="74">
        <f>'Input Reference'!$E$17</f>
        <v>2.1104946699999997E-4</v>
      </c>
      <c r="AK57" s="75">
        <f t="shared" si="11"/>
        <v>14.447930502993474</v>
      </c>
      <c r="AL57" s="75">
        <f t="shared" si="12"/>
        <v>219.72894306635911</v>
      </c>
      <c r="AM57" s="75">
        <f t="shared" si="13"/>
        <v>220.33094017065048</v>
      </c>
      <c r="AO57" s="174">
        <f>'Input Reference'!$E$22+'Input Reference'!$E$23</f>
        <v>0</v>
      </c>
      <c r="AP57" s="174">
        <f>'Input Reference'!$E$22+'Input Reference'!$E$23</f>
        <v>0</v>
      </c>
      <c r="AQ57" s="174">
        <f>'Input Reference'!$E$22+'Input Reference'!$E$23</f>
        <v>0</v>
      </c>
      <c r="AS57" s="72">
        <f>(AK57-AO57)*(1-'Input Reference'!$E$24)</f>
        <v>13.725533977843799</v>
      </c>
      <c r="AT57" s="72">
        <f>(AL57-AP57)*(1-'Input Reference'!$E$24)</f>
        <v>208.74249591304115</v>
      </c>
      <c r="AU57" s="72">
        <f>(AM57-AQ57)*(1-'Input Reference'!$E$24)</f>
        <v>209.31439316211794</v>
      </c>
    </row>
    <row r="58" spans="4:47" x14ac:dyDescent="0.35">
      <c r="D58" s="175" t="s">
        <v>245</v>
      </c>
      <c r="E58" s="75" t="s">
        <v>182</v>
      </c>
      <c r="F58" s="182">
        <v>15.345549999999999</v>
      </c>
      <c r="G58" s="75">
        <v>38.790979999999998</v>
      </c>
      <c r="H58" s="178">
        <v>43082</v>
      </c>
      <c r="I58" s="177">
        <f t="shared" si="16"/>
        <v>43083</v>
      </c>
      <c r="J58" s="178">
        <v>44903</v>
      </c>
      <c r="K58" s="178">
        <v>45657</v>
      </c>
      <c r="L58" s="70">
        <f>'Input Reference'!$E$5</f>
        <v>196.46590909090907</v>
      </c>
      <c r="M58" s="70">
        <f>'Input Reference'!$E$4</f>
        <v>4.1545454545454534</v>
      </c>
      <c r="N58" s="70">
        <f>'Input Reference'!$E$6</f>
        <v>4</v>
      </c>
      <c r="O58" s="71">
        <f>'Input Reference'!$E$7</f>
        <v>0</v>
      </c>
      <c r="P58" s="70">
        <f>'Input Reference'!$E$8</f>
        <v>0</v>
      </c>
      <c r="Q58" s="70">
        <f>'Input Reference'!$E$9</f>
        <v>0.91963571428571433</v>
      </c>
      <c r="R58" s="164">
        <f>Maintenance!$BF$67</f>
        <v>0</v>
      </c>
      <c r="S58" s="164">
        <f>Maintenance!$BG$67</f>
        <v>1.6619923515674615E-3</v>
      </c>
      <c r="T58" s="164">
        <f>Maintenance!$BH$67</f>
        <v>4.0333073119958388E-3</v>
      </c>
      <c r="U58" s="72">
        <f t="shared" si="14"/>
        <v>22.799999999999997</v>
      </c>
      <c r="V58" s="72">
        <f t="shared" si="2"/>
        <v>346.75</v>
      </c>
      <c r="W58" s="72">
        <f t="shared" si="4"/>
        <v>347.7</v>
      </c>
      <c r="X58" s="73">
        <f t="shared" si="5"/>
        <v>74439.861322314013</v>
      </c>
      <c r="Y58" s="73">
        <f t="shared" si="6"/>
        <v>1132106.2242768591</v>
      </c>
      <c r="Z58" s="73">
        <f t="shared" si="7"/>
        <v>1135207.8851652888</v>
      </c>
      <c r="AA58" s="73">
        <f>'Input Reference'!$E$26/365*'ERs Calcs'!U58</f>
        <v>92415.923999999985</v>
      </c>
      <c r="AB58" s="73">
        <f>'Input Reference'!$E$26</f>
        <v>1479465.45</v>
      </c>
      <c r="AC58" s="73">
        <f>'Input Reference'!$E$26</f>
        <v>1479465.45</v>
      </c>
      <c r="AE58" s="72">
        <f t="shared" si="8"/>
        <v>74439.861322314013</v>
      </c>
      <c r="AF58" s="72">
        <f t="shared" si="9"/>
        <v>1132106.2242768591</v>
      </c>
      <c r="AG58" s="72">
        <f t="shared" si="10"/>
        <v>1135207.8851652888</v>
      </c>
      <c r="AI58" s="70">
        <f>'Input Reference'!$E$11</f>
        <v>1804.1499999999999</v>
      </c>
      <c r="AJ58" s="74">
        <f>'Input Reference'!$E$17</f>
        <v>2.1104946699999997E-4</v>
      </c>
      <c r="AK58" s="75">
        <f t="shared" si="11"/>
        <v>14.447930502993474</v>
      </c>
      <c r="AL58" s="75">
        <f t="shared" si="12"/>
        <v>219.72894306635911</v>
      </c>
      <c r="AM58" s="75">
        <f t="shared" si="13"/>
        <v>220.33094017065048</v>
      </c>
      <c r="AO58" s="174">
        <f>'Input Reference'!$E$22+'Input Reference'!$E$23</f>
        <v>0</v>
      </c>
      <c r="AP58" s="174">
        <f>'Input Reference'!$E$22+'Input Reference'!$E$23</f>
        <v>0</v>
      </c>
      <c r="AQ58" s="174">
        <f>'Input Reference'!$E$22+'Input Reference'!$E$23</f>
        <v>0</v>
      </c>
      <c r="AS58" s="72">
        <f>(AK58-AO58)*(1-'Input Reference'!$E$24)</f>
        <v>13.725533977843799</v>
      </c>
      <c r="AT58" s="72">
        <f>(AL58-AP58)*(1-'Input Reference'!$E$24)</f>
        <v>208.74249591304115</v>
      </c>
      <c r="AU58" s="72">
        <f>(AM58-AQ58)*(1-'Input Reference'!$E$24)</f>
        <v>209.31439316211794</v>
      </c>
    </row>
    <row r="59" spans="4:47" x14ac:dyDescent="0.35">
      <c r="D59" s="175" t="s">
        <v>246</v>
      </c>
      <c r="E59" s="75" t="s">
        <v>247</v>
      </c>
      <c r="F59" s="182">
        <v>15.333119999999999</v>
      </c>
      <c r="G59" s="75">
        <v>38.877400000000002</v>
      </c>
      <c r="H59" s="178">
        <v>43083</v>
      </c>
      <c r="I59" s="177">
        <f t="shared" si="16"/>
        <v>43084</v>
      </c>
      <c r="J59" s="178">
        <v>44903</v>
      </c>
      <c r="K59" s="178">
        <v>45657</v>
      </c>
      <c r="L59" s="70">
        <f>'Input Reference'!$E$5</f>
        <v>196.46590909090907</v>
      </c>
      <c r="M59" s="70">
        <f>'Input Reference'!$E$4</f>
        <v>4.1545454545454534</v>
      </c>
      <c r="N59" s="70">
        <f>'Input Reference'!$E$6</f>
        <v>4</v>
      </c>
      <c r="O59" s="71">
        <f>'Input Reference'!$E$7</f>
        <v>0</v>
      </c>
      <c r="P59" s="70">
        <f>'Input Reference'!$E$8</f>
        <v>0</v>
      </c>
      <c r="Q59" s="70">
        <f>'Input Reference'!$E$9</f>
        <v>0.91963571428571433</v>
      </c>
      <c r="R59" s="164">
        <f>Maintenance!$BF$67</f>
        <v>0</v>
      </c>
      <c r="S59" s="164">
        <f>Maintenance!$BG$67</f>
        <v>1.6619923515674615E-3</v>
      </c>
      <c r="T59" s="164">
        <f>Maintenance!$BH$67</f>
        <v>4.0333073119958388E-3</v>
      </c>
      <c r="U59" s="72">
        <f t="shared" si="14"/>
        <v>22.799999999999997</v>
      </c>
      <c r="V59" s="72">
        <f t="shared" si="2"/>
        <v>346.75</v>
      </c>
      <c r="W59" s="72">
        <f t="shared" si="4"/>
        <v>347.7</v>
      </c>
      <c r="X59" s="73">
        <f t="shared" si="5"/>
        <v>74439.861322314013</v>
      </c>
      <c r="Y59" s="73">
        <f t="shared" si="6"/>
        <v>1132106.2242768591</v>
      </c>
      <c r="Z59" s="73">
        <f t="shared" si="7"/>
        <v>1135207.8851652888</v>
      </c>
      <c r="AA59" s="73">
        <f>'Input Reference'!$E$26/365*'ERs Calcs'!U59</f>
        <v>92415.923999999985</v>
      </c>
      <c r="AB59" s="73">
        <f>'Input Reference'!$E$26</f>
        <v>1479465.45</v>
      </c>
      <c r="AC59" s="73">
        <f>'Input Reference'!$E$26</f>
        <v>1479465.45</v>
      </c>
      <c r="AE59" s="72">
        <f t="shared" si="8"/>
        <v>74439.861322314013</v>
      </c>
      <c r="AF59" s="72">
        <f t="shared" si="9"/>
        <v>1132106.2242768591</v>
      </c>
      <c r="AG59" s="72">
        <f t="shared" si="10"/>
        <v>1135207.8851652888</v>
      </c>
      <c r="AI59" s="70">
        <f>'Input Reference'!$E$11</f>
        <v>1804.1499999999999</v>
      </c>
      <c r="AJ59" s="74">
        <f>'Input Reference'!$E$17</f>
        <v>2.1104946699999997E-4</v>
      </c>
      <c r="AK59" s="75">
        <f t="shared" si="11"/>
        <v>14.447930502993474</v>
      </c>
      <c r="AL59" s="75">
        <f t="shared" si="12"/>
        <v>219.72894306635911</v>
      </c>
      <c r="AM59" s="75">
        <f t="shared" si="13"/>
        <v>220.33094017065048</v>
      </c>
      <c r="AO59" s="174">
        <f>'Input Reference'!$E$22+'Input Reference'!$E$23</f>
        <v>0</v>
      </c>
      <c r="AP59" s="174">
        <f>'Input Reference'!$E$22+'Input Reference'!$E$23</f>
        <v>0</v>
      </c>
      <c r="AQ59" s="174">
        <f>'Input Reference'!$E$22+'Input Reference'!$E$23</f>
        <v>0</v>
      </c>
      <c r="AS59" s="72">
        <f>(AK59-AO59)*(1-'Input Reference'!$E$24)</f>
        <v>13.725533977843799</v>
      </c>
      <c r="AT59" s="72">
        <f>(AL59-AP59)*(1-'Input Reference'!$E$24)</f>
        <v>208.74249591304115</v>
      </c>
      <c r="AU59" s="72">
        <f>(AM59-AQ59)*(1-'Input Reference'!$E$24)</f>
        <v>209.31439316211794</v>
      </c>
    </row>
    <row r="60" spans="4:47" x14ac:dyDescent="0.35">
      <c r="D60" s="175" t="s">
        <v>248</v>
      </c>
      <c r="E60" s="75" t="s">
        <v>249</v>
      </c>
      <c r="F60" s="182">
        <v>15.437200000000001</v>
      </c>
      <c r="G60" s="75">
        <v>38.858649999999997</v>
      </c>
      <c r="H60" s="178">
        <v>43084</v>
      </c>
      <c r="I60" s="177">
        <f t="shared" si="16"/>
        <v>43085</v>
      </c>
      <c r="J60" s="178">
        <v>44903</v>
      </c>
      <c r="K60" s="178">
        <v>45657</v>
      </c>
      <c r="L60" s="70">
        <f>'Input Reference'!$E$5</f>
        <v>196.46590909090907</v>
      </c>
      <c r="M60" s="70">
        <f>'Input Reference'!$E$4</f>
        <v>4.1545454545454534</v>
      </c>
      <c r="N60" s="70">
        <f>'Input Reference'!$E$6</f>
        <v>4</v>
      </c>
      <c r="O60" s="71">
        <f>'Input Reference'!$E$7</f>
        <v>0</v>
      </c>
      <c r="P60" s="70">
        <f>'Input Reference'!$E$8</f>
        <v>0</v>
      </c>
      <c r="Q60" s="70">
        <f>'Input Reference'!$E$9</f>
        <v>0.91963571428571433</v>
      </c>
      <c r="R60" s="164">
        <f>Maintenance!$BF$67</f>
        <v>0</v>
      </c>
      <c r="S60" s="164">
        <f>Maintenance!$BG$67</f>
        <v>1.6619923515674615E-3</v>
      </c>
      <c r="T60" s="164">
        <f>Maintenance!$BH$67</f>
        <v>4.0333073119958388E-3</v>
      </c>
      <c r="U60" s="72">
        <f t="shared" si="14"/>
        <v>22.799999999999997</v>
      </c>
      <c r="V60" s="72">
        <f t="shared" si="2"/>
        <v>346.75</v>
      </c>
      <c r="W60" s="72">
        <f t="shared" si="4"/>
        <v>347.7</v>
      </c>
      <c r="X60" s="73">
        <f t="shared" si="5"/>
        <v>74439.861322314013</v>
      </c>
      <c r="Y60" s="73">
        <f t="shared" si="6"/>
        <v>1132106.2242768591</v>
      </c>
      <c r="Z60" s="73">
        <f t="shared" si="7"/>
        <v>1135207.8851652888</v>
      </c>
      <c r="AA60" s="73">
        <f>'Input Reference'!$E$26/365*'ERs Calcs'!U60</f>
        <v>92415.923999999985</v>
      </c>
      <c r="AB60" s="73">
        <f>'Input Reference'!$E$26</f>
        <v>1479465.45</v>
      </c>
      <c r="AC60" s="73">
        <f>'Input Reference'!$E$26</f>
        <v>1479465.45</v>
      </c>
      <c r="AE60" s="72">
        <f t="shared" si="8"/>
        <v>74439.861322314013</v>
      </c>
      <c r="AF60" s="72">
        <f t="shared" si="9"/>
        <v>1132106.2242768591</v>
      </c>
      <c r="AG60" s="72">
        <f t="shared" si="10"/>
        <v>1135207.8851652888</v>
      </c>
      <c r="AI60" s="70">
        <f>'Input Reference'!$E$11</f>
        <v>1804.1499999999999</v>
      </c>
      <c r="AJ60" s="74">
        <f>'Input Reference'!$E$17</f>
        <v>2.1104946699999997E-4</v>
      </c>
      <c r="AK60" s="75">
        <f t="shared" si="11"/>
        <v>14.447930502993474</v>
      </c>
      <c r="AL60" s="75">
        <f t="shared" si="12"/>
        <v>219.72894306635911</v>
      </c>
      <c r="AM60" s="75">
        <f t="shared" si="13"/>
        <v>220.33094017065048</v>
      </c>
      <c r="AO60" s="174">
        <f>'Input Reference'!$E$22+'Input Reference'!$E$23</f>
        <v>0</v>
      </c>
      <c r="AP60" s="174">
        <f>'Input Reference'!$E$22+'Input Reference'!$E$23</f>
        <v>0</v>
      </c>
      <c r="AQ60" s="174">
        <f>'Input Reference'!$E$22+'Input Reference'!$E$23</f>
        <v>0</v>
      </c>
      <c r="AS60" s="72">
        <f>(AK60-AO60)*(1-'Input Reference'!$E$24)</f>
        <v>13.725533977843799</v>
      </c>
      <c r="AT60" s="72">
        <f>(AL60-AP60)*(1-'Input Reference'!$E$24)</f>
        <v>208.74249591304115</v>
      </c>
      <c r="AU60" s="72">
        <f>(AM60-AQ60)*(1-'Input Reference'!$E$24)</f>
        <v>209.31439316211794</v>
      </c>
    </row>
    <row r="61" spans="4:47" x14ac:dyDescent="0.35">
      <c r="D61" s="175" t="s">
        <v>250</v>
      </c>
      <c r="E61" s="75" t="s">
        <v>251</v>
      </c>
      <c r="F61" s="182">
        <v>15.5146</v>
      </c>
      <c r="G61" s="75">
        <v>38.870460000000001</v>
      </c>
      <c r="H61" s="178">
        <v>43084</v>
      </c>
      <c r="I61" s="177">
        <f t="shared" si="16"/>
        <v>43085</v>
      </c>
      <c r="J61" s="178">
        <v>44903</v>
      </c>
      <c r="K61" s="178">
        <v>45657</v>
      </c>
      <c r="L61" s="70">
        <f>'Input Reference'!$E$5</f>
        <v>196.46590909090907</v>
      </c>
      <c r="M61" s="70">
        <f>'Input Reference'!$E$4</f>
        <v>4.1545454545454534</v>
      </c>
      <c r="N61" s="70">
        <f>'Input Reference'!$E$6</f>
        <v>4</v>
      </c>
      <c r="O61" s="71">
        <f>'Input Reference'!$E$7</f>
        <v>0</v>
      </c>
      <c r="P61" s="70">
        <f>'Input Reference'!$E$8</f>
        <v>0</v>
      </c>
      <c r="Q61" s="70">
        <f>'Input Reference'!$E$9</f>
        <v>0.91963571428571433</v>
      </c>
      <c r="R61" s="164">
        <f>Maintenance!$BF$67</f>
        <v>0</v>
      </c>
      <c r="S61" s="164">
        <f>Maintenance!$BG$67</f>
        <v>1.6619923515674615E-3</v>
      </c>
      <c r="T61" s="164">
        <f>Maintenance!$BH$67</f>
        <v>4.0333073119958388E-3</v>
      </c>
      <c r="U61" s="72">
        <f t="shared" si="14"/>
        <v>22.799999999999997</v>
      </c>
      <c r="V61" s="72">
        <f t="shared" si="2"/>
        <v>346.75</v>
      </c>
      <c r="W61" s="72">
        <f t="shared" si="4"/>
        <v>347.7</v>
      </c>
      <c r="X61" s="73">
        <f t="shared" si="5"/>
        <v>74439.861322314013</v>
      </c>
      <c r="Y61" s="73">
        <f t="shared" si="6"/>
        <v>1132106.2242768591</v>
      </c>
      <c r="Z61" s="73">
        <f t="shared" si="7"/>
        <v>1135207.8851652888</v>
      </c>
      <c r="AA61" s="73">
        <f>'Input Reference'!$E$26/365*'ERs Calcs'!U61</f>
        <v>92415.923999999985</v>
      </c>
      <c r="AB61" s="73">
        <f>'Input Reference'!$E$26</f>
        <v>1479465.45</v>
      </c>
      <c r="AC61" s="73">
        <f>'Input Reference'!$E$26</f>
        <v>1479465.45</v>
      </c>
      <c r="AE61" s="72">
        <f t="shared" si="8"/>
        <v>74439.861322314013</v>
      </c>
      <c r="AF61" s="72">
        <f t="shared" si="9"/>
        <v>1132106.2242768591</v>
      </c>
      <c r="AG61" s="72">
        <f t="shared" si="10"/>
        <v>1135207.8851652888</v>
      </c>
      <c r="AI61" s="70">
        <f>'Input Reference'!$E$11</f>
        <v>1804.1499999999999</v>
      </c>
      <c r="AJ61" s="74">
        <f>'Input Reference'!$E$17</f>
        <v>2.1104946699999997E-4</v>
      </c>
      <c r="AK61" s="75">
        <f t="shared" si="11"/>
        <v>14.447930502993474</v>
      </c>
      <c r="AL61" s="75">
        <f t="shared" si="12"/>
        <v>219.72894306635911</v>
      </c>
      <c r="AM61" s="75">
        <f t="shared" si="13"/>
        <v>220.33094017065048</v>
      </c>
      <c r="AO61" s="174">
        <f>'Input Reference'!$E$22+'Input Reference'!$E$23</f>
        <v>0</v>
      </c>
      <c r="AP61" s="174">
        <f>'Input Reference'!$E$22+'Input Reference'!$E$23</f>
        <v>0</v>
      </c>
      <c r="AQ61" s="174">
        <f>'Input Reference'!$E$22+'Input Reference'!$E$23</f>
        <v>0</v>
      </c>
      <c r="AS61" s="72">
        <f>(AK61-AO61)*(1-'Input Reference'!$E$24)</f>
        <v>13.725533977843799</v>
      </c>
      <c r="AT61" s="72">
        <f>(AL61-AP61)*(1-'Input Reference'!$E$24)</f>
        <v>208.74249591304115</v>
      </c>
      <c r="AU61" s="72">
        <f>(AM61-AQ61)*(1-'Input Reference'!$E$24)</f>
        <v>209.31439316211794</v>
      </c>
    </row>
    <row r="62" spans="4:47" x14ac:dyDescent="0.35">
      <c r="D62" s="175" t="s">
        <v>252</v>
      </c>
      <c r="E62" s="75" t="s">
        <v>253</v>
      </c>
      <c r="F62" s="182">
        <v>15.393039999999999</v>
      </c>
      <c r="G62" s="75">
        <v>38.83426</v>
      </c>
      <c r="H62" s="178">
        <v>43077</v>
      </c>
      <c r="I62" s="177">
        <f t="shared" si="16"/>
        <v>43078</v>
      </c>
      <c r="J62" s="178">
        <v>44903</v>
      </c>
      <c r="K62" s="178">
        <v>45657</v>
      </c>
      <c r="L62" s="70">
        <f>'Input Reference'!$E$5</f>
        <v>196.46590909090907</v>
      </c>
      <c r="M62" s="70">
        <f>'Input Reference'!$E$4</f>
        <v>4.1545454545454534</v>
      </c>
      <c r="N62" s="70">
        <f>'Input Reference'!$E$6</f>
        <v>4</v>
      </c>
      <c r="O62" s="71">
        <f>'Input Reference'!$E$7</f>
        <v>0</v>
      </c>
      <c r="P62" s="70">
        <f>'Input Reference'!$E$8</f>
        <v>0</v>
      </c>
      <c r="Q62" s="70">
        <f>'Input Reference'!$E$9</f>
        <v>0.91963571428571433</v>
      </c>
      <c r="R62" s="164">
        <f>Maintenance!$BF$67</f>
        <v>0</v>
      </c>
      <c r="S62" s="164">
        <f>Maintenance!$BG$67</f>
        <v>1.6619923515674615E-3</v>
      </c>
      <c r="T62" s="164">
        <f>Maintenance!$BH$67</f>
        <v>4.0333073119958388E-3</v>
      </c>
      <c r="U62" s="72">
        <f t="shared" si="14"/>
        <v>22.799999999999997</v>
      </c>
      <c r="V62" s="72">
        <f t="shared" si="2"/>
        <v>346.75</v>
      </c>
      <c r="W62" s="72">
        <f t="shared" si="4"/>
        <v>347.7</v>
      </c>
      <c r="X62" s="73">
        <f t="shared" si="5"/>
        <v>74439.861322314013</v>
      </c>
      <c r="Y62" s="73">
        <f t="shared" si="6"/>
        <v>1132106.2242768591</v>
      </c>
      <c r="Z62" s="73">
        <f t="shared" si="7"/>
        <v>1135207.8851652888</v>
      </c>
      <c r="AA62" s="73">
        <f>'Input Reference'!$E$26/365*'ERs Calcs'!U62</f>
        <v>92415.923999999985</v>
      </c>
      <c r="AB62" s="73">
        <f>'Input Reference'!$E$26</f>
        <v>1479465.45</v>
      </c>
      <c r="AC62" s="73">
        <f>'Input Reference'!$E$26</f>
        <v>1479465.45</v>
      </c>
      <c r="AE62" s="72">
        <f t="shared" si="8"/>
        <v>74439.861322314013</v>
      </c>
      <c r="AF62" s="72">
        <f t="shared" si="9"/>
        <v>1132106.2242768591</v>
      </c>
      <c r="AG62" s="72">
        <f t="shared" si="10"/>
        <v>1135207.8851652888</v>
      </c>
      <c r="AI62" s="70">
        <f>'Input Reference'!$E$11</f>
        <v>1804.1499999999999</v>
      </c>
      <c r="AJ62" s="74">
        <f>'Input Reference'!$E$17</f>
        <v>2.1104946699999997E-4</v>
      </c>
      <c r="AK62" s="75">
        <f t="shared" si="11"/>
        <v>14.447930502993474</v>
      </c>
      <c r="AL62" s="75">
        <f t="shared" si="12"/>
        <v>219.72894306635911</v>
      </c>
      <c r="AM62" s="75">
        <f t="shared" si="13"/>
        <v>220.33094017065048</v>
      </c>
      <c r="AO62" s="174">
        <f>'Input Reference'!$E$22+'Input Reference'!$E$23</f>
        <v>0</v>
      </c>
      <c r="AP62" s="174">
        <f>'Input Reference'!$E$22+'Input Reference'!$E$23</f>
        <v>0</v>
      </c>
      <c r="AQ62" s="174">
        <f>'Input Reference'!$E$22+'Input Reference'!$E$23</f>
        <v>0</v>
      </c>
      <c r="AS62" s="72">
        <f>(AK62-AO62)*(1-'Input Reference'!$E$24)</f>
        <v>13.725533977843799</v>
      </c>
      <c r="AT62" s="72">
        <f>(AL62-AP62)*(1-'Input Reference'!$E$24)</f>
        <v>208.74249591304115</v>
      </c>
      <c r="AU62" s="72">
        <f>(AM62-AQ62)*(1-'Input Reference'!$E$24)</f>
        <v>209.31439316211794</v>
      </c>
    </row>
    <row r="63" spans="4:47" x14ac:dyDescent="0.35">
      <c r="D63" s="175" t="s">
        <v>254</v>
      </c>
      <c r="E63" s="75" t="s">
        <v>255</v>
      </c>
      <c r="F63" s="182">
        <v>15.280469999999999</v>
      </c>
      <c r="G63" s="75">
        <v>38.850769999999997</v>
      </c>
      <c r="H63" s="178">
        <v>43085</v>
      </c>
      <c r="I63" s="177">
        <f t="shared" si="16"/>
        <v>43086</v>
      </c>
      <c r="J63" s="178">
        <v>44904</v>
      </c>
      <c r="K63" s="178">
        <v>45657</v>
      </c>
      <c r="L63" s="70">
        <f>'Input Reference'!$E$5</f>
        <v>196.46590909090907</v>
      </c>
      <c r="M63" s="70">
        <f>'Input Reference'!$E$4</f>
        <v>4.1545454545454534</v>
      </c>
      <c r="N63" s="70">
        <f>'Input Reference'!$E$6</f>
        <v>4</v>
      </c>
      <c r="O63" s="71">
        <f>'Input Reference'!$E$7</f>
        <v>0</v>
      </c>
      <c r="P63" s="70">
        <f>'Input Reference'!$E$8</f>
        <v>0</v>
      </c>
      <c r="Q63" s="70">
        <f>'Input Reference'!$E$9</f>
        <v>0.91963571428571433</v>
      </c>
      <c r="R63" s="164">
        <f>Maintenance!$BF$67</f>
        <v>0</v>
      </c>
      <c r="S63" s="164">
        <f>Maintenance!$BG$67</f>
        <v>1.6619923515674615E-3</v>
      </c>
      <c r="T63" s="164">
        <f>Maintenance!$BH$67</f>
        <v>4.0333073119958388E-3</v>
      </c>
      <c r="U63" s="72">
        <f t="shared" si="14"/>
        <v>21.849999999999998</v>
      </c>
      <c r="V63" s="72">
        <f t="shared" si="2"/>
        <v>346.75</v>
      </c>
      <c r="W63" s="72">
        <f t="shared" si="4"/>
        <v>347.7</v>
      </c>
      <c r="X63" s="73">
        <f t="shared" si="5"/>
        <v>71338.200433884267</v>
      </c>
      <c r="Y63" s="73">
        <f t="shared" si="6"/>
        <v>1132106.2242768591</v>
      </c>
      <c r="Z63" s="73">
        <f t="shared" si="7"/>
        <v>1135207.8851652888</v>
      </c>
      <c r="AA63" s="73">
        <f>'Input Reference'!$E$26/365*'ERs Calcs'!U63</f>
        <v>88565.260499999989</v>
      </c>
      <c r="AB63" s="73">
        <f>'Input Reference'!$E$26</f>
        <v>1479465.45</v>
      </c>
      <c r="AC63" s="73">
        <f>'Input Reference'!$E$26</f>
        <v>1479465.45</v>
      </c>
      <c r="AE63" s="72">
        <f t="shared" si="8"/>
        <v>71338.200433884267</v>
      </c>
      <c r="AF63" s="72">
        <f t="shared" si="9"/>
        <v>1132106.2242768591</v>
      </c>
      <c r="AG63" s="72">
        <f t="shared" si="10"/>
        <v>1135207.8851652888</v>
      </c>
      <c r="AI63" s="70">
        <f>'Input Reference'!$E$11</f>
        <v>1804.1499999999999</v>
      </c>
      <c r="AJ63" s="74">
        <f>'Input Reference'!$E$17</f>
        <v>2.1104946699999997E-4</v>
      </c>
      <c r="AK63" s="75">
        <f t="shared" si="11"/>
        <v>13.84593339870208</v>
      </c>
      <c r="AL63" s="75">
        <f t="shared" si="12"/>
        <v>219.72894306635911</v>
      </c>
      <c r="AM63" s="75">
        <f t="shared" si="13"/>
        <v>220.33094017065048</v>
      </c>
      <c r="AO63" s="174">
        <f>'Input Reference'!$E$22+'Input Reference'!$E$23</f>
        <v>0</v>
      </c>
      <c r="AP63" s="174">
        <f>'Input Reference'!$E$22+'Input Reference'!$E$23</f>
        <v>0</v>
      </c>
      <c r="AQ63" s="174">
        <f>'Input Reference'!$E$22+'Input Reference'!$E$23</f>
        <v>0</v>
      </c>
      <c r="AS63" s="72">
        <f>(AK63-AO63)*(1-'Input Reference'!$E$24)</f>
        <v>13.153636728766974</v>
      </c>
      <c r="AT63" s="72">
        <f>(AL63-AP63)*(1-'Input Reference'!$E$24)</f>
        <v>208.74249591304115</v>
      </c>
      <c r="AU63" s="72">
        <f>(AM63-AQ63)*(1-'Input Reference'!$E$24)</f>
        <v>209.31439316211794</v>
      </c>
    </row>
    <row r="64" spans="4:47" x14ac:dyDescent="0.35">
      <c r="D64" s="175" t="s">
        <v>256</v>
      </c>
      <c r="E64" s="75" t="s">
        <v>257</v>
      </c>
      <c r="F64" s="182">
        <v>15.39329</v>
      </c>
      <c r="G64" s="75">
        <v>38.834429999999998</v>
      </c>
      <c r="H64" s="178">
        <v>43077</v>
      </c>
      <c r="I64" s="177">
        <f t="shared" si="16"/>
        <v>43078</v>
      </c>
      <c r="J64" s="178">
        <v>44904</v>
      </c>
      <c r="K64" s="178">
        <v>45657</v>
      </c>
      <c r="L64" s="70">
        <f>'Input Reference'!$E$5</f>
        <v>196.46590909090907</v>
      </c>
      <c r="M64" s="70">
        <f>'Input Reference'!$E$4</f>
        <v>4.1545454545454534</v>
      </c>
      <c r="N64" s="70">
        <f>'Input Reference'!$E$6</f>
        <v>4</v>
      </c>
      <c r="O64" s="71">
        <f>'Input Reference'!$E$7</f>
        <v>0</v>
      </c>
      <c r="P64" s="70">
        <f>'Input Reference'!$E$8</f>
        <v>0</v>
      </c>
      <c r="Q64" s="70">
        <f>'Input Reference'!$E$9</f>
        <v>0.91963571428571433</v>
      </c>
      <c r="R64" s="164">
        <f>Maintenance!$BF$67</f>
        <v>0</v>
      </c>
      <c r="S64" s="164">
        <f>Maintenance!$BG$67</f>
        <v>1.6619923515674615E-3</v>
      </c>
      <c r="T64" s="164">
        <f>Maintenance!$BH$67</f>
        <v>4.0333073119958388E-3</v>
      </c>
      <c r="U64" s="72">
        <f t="shared" si="14"/>
        <v>21.849999999999998</v>
      </c>
      <c r="V64" s="72">
        <f t="shared" si="2"/>
        <v>346.75</v>
      </c>
      <c r="W64" s="72">
        <f t="shared" si="4"/>
        <v>347.7</v>
      </c>
      <c r="X64" s="73">
        <f t="shared" si="5"/>
        <v>71338.200433884267</v>
      </c>
      <c r="Y64" s="73">
        <f t="shared" si="6"/>
        <v>1132106.2242768591</v>
      </c>
      <c r="Z64" s="73">
        <f t="shared" si="7"/>
        <v>1135207.8851652888</v>
      </c>
      <c r="AA64" s="73">
        <f>'Input Reference'!$E$26/365*'ERs Calcs'!U64</f>
        <v>88565.260499999989</v>
      </c>
      <c r="AB64" s="73">
        <f>'Input Reference'!$E$26</f>
        <v>1479465.45</v>
      </c>
      <c r="AC64" s="73">
        <f>'Input Reference'!$E$26</f>
        <v>1479465.45</v>
      </c>
      <c r="AE64" s="72">
        <f t="shared" si="8"/>
        <v>71338.200433884267</v>
      </c>
      <c r="AF64" s="72">
        <f t="shared" si="9"/>
        <v>1132106.2242768591</v>
      </c>
      <c r="AG64" s="72">
        <f t="shared" si="10"/>
        <v>1135207.8851652888</v>
      </c>
      <c r="AI64" s="70">
        <f>'Input Reference'!$E$11</f>
        <v>1804.1499999999999</v>
      </c>
      <c r="AJ64" s="74">
        <f>'Input Reference'!$E$17</f>
        <v>2.1104946699999997E-4</v>
      </c>
      <c r="AK64" s="75">
        <f t="shared" si="11"/>
        <v>13.84593339870208</v>
      </c>
      <c r="AL64" s="75">
        <f t="shared" si="12"/>
        <v>219.72894306635911</v>
      </c>
      <c r="AM64" s="75">
        <f t="shared" si="13"/>
        <v>220.33094017065048</v>
      </c>
      <c r="AO64" s="174">
        <f>'Input Reference'!$E$22+'Input Reference'!$E$23</f>
        <v>0</v>
      </c>
      <c r="AP64" s="174">
        <f>'Input Reference'!$E$22+'Input Reference'!$E$23</f>
        <v>0</v>
      </c>
      <c r="AQ64" s="174">
        <f>'Input Reference'!$E$22+'Input Reference'!$E$23</f>
        <v>0</v>
      </c>
      <c r="AS64" s="72">
        <f>(AK64-AO64)*(1-'Input Reference'!$E$24)</f>
        <v>13.153636728766974</v>
      </c>
      <c r="AT64" s="72">
        <f>(AL64-AP64)*(1-'Input Reference'!$E$24)</f>
        <v>208.74249591304115</v>
      </c>
      <c r="AU64" s="72">
        <f>(AM64-AQ64)*(1-'Input Reference'!$E$24)</f>
        <v>209.31439316211794</v>
      </c>
    </row>
    <row r="65" spans="4:48" x14ac:dyDescent="0.35">
      <c r="D65" s="175" t="s">
        <v>258</v>
      </c>
      <c r="E65" s="75" t="s">
        <v>135</v>
      </c>
      <c r="F65" s="182">
        <v>15.19167</v>
      </c>
      <c r="G65" s="75">
        <v>38.991660000000003</v>
      </c>
      <c r="H65" s="178">
        <v>43085</v>
      </c>
      <c r="I65" s="178">
        <f t="shared" si="16"/>
        <v>43086</v>
      </c>
      <c r="J65" s="178">
        <v>44904</v>
      </c>
      <c r="K65" s="178">
        <v>45657</v>
      </c>
      <c r="L65" s="70">
        <f>'Input Reference'!$E$5</f>
        <v>196.46590909090907</v>
      </c>
      <c r="M65" s="70">
        <f>'Input Reference'!$E$4</f>
        <v>4.1545454545454534</v>
      </c>
      <c r="N65" s="70">
        <f>'Input Reference'!$E$6</f>
        <v>4</v>
      </c>
      <c r="O65" s="71">
        <f>'Input Reference'!$E$7</f>
        <v>0</v>
      </c>
      <c r="P65" s="70">
        <f>'Input Reference'!$E$8</f>
        <v>0</v>
      </c>
      <c r="Q65" s="70">
        <f>'Input Reference'!$E$9</f>
        <v>0.91963571428571433</v>
      </c>
      <c r="R65" s="164">
        <f>Maintenance!$BF$67</f>
        <v>0</v>
      </c>
      <c r="S65" s="164">
        <f>Maintenance!$BG$67</f>
        <v>1.6619923515674615E-3</v>
      </c>
      <c r="T65" s="164">
        <f>Maintenance!$BH$67</f>
        <v>4.0333073119958388E-3</v>
      </c>
      <c r="U65" s="72">
        <f t="shared" si="14"/>
        <v>21.849999999999998</v>
      </c>
      <c r="V65" s="72">
        <f t="shared" si="2"/>
        <v>346.75</v>
      </c>
      <c r="W65" s="72">
        <f t="shared" si="4"/>
        <v>347.7</v>
      </c>
      <c r="X65" s="73">
        <f t="shared" si="5"/>
        <v>71338.200433884267</v>
      </c>
      <c r="Y65" s="73">
        <f t="shared" si="6"/>
        <v>1132106.2242768591</v>
      </c>
      <c r="Z65" s="73">
        <f t="shared" si="7"/>
        <v>1135207.8851652888</v>
      </c>
      <c r="AA65" s="73">
        <f>'Input Reference'!$E$26/365*'ERs Calcs'!U65</f>
        <v>88565.260499999989</v>
      </c>
      <c r="AB65" s="73">
        <f>'Input Reference'!$E$26</f>
        <v>1479465.45</v>
      </c>
      <c r="AC65" s="73">
        <f>'Input Reference'!$E$26</f>
        <v>1479465.45</v>
      </c>
      <c r="AE65" s="72">
        <f t="shared" si="8"/>
        <v>71338.200433884267</v>
      </c>
      <c r="AF65" s="72">
        <f t="shared" si="9"/>
        <v>1132106.2242768591</v>
      </c>
      <c r="AG65" s="72">
        <f t="shared" si="10"/>
        <v>1135207.8851652888</v>
      </c>
      <c r="AI65" s="70">
        <f>'Input Reference'!$E$11</f>
        <v>1804.1499999999999</v>
      </c>
      <c r="AJ65" s="74">
        <f>'Input Reference'!$E$17</f>
        <v>2.1104946699999997E-4</v>
      </c>
      <c r="AK65" s="75">
        <f t="shared" si="11"/>
        <v>13.84593339870208</v>
      </c>
      <c r="AL65" s="75">
        <f t="shared" si="12"/>
        <v>219.72894306635911</v>
      </c>
      <c r="AM65" s="75">
        <f t="shared" si="13"/>
        <v>220.33094017065048</v>
      </c>
      <c r="AO65" s="174">
        <f>'Input Reference'!$E$22+'Input Reference'!$E$23</f>
        <v>0</v>
      </c>
      <c r="AP65" s="174">
        <f>'Input Reference'!$E$22+'Input Reference'!$E$23</f>
        <v>0</v>
      </c>
      <c r="AQ65" s="174">
        <f>'Input Reference'!$E$22+'Input Reference'!$E$23</f>
        <v>0</v>
      </c>
      <c r="AS65" s="72">
        <f>(AK65-AO65)*(1-'Input Reference'!$E$24)</f>
        <v>13.153636728766974</v>
      </c>
      <c r="AT65" s="72">
        <f>(AL65-AP65)*(1-'Input Reference'!$E$24)</f>
        <v>208.74249591304115</v>
      </c>
      <c r="AU65" s="72">
        <f>(AM65-AQ65)*(1-'Input Reference'!$E$24)</f>
        <v>209.31439316211794</v>
      </c>
      <c r="AV65" t="s">
        <v>431</v>
      </c>
    </row>
    <row r="66" spans="4:48" x14ac:dyDescent="0.35">
      <c r="D66" s="7"/>
      <c r="E66" s="7"/>
      <c r="F66" s="7"/>
      <c r="G66" s="7"/>
      <c r="H66" s="8"/>
      <c r="I66" s="8"/>
      <c r="J66" s="23"/>
      <c r="AK66">
        <f>SUM(AK3:AK65)</f>
        <v>413.57201064818827</v>
      </c>
      <c r="AL66">
        <f t="shared" ref="AL66:AM66" si="18">SUM(AL3:AL65)</f>
        <v>13617.776496175635</v>
      </c>
      <c r="AM66">
        <f t="shared" si="18"/>
        <v>13880.849230750968</v>
      </c>
      <c r="AS66" s="33">
        <f>SUM(AS3:AS65)</f>
        <v>392.89341011577864</v>
      </c>
      <c r="AT66" s="68">
        <f t="shared" ref="AT66:AU66" si="19">SUM(AT3:AT65)</f>
        <v>12936.887671366849</v>
      </c>
      <c r="AU66" s="68">
        <f t="shared" si="19"/>
        <v>13186.806769213432</v>
      </c>
      <c r="AV66" s="68">
        <f>SUM(AS66:AU66)</f>
        <v>26516.587850696058</v>
      </c>
    </row>
    <row r="67" spans="4:48" x14ac:dyDescent="0.35">
      <c r="D67" s="7"/>
      <c r="E67" s="7"/>
      <c r="F67" s="7"/>
      <c r="G67" s="7"/>
      <c r="H67" s="8"/>
      <c r="I67" s="8"/>
      <c r="J67" s="23"/>
      <c r="K67" s="27">
        <f>K65-J61</f>
        <v>754</v>
      </c>
      <c r="AT67" s="68"/>
      <c r="AU67" s="68"/>
      <c r="AV67" s="68"/>
    </row>
    <row r="68" spans="4:48" x14ac:dyDescent="0.35">
      <c r="D68" s="7"/>
      <c r="E68" s="7"/>
      <c r="F68" s="7"/>
      <c r="G68" s="7"/>
      <c r="H68" s="8"/>
      <c r="I68" s="8"/>
      <c r="J68" s="23"/>
      <c r="AK68">
        <f>IF(AK66&lt;10000,(ROUNDDOWN(AK66,0)),10000)</f>
        <v>413</v>
      </c>
      <c r="AL68">
        <f>IF(AL66&lt;10000,(ROUNDDOWN(AL66,0)),10000)</f>
        <v>10000</v>
      </c>
      <c r="AM68">
        <f t="shared" ref="AM68" si="20">IF(AM66&lt;10000,(ROUNDDOWN(AM66,0)),10000)</f>
        <v>10000</v>
      </c>
      <c r="AR68" s="167" t="s">
        <v>426</v>
      </c>
      <c r="AS68" s="15">
        <f>IF(AS66&lt;10000,(ROUNDDOWN(AS66,0)),10000)</f>
        <v>392</v>
      </c>
      <c r="AT68" s="222">
        <f t="shared" ref="AT68:AU68" si="21">IF(AT66&lt;10000,(ROUNDDOWN(AT66,0)),10000)</f>
        <v>10000</v>
      </c>
      <c r="AU68" s="222">
        <f t="shared" si="21"/>
        <v>10000</v>
      </c>
      <c r="AV68" s="68">
        <f>SUM(AS68:AU68)</f>
        <v>20392</v>
      </c>
    </row>
    <row r="69" spans="4:48" x14ac:dyDescent="0.35">
      <c r="D69" s="7"/>
      <c r="E69" s="7"/>
      <c r="F69" s="7"/>
      <c r="G69" s="7"/>
      <c r="H69" s="8"/>
      <c r="I69" s="8"/>
      <c r="J69" s="23"/>
      <c r="K69">
        <f>(6234/365)*754</f>
        <v>12877.906849315068</v>
      </c>
    </row>
    <row r="70" spans="4:48" x14ac:dyDescent="0.35">
      <c r="D70" s="7"/>
      <c r="E70" s="7"/>
      <c r="F70" s="7"/>
      <c r="G70" s="7"/>
      <c r="H70" s="8"/>
      <c r="I70" s="8"/>
      <c r="J70" s="23"/>
      <c r="AM70">
        <f>SUM(AK68:AM68)</f>
        <v>20413</v>
      </c>
    </row>
    <row r="71" spans="4:48" x14ac:dyDescent="0.35">
      <c r="D71" s="7"/>
      <c r="E71" s="7"/>
      <c r="F71" s="7"/>
      <c r="G71" s="7"/>
      <c r="H71" s="8"/>
      <c r="I71" s="8"/>
      <c r="J71" s="23"/>
    </row>
    <row r="72" spans="4:48" x14ac:dyDescent="0.35">
      <c r="D72" s="7"/>
      <c r="E72" s="7"/>
      <c r="F72" s="7"/>
      <c r="G72" s="7"/>
      <c r="H72" s="8"/>
      <c r="I72" s="8"/>
      <c r="J72" s="23"/>
    </row>
    <row r="73" spans="4:48" x14ac:dyDescent="0.35">
      <c r="D73" s="7"/>
      <c r="E73" s="7"/>
      <c r="F73" s="7"/>
      <c r="G73" s="7"/>
      <c r="H73" s="8"/>
      <c r="I73" s="8"/>
      <c r="J73" s="23"/>
    </row>
    <row r="74" spans="4:48" x14ac:dyDescent="0.35">
      <c r="D74" s="7"/>
      <c r="E74" s="7"/>
      <c r="F74" s="7"/>
      <c r="G74" s="7"/>
      <c r="H74" s="8"/>
      <c r="I74" s="8"/>
      <c r="J74" s="23"/>
    </row>
    <row r="75" spans="4:48" x14ac:dyDescent="0.35">
      <c r="D75" s="7"/>
      <c r="E75" s="7"/>
      <c r="F75" s="7"/>
      <c r="G75" s="7"/>
      <c r="H75" s="8"/>
      <c r="I75" s="8"/>
      <c r="J75" s="23"/>
    </row>
    <row r="76" spans="4:48" x14ac:dyDescent="0.35">
      <c r="D76" s="7"/>
      <c r="E76" s="7"/>
      <c r="F76" s="7"/>
      <c r="G76" s="7"/>
      <c r="H76" s="8"/>
      <c r="I76" s="8"/>
      <c r="J76" s="23"/>
    </row>
    <row r="77" spans="4:48" x14ac:dyDescent="0.35">
      <c r="D77" s="7"/>
      <c r="E77" s="7"/>
      <c r="F77" s="7"/>
      <c r="G77" s="7"/>
      <c r="H77" s="8"/>
      <c r="I77" s="8"/>
      <c r="J77" s="23"/>
    </row>
    <row r="78" spans="4:48" x14ac:dyDescent="0.35">
      <c r="D78" s="7"/>
      <c r="E78" s="7"/>
      <c r="F78" s="7"/>
      <c r="G78" s="7"/>
      <c r="H78" s="8"/>
      <c r="I78" s="8"/>
      <c r="J78" s="23"/>
    </row>
    <row r="79" spans="4:48" x14ac:dyDescent="0.35">
      <c r="D79" s="7"/>
      <c r="E79" s="7"/>
      <c r="F79" s="7"/>
      <c r="G79" s="7"/>
      <c r="H79" s="8"/>
      <c r="I79" s="8"/>
      <c r="J79" s="23"/>
    </row>
    <row r="80" spans="4:48" x14ac:dyDescent="0.35">
      <c r="D80" s="7"/>
      <c r="E80" s="7"/>
      <c r="F80" s="7"/>
      <c r="G80" s="7"/>
      <c r="H80" s="8"/>
      <c r="I80" s="8"/>
      <c r="J80" s="23"/>
    </row>
    <row r="81" spans="4:10" x14ac:dyDescent="0.35">
      <c r="D81" s="7"/>
      <c r="E81" s="7"/>
      <c r="F81" s="7"/>
      <c r="G81" s="7"/>
      <c r="H81" s="8"/>
      <c r="I81" s="8"/>
      <c r="J81" s="23"/>
    </row>
    <row r="82" spans="4:10" x14ac:dyDescent="0.35">
      <c r="D82" s="7"/>
      <c r="E82" s="10"/>
      <c r="F82" s="10"/>
      <c r="G82" s="10"/>
      <c r="H82" s="11"/>
      <c r="I82" s="11"/>
      <c r="J82" s="24"/>
    </row>
    <row r="83" spans="4:10" x14ac:dyDescent="0.35">
      <c r="D83" s="7"/>
      <c r="E83" s="12"/>
      <c r="F83" s="12"/>
      <c r="G83" s="12"/>
      <c r="H83" s="13"/>
      <c r="I83" s="13"/>
      <c r="J83" s="25"/>
    </row>
    <row r="84" spans="4:10" x14ac:dyDescent="0.35">
      <c r="D84" s="7"/>
      <c r="E84" s="7"/>
      <c r="F84" s="7"/>
      <c r="G84" s="7"/>
      <c r="H84" s="8"/>
      <c r="I84" s="8"/>
      <c r="J84" s="23"/>
    </row>
    <row r="85" spans="4:10" x14ac:dyDescent="0.35">
      <c r="D85" s="7"/>
      <c r="E85" s="7"/>
      <c r="F85" s="7"/>
      <c r="G85" s="7"/>
      <c r="H85" s="8"/>
      <c r="I85" s="8"/>
      <c r="J85" s="23"/>
    </row>
    <row r="86" spans="4:10" x14ac:dyDescent="0.35">
      <c r="D86" s="7"/>
      <c r="E86" s="7"/>
      <c r="F86" s="7"/>
      <c r="G86" s="7"/>
      <c r="H86" s="8"/>
      <c r="I86" s="8"/>
      <c r="J86" s="23"/>
    </row>
    <row r="87" spans="4:10" x14ac:dyDescent="0.35">
      <c r="D87" s="7"/>
      <c r="E87" s="7"/>
      <c r="F87" s="7"/>
      <c r="G87" s="7"/>
      <c r="H87" s="8"/>
      <c r="I87" s="8"/>
      <c r="J87" s="23"/>
    </row>
    <row r="88" spans="4:10" x14ac:dyDescent="0.35">
      <c r="D88" s="7"/>
      <c r="E88" s="7"/>
      <c r="F88" s="7"/>
      <c r="G88" s="7"/>
      <c r="H88" s="8"/>
      <c r="I88" s="8"/>
      <c r="J88" s="23"/>
    </row>
    <row r="89" spans="4:10" x14ac:dyDescent="0.35">
      <c r="D89" s="7"/>
      <c r="E89" s="7"/>
      <c r="F89" s="7"/>
      <c r="G89" s="7"/>
      <c r="H89" s="8"/>
      <c r="I89" s="8"/>
      <c r="J89" s="23"/>
    </row>
    <row r="90" spans="4:10" x14ac:dyDescent="0.35">
      <c r="D90" s="7"/>
      <c r="E90" s="7"/>
      <c r="F90" s="7"/>
      <c r="G90" s="7"/>
      <c r="H90" s="8"/>
      <c r="I90" s="8"/>
      <c r="J90" s="23"/>
    </row>
    <row r="91" spans="4:10" x14ac:dyDescent="0.35">
      <c r="D91" s="7"/>
      <c r="E91" s="7"/>
      <c r="F91" s="7"/>
      <c r="G91" s="7"/>
      <c r="H91" s="8"/>
      <c r="I91" s="8"/>
      <c r="J91" s="23"/>
    </row>
    <row r="92" spans="4:10" x14ac:dyDescent="0.35">
      <c r="D92" s="7"/>
      <c r="E92" s="7"/>
      <c r="F92" s="7"/>
      <c r="G92" s="7"/>
      <c r="H92" s="8"/>
      <c r="I92" s="8"/>
      <c r="J92" s="23"/>
    </row>
    <row r="93" spans="4:10" x14ac:dyDescent="0.35">
      <c r="D93" s="7"/>
      <c r="E93" s="7"/>
      <c r="F93" s="7"/>
      <c r="G93" s="7"/>
      <c r="H93" s="8"/>
      <c r="I93" s="8"/>
      <c r="J93" s="23"/>
    </row>
    <row r="94" spans="4:10" x14ac:dyDescent="0.35">
      <c r="D94" s="7"/>
      <c r="E94" s="7"/>
      <c r="F94" s="7"/>
      <c r="G94" s="7"/>
      <c r="H94" s="8"/>
      <c r="I94" s="8"/>
      <c r="J94" s="23"/>
    </row>
    <row r="95" spans="4:10" x14ac:dyDescent="0.35">
      <c r="D95" s="7"/>
      <c r="E95" s="7"/>
      <c r="F95" s="7"/>
      <c r="G95" s="7"/>
      <c r="H95" s="8"/>
      <c r="I95" s="8"/>
      <c r="J95" s="23"/>
    </row>
    <row r="96" spans="4:10" x14ac:dyDescent="0.35">
      <c r="D96" s="7"/>
      <c r="E96" s="7"/>
      <c r="F96" s="7"/>
      <c r="G96" s="7"/>
      <c r="H96" s="8"/>
      <c r="I96" s="8"/>
      <c r="J96" s="23"/>
    </row>
    <row r="97" spans="4:10" x14ac:dyDescent="0.35">
      <c r="D97" s="7"/>
      <c r="E97" s="7"/>
      <c r="F97" s="7"/>
      <c r="G97" s="7"/>
      <c r="H97" s="8"/>
      <c r="I97" s="8"/>
      <c r="J97" s="23"/>
    </row>
    <row r="98" spans="4:10" x14ac:dyDescent="0.35">
      <c r="D98" s="7"/>
      <c r="E98" s="7"/>
      <c r="F98" s="7"/>
      <c r="G98" s="7"/>
      <c r="H98" s="8"/>
      <c r="I98" s="8"/>
      <c r="J98" s="23"/>
    </row>
    <row r="99" spans="4:10" x14ac:dyDescent="0.35">
      <c r="D99" s="7"/>
      <c r="E99" s="7"/>
      <c r="F99" s="7"/>
      <c r="G99" s="7"/>
      <c r="H99" s="8"/>
      <c r="I99" s="8"/>
      <c r="J99" s="23"/>
    </row>
    <row r="100" spans="4:10" x14ac:dyDescent="0.35">
      <c r="D100" s="7"/>
      <c r="E100" s="7"/>
      <c r="F100" s="7"/>
      <c r="G100" s="7"/>
      <c r="H100" s="8"/>
      <c r="I100" s="8"/>
      <c r="J100" s="23"/>
    </row>
    <row r="101" spans="4:10" x14ac:dyDescent="0.35">
      <c r="D101" s="7"/>
      <c r="E101" s="7"/>
      <c r="F101" s="7"/>
      <c r="G101" s="7"/>
      <c r="H101" s="8"/>
      <c r="I101" s="8"/>
      <c r="J101" s="23"/>
    </row>
    <row r="102" spans="4:10" x14ac:dyDescent="0.35">
      <c r="D102" s="7"/>
      <c r="E102" s="7"/>
      <c r="F102" s="7"/>
      <c r="G102" s="7"/>
      <c r="H102" s="8"/>
      <c r="I102" s="8"/>
      <c r="J102" s="23"/>
    </row>
    <row r="103" spans="4:10" x14ac:dyDescent="0.35">
      <c r="D103" s="7"/>
      <c r="E103" s="7"/>
      <c r="F103" s="7"/>
      <c r="G103" s="7"/>
      <c r="H103" s="8"/>
      <c r="I103" s="8"/>
      <c r="J103" s="23"/>
    </row>
    <row r="104" spans="4:10" x14ac:dyDescent="0.35">
      <c r="D104" s="7"/>
      <c r="E104" s="7"/>
      <c r="F104" s="7"/>
      <c r="G104" s="7"/>
      <c r="H104" s="8"/>
      <c r="I104" s="8"/>
      <c r="J104" s="23"/>
    </row>
    <row r="105" spans="4:10" x14ac:dyDescent="0.35">
      <c r="D105" s="7"/>
      <c r="E105" s="7"/>
      <c r="F105" s="7"/>
      <c r="G105" s="7"/>
      <c r="H105" s="8"/>
      <c r="I105" s="8"/>
      <c r="J105" s="23"/>
    </row>
    <row r="106" spans="4:10" x14ac:dyDescent="0.35">
      <c r="D106" s="7"/>
      <c r="E106" s="7"/>
      <c r="F106" s="7"/>
      <c r="G106" s="7"/>
      <c r="H106" s="8"/>
      <c r="I106" s="8"/>
      <c r="J106" s="23"/>
    </row>
    <row r="107" spans="4:10" x14ac:dyDescent="0.35">
      <c r="D107" s="7"/>
      <c r="E107" s="7"/>
      <c r="F107" s="7"/>
      <c r="G107" s="7"/>
      <c r="H107" s="8"/>
      <c r="I107" s="8"/>
      <c r="J107" s="23"/>
    </row>
    <row r="108" spans="4:10" x14ac:dyDescent="0.35">
      <c r="D108" s="7"/>
      <c r="E108" s="7"/>
      <c r="F108" s="7"/>
      <c r="G108" s="7"/>
      <c r="H108" s="8"/>
      <c r="I108" s="8"/>
      <c r="J108" s="23"/>
    </row>
    <row r="109" spans="4:10" x14ac:dyDescent="0.35">
      <c r="D109" s="7"/>
      <c r="E109" s="7"/>
      <c r="F109" s="7"/>
      <c r="G109" s="7"/>
      <c r="H109" s="8"/>
      <c r="I109" s="8"/>
      <c r="J109" s="23"/>
    </row>
    <row r="110" spans="4:10" x14ac:dyDescent="0.35">
      <c r="D110" s="7"/>
      <c r="E110" s="7"/>
      <c r="F110" s="7"/>
      <c r="G110" s="7"/>
      <c r="H110" s="8"/>
      <c r="I110" s="8"/>
      <c r="J110" s="23"/>
    </row>
    <row r="111" spans="4:10" x14ac:dyDescent="0.35">
      <c r="D111" s="7"/>
      <c r="E111" s="7"/>
      <c r="F111" s="7"/>
      <c r="G111" s="7"/>
      <c r="H111" s="8"/>
      <c r="I111" s="8"/>
      <c r="J111" s="23"/>
    </row>
    <row r="112" spans="4:10" x14ac:dyDescent="0.35">
      <c r="D112" s="7"/>
      <c r="E112" s="7"/>
      <c r="F112" s="7"/>
      <c r="G112" s="7"/>
      <c r="H112" s="8"/>
      <c r="I112" s="8"/>
      <c r="J112" s="23"/>
    </row>
    <row r="113" spans="4:10" x14ac:dyDescent="0.35">
      <c r="D113" s="7"/>
      <c r="E113" s="7"/>
      <c r="F113" s="7"/>
      <c r="G113" s="7"/>
      <c r="H113" s="8"/>
      <c r="I113" s="8"/>
      <c r="J113" s="23"/>
    </row>
    <row r="114" spans="4:10" x14ac:dyDescent="0.35">
      <c r="D114" s="7"/>
      <c r="E114" s="7"/>
      <c r="F114" s="7"/>
      <c r="G114" s="7"/>
      <c r="H114" s="8"/>
      <c r="I114" s="8"/>
      <c r="J114" s="23"/>
    </row>
    <row r="115" spans="4:10" x14ac:dyDescent="0.35">
      <c r="D115" s="7"/>
      <c r="E115" s="7"/>
      <c r="F115" s="7"/>
      <c r="G115" s="7"/>
      <c r="H115" s="8"/>
      <c r="I115" s="8"/>
      <c r="J115" s="23"/>
    </row>
    <row r="116" spans="4:10" x14ac:dyDescent="0.35">
      <c r="D116" s="7"/>
      <c r="E116" s="7"/>
      <c r="F116" s="7"/>
      <c r="G116" s="7"/>
      <c r="H116" s="8"/>
      <c r="I116" s="8"/>
      <c r="J116" s="23"/>
    </row>
    <row r="117" spans="4:10" x14ac:dyDescent="0.35">
      <c r="D117" s="7"/>
      <c r="E117" s="7"/>
      <c r="F117" s="7"/>
      <c r="G117" s="7"/>
      <c r="H117" s="8"/>
      <c r="I117" s="8"/>
      <c r="J117" s="23"/>
    </row>
    <row r="118" spans="4:10" x14ac:dyDescent="0.35">
      <c r="D118" s="7"/>
      <c r="E118" s="7"/>
      <c r="F118" s="7"/>
      <c r="G118" s="7"/>
      <c r="H118" s="8"/>
      <c r="I118" s="8"/>
      <c r="J118" s="23"/>
    </row>
    <row r="119" spans="4:10" x14ac:dyDescent="0.35">
      <c r="D119" s="7"/>
      <c r="E119" s="7"/>
      <c r="F119" s="7"/>
      <c r="G119" s="7"/>
      <c r="H119" s="8"/>
      <c r="I119" s="8"/>
      <c r="J119" s="23"/>
    </row>
    <row r="120" spans="4:10" x14ac:dyDescent="0.35">
      <c r="D120" s="7"/>
      <c r="E120" s="7"/>
      <c r="F120" s="7"/>
      <c r="G120" s="7"/>
      <c r="H120" s="8"/>
      <c r="I120" s="8"/>
      <c r="J120" s="23"/>
    </row>
    <row r="121" spans="4:10" x14ac:dyDescent="0.35">
      <c r="D121" s="7"/>
      <c r="E121" s="7"/>
      <c r="F121" s="7"/>
      <c r="G121" s="7"/>
      <c r="H121" s="8"/>
      <c r="I121" s="8"/>
      <c r="J121" s="23"/>
    </row>
    <row r="122" spans="4:10" x14ac:dyDescent="0.35">
      <c r="D122" s="7"/>
      <c r="E122" s="7"/>
      <c r="F122" s="7"/>
      <c r="G122" s="7"/>
      <c r="H122" s="8"/>
      <c r="I122" s="8"/>
      <c r="J122" s="23"/>
    </row>
    <row r="123" spans="4:10" x14ac:dyDescent="0.35">
      <c r="D123" s="7"/>
      <c r="E123" s="7"/>
      <c r="F123" s="7"/>
      <c r="G123" s="7"/>
      <c r="H123" s="8"/>
      <c r="I123" s="8"/>
      <c r="J123" s="23"/>
    </row>
    <row r="124" spans="4:10" x14ac:dyDescent="0.35">
      <c r="D124" s="7"/>
      <c r="E124" s="7"/>
      <c r="F124" s="7"/>
      <c r="G124" s="7"/>
      <c r="H124" s="8"/>
      <c r="I124" s="8"/>
      <c r="J124" s="23"/>
    </row>
    <row r="125" spans="4:10" x14ac:dyDescent="0.35">
      <c r="D125" s="7"/>
      <c r="E125" s="7"/>
      <c r="F125" s="7"/>
      <c r="G125" s="7"/>
      <c r="H125" s="8"/>
      <c r="I125" s="8"/>
      <c r="J125" s="23"/>
    </row>
    <row r="126" spans="4:10" x14ac:dyDescent="0.35">
      <c r="D126" s="7"/>
      <c r="E126" s="7"/>
      <c r="F126" s="7"/>
      <c r="G126" s="7"/>
      <c r="H126" s="8"/>
      <c r="I126" s="8"/>
      <c r="J126" s="23"/>
    </row>
    <row r="127" spans="4:10" x14ac:dyDescent="0.35">
      <c r="D127" s="7"/>
      <c r="E127" s="7"/>
      <c r="F127" s="7"/>
      <c r="G127" s="7"/>
      <c r="H127" s="8"/>
      <c r="I127" s="8"/>
      <c r="J127" s="23"/>
    </row>
    <row r="128" spans="4:10" x14ac:dyDescent="0.35">
      <c r="D128" s="7"/>
      <c r="E128" s="7"/>
      <c r="F128" s="7"/>
      <c r="G128" s="7"/>
      <c r="H128" s="8"/>
      <c r="I128" s="8"/>
      <c r="J128" s="23"/>
    </row>
    <row r="129" spans="4:10" x14ac:dyDescent="0.35">
      <c r="D129" s="7"/>
      <c r="E129" s="7"/>
      <c r="F129" s="7"/>
      <c r="G129" s="7"/>
      <c r="H129" s="8"/>
      <c r="I129" s="8"/>
      <c r="J129" s="23"/>
    </row>
    <row r="130" spans="4:10" x14ac:dyDescent="0.35">
      <c r="D130" s="7"/>
      <c r="E130" s="7"/>
      <c r="F130" s="7"/>
      <c r="G130" s="7"/>
      <c r="H130" s="8"/>
      <c r="I130" s="8"/>
      <c r="J130" s="23"/>
    </row>
    <row r="131" spans="4:10" x14ac:dyDescent="0.35">
      <c r="D131" s="7"/>
      <c r="E131" s="7"/>
      <c r="F131" s="7"/>
      <c r="G131" s="7"/>
      <c r="H131" s="8"/>
      <c r="I131" s="8"/>
      <c r="J131" s="23"/>
    </row>
    <row r="132" spans="4:10" x14ac:dyDescent="0.35">
      <c r="D132" s="7"/>
      <c r="E132" s="7"/>
      <c r="F132" s="7"/>
      <c r="G132" s="7"/>
      <c r="H132" s="8"/>
      <c r="I132" s="8"/>
      <c r="J132" s="23"/>
    </row>
    <row r="133" spans="4:10" x14ac:dyDescent="0.35">
      <c r="D133" s="7"/>
      <c r="E133" s="7"/>
      <c r="F133" s="7"/>
      <c r="G133" s="7"/>
      <c r="H133" s="8"/>
      <c r="I133" s="8"/>
      <c r="J133" s="23"/>
    </row>
    <row r="134" spans="4:10" x14ac:dyDescent="0.35">
      <c r="D134" s="7"/>
      <c r="E134" s="7"/>
      <c r="F134" s="7"/>
      <c r="G134" s="7"/>
      <c r="H134" s="8"/>
      <c r="I134" s="8"/>
      <c r="J134" s="23"/>
    </row>
    <row r="135" spans="4:10" x14ac:dyDescent="0.35">
      <c r="D135" s="7"/>
      <c r="E135" s="7"/>
      <c r="F135" s="7"/>
      <c r="G135" s="7"/>
      <c r="H135" s="8"/>
      <c r="I135" s="8"/>
      <c r="J135" s="23"/>
    </row>
    <row r="136" spans="4:10" x14ac:dyDescent="0.35">
      <c r="D136" s="7"/>
      <c r="E136" s="7"/>
      <c r="F136" s="7"/>
      <c r="G136" s="7"/>
      <c r="H136" s="8"/>
      <c r="I136" s="8"/>
      <c r="J136" s="23"/>
    </row>
    <row r="137" spans="4:10" x14ac:dyDescent="0.35">
      <c r="D137" s="7"/>
      <c r="E137" s="7"/>
      <c r="F137" s="7"/>
      <c r="G137" s="7"/>
      <c r="H137" s="8"/>
      <c r="I137" s="8"/>
      <c r="J137" s="23"/>
    </row>
    <row r="138" spans="4:10" x14ac:dyDescent="0.35">
      <c r="D138" s="7"/>
      <c r="E138" s="7"/>
      <c r="F138" s="7"/>
      <c r="G138" s="7"/>
      <c r="H138" s="8"/>
      <c r="I138" s="8"/>
      <c r="J138" s="23"/>
    </row>
    <row r="139" spans="4:10" x14ac:dyDescent="0.35">
      <c r="D139" s="7"/>
      <c r="E139" s="7"/>
      <c r="F139" s="7"/>
      <c r="G139" s="7"/>
      <c r="H139" s="8"/>
      <c r="I139" s="8"/>
      <c r="J139" s="23"/>
    </row>
    <row r="140" spans="4:10" x14ac:dyDescent="0.35">
      <c r="D140" s="7"/>
      <c r="E140" s="7"/>
      <c r="F140" s="7"/>
      <c r="G140" s="7"/>
      <c r="H140" s="8"/>
      <c r="I140" s="8"/>
      <c r="J140" s="23"/>
    </row>
    <row r="141" spans="4:10" x14ac:dyDescent="0.35">
      <c r="D141" s="7"/>
      <c r="E141" s="7"/>
      <c r="F141" s="7"/>
      <c r="G141" s="7"/>
      <c r="H141" s="8"/>
      <c r="I141" s="8"/>
      <c r="J141" s="23"/>
    </row>
    <row r="142" spans="4:10" x14ac:dyDescent="0.35">
      <c r="D142" s="7"/>
      <c r="E142" s="7"/>
      <c r="F142" s="7"/>
      <c r="G142" s="7"/>
      <c r="H142" s="8"/>
      <c r="I142" s="8"/>
      <c r="J142" s="23"/>
    </row>
    <row r="143" spans="4:10" x14ac:dyDescent="0.35">
      <c r="D143" s="7"/>
      <c r="E143" s="7"/>
      <c r="F143" s="7"/>
      <c r="G143" s="7"/>
      <c r="H143" s="8"/>
      <c r="I143" s="8"/>
      <c r="J143" s="23"/>
    </row>
    <row r="144" spans="4:10" x14ac:dyDescent="0.35">
      <c r="D144" s="7"/>
      <c r="E144" s="7"/>
      <c r="F144" s="7"/>
      <c r="G144" s="7"/>
      <c r="H144" s="8"/>
      <c r="I144" s="8"/>
      <c r="J144" s="23"/>
    </row>
    <row r="145" spans="4:10" x14ac:dyDescent="0.35">
      <c r="D145" s="7"/>
      <c r="E145" s="7"/>
      <c r="F145" s="7"/>
      <c r="G145" s="7"/>
      <c r="H145" s="8"/>
      <c r="I145" s="8"/>
      <c r="J145" s="23"/>
    </row>
    <row r="146" spans="4:10" x14ac:dyDescent="0.35">
      <c r="D146" s="7"/>
      <c r="E146" s="7"/>
      <c r="F146" s="7"/>
      <c r="G146" s="7"/>
      <c r="H146" s="8"/>
      <c r="I146" s="8"/>
      <c r="J146" s="23"/>
    </row>
    <row r="147" spans="4:10" x14ac:dyDescent="0.35">
      <c r="D147" s="7"/>
      <c r="E147" s="7"/>
      <c r="F147" s="7"/>
      <c r="G147" s="7"/>
      <c r="H147" s="8"/>
      <c r="I147" s="8"/>
      <c r="J147" s="23"/>
    </row>
    <row r="148" spans="4:10" x14ac:dyDescent="0.35">
      <c r="D148" s="7"/>
      <c r="E148" s="7"/>
      <c r="F148" s="7"/>
      <c r="G148" s="7"/>
      <c r="H148" s="8"/>
      <c r="I148" s="8"/>
      <c r="J148" s="23"/>
    </row>
    <row r="149" spans="4:10" x14ac:dyDescent="0.35">
      <c r="D149" s="7"/>
      <c r="E149" s="7"/>
      <c r="F149" s="7"/>
      <c r="G149" s="7"/>
      <c r="H149" s="8"/>
      <c r="I149" s="8"/>
      <c r="J149" s="23"/>
    </row>
    <row r="150" spans="4:10" x14ac:dyDescent="0.35">
      <c r="D150" s="7"/>
      <c r="E150" s="7"/>
      <c r="F150" s="7"/>
      <c r="G150" s="7"/>
      <c r="H150" s="8"/>
      <c r="I150" s="8"/>
      <c r="J150" s="23"/>
    </row>
    <row r="151" spans="4:10" x14ac:dyDescent="0.35">
      <c r="D151" s="7"/>
      <c r="E151" s="7"/>
      <c r="F151" s="7"/>
      <c r="G151" s="7"/>
      <c r="H151" s="8"/>
      <c r="I151" s="8"/>
      <c r="J151" s="23"/>
    </row>
    <row r="152" spans="4:10" x14ac:dyDescent="0.35">
      <c r="D152" s="7"/>
      <c r="E152" s="7"/>
      <c r="F152" s="7"/>
      <c r="G152" s="7"/>
      <c r="H152" s="8"/>
      <c r="I152" s="8"/>
      <c r="J152" s="23"/>
    </row>
    <row r="153" spans="4:10" x14ac:dyDescent="0.35">
      <c r="D153" s="7"/>
      <c r="E153" s="7"/>
      <c r="F153" s="7"/>
      <c r="G153" s="7"/>
      <c r="H153" s="8"/>
      <c r="I153" s="8"/>
      <c r="J153" s="23"/>
    </row>
    <row r="154" spans="4:10" x14ac:dyDescent="0.35">
      <c r="D154" s="7"/>
      <c r="E154" s="7"/>
      <c r="F154" s="7"/>
      <c r="G154" s="7"/>
      <c r="H154" s="8"/>
      <c r="I154" s="8"/>
      <c r="J154" s="23"/>
    </row>
    <row r="155" spans="4:10" x14ac:dyDescent="0.35">
      <c r="D155" s="7"/>
      <c r="E155" s="7"/>
      <c r="F155" s="7"/>
      <c r="G155" s="7"/>
      <c r="H155" s="8"/>
      <c r="I155" s="8"/>
      <c r="J155" s="23"/>
    </row>
    <row r="156" spans="4:10" x14ac:dyDescent="0.35">
      <c r="D156" s="7"/>
      <c r="E156" s="7"/>
      <c r="F156" s="7"/>
      <c r="G156" s="7"/>
      <c r="H156" s="8"/>
      <c r="I156" s="8"/>
      <c r="J156" s="23"/>
    </row>
    <row r="157" spans="4:10" x14ac:dyDescent="0.35">
      <c r="D157" s="7"/>
      <c r="E157" s="7"/>
      <c r="F157" s="7"/>
      <c r="G157" s="7"/>
      <c r="H157" s="8"/>
      <c r="I157" s="8"/>
      <c r="J157" s="23"/>
    </row>
    <row r="158" spans="4:10" x14ac:dyDescent="0.35">
      <c r="D158" s="7"/>
      <c r="E158" s="7"/>
      <c r="F158" s="7"/>
      <c r="G158" s="7"/>
      <c r="H158" s="8"/>
      <c r="I158" s="8"/>
      <c r="J158" s="23"/>
    </row>
    <row r="159" spans="4:10" x14ac:dyDescent="0.35">
      <c r="D159" s="7"/>
      <c r="E159" s="7"/>
      <c r="F159" s="7"/>
      <c r="G159" s="7"/>
      <c r="H159" s="8"/>
      <c r="I159" s="8"/>
      <c r="J159" s="23"/>
    </row>
    <row r="160" spans="4:10" x14ac:dyDescent="0.35">
      <c r="D160" s="7"/>
      <c r="E160" s="7"/>
      <c r="F160" s="7"/>
      <c r="G160" s="7"/>
      <c r="H160" s="8"/>
      <c r="I160" s="8"/>
      <c r="J160" s="23"/>
    </row>
    <row r="161" spans="4:10" x14ac:dyDescent="0.35">
      <c r="D161" s="7"/>
      <c r="E161" s="7"/>
      <c r="F161" s="7"/>
      <c r="G161" s="7"/>
      <c r="H161" s="8"/>
      <c r="I161" s="8"/>
      <c r="J161" s="23"/>
    </row>
    <row r="162" spans="4:10" x14ac:dyDescent="0.35">
      <c r="D162" s="7"/>
      <c r="E162" s="7"/>
      <c r="F162" s="7"/>
      <c r="G162" s="7"/>
      <c r="H162" s="8"/>
      <c r="I162" s="8"/>
      <c r="J162" s="23"/>
    </row>
    <row r="163" spans="4:10" x14ac:dyDescent="0.35">
      <c r="D163" s="7"/>
      <c r="E163" s="7"/>
      <c r="F163" s="7"/>
      <c r="G163" s="7"/>
      <c r="H163" s="8"/>
      <c r="I163" s="8"/>
      <c r="J163" s="23"/>
    </row>
    <row r="164" spans="4:10" x14ac:dyDescent="0.35">
      <c r="D164" s="7"/>
      <c r="E164" s="7"/>
      <c r="F164" s="7"/>
      <c r="G164" s="7"/>
      <c r="H164" s="8"/>
      <c r="I164" s="8"/>
      <c r="J164" s="23"/>
    </row>
    <row r="165" spans="4:10" x14ac:dyDescent="0.35">
      <c r="D165" s="7"/>
      <c r="E165" s="7"/>
      <c r="F165" s="7"/>
      <c r="G165" s="7"/>
      <c r="H165" s="8"/>
      <c r="I165" s="8"/>
      <c r="J165" s="23"/>
    </row>
    <row r="166" spans="4:10" x14ac:dyDescent="0.35">
      <c r="D166" s="7"/>
      <c r="E166" s="7"/>
      <c r="F166" s="7"/>
      <c r="G166" s="7"/>
      <c r="H166" s="8"/>
      <c r="I166" s="8"/>
      <c r="J166" s="23"/>
    </row>
    <row r="167" spans="4:10" x14ac:dyDescent="0.35">
      <c r="D167" s="7"/>
      <c r="E167" s="7"/>
      <c r="F167" s="7"/>
      <c r="G167" s="7"/>
      <c r="H167" s="8"/>
      <c r="I167" s="8"/>
      <c r="J167" s="23"/>
    </row>
    <row r="168" spans="4:10" x14ac:dyDescent="0.35">
      <c r="D168" s="7"/>
      <c r="E168" s="7"/>
      <c r="F168" s="7"/>
      <c r="G168" s="7"/>
      <c r="H168" s="8"/>
      <c r="I168" s="8"/>
      <c r="J168" s="23"/>
    </row>
    <row r="169" spans="4:10" x14ac:dyDescent="0.35">
      <c r="D169" s="7"/>
      <c r="E169" s="7"/>
      <c r="F169" s="7"/>
      <c r="G169" s="7"/>
      <c r="H169" s="8"/>
      <c r="I169" s="8"/>
      <c r="J169" s="23"/>
    </row>
    <row r="170" spans="4:10" x14ac:dyDescent="0.35">
      <c r="D170" s="7"/>
      <c r="E170" s="7"/>
      <c r="F170" s="7"/>
      <c r="G170" s="7"/>
      <c r="H170" s="8"/>
      <c r="I170" s="8"/>
      <c r="J170" s="23"/>
    </row>
    <row r="171" spans="4:10" x14ac:dyDescent="0.35">
      <c r="D171" s="7"/>
      <c r="E171" s="7"/>
      <c r="F171" s="7"/>
      <c r="G171" s="7"/>
      <c r="H171" s="8"/>
      <c r="I171" s="8"/>
      <c r="J171" s="23"/>
    </row>
    <row r="172" spans="4:10" x14ac:dyDescent="0.35">
      <c r="D172" s="7"/>
      <c r="E172" s="7"/>
      <c r="F172" s="7"/>
      <c r="G172" s="7"/>
      <c r="H172" s="8"/>
      <c r="I172" s="8"/>
      <c r="J172" s="23"/>
    </row>
    <row r="173" spans="4:10" x14ac:dyDescent="0.35">
      <c r="D173" s="7"/>
      <c r="E173" s="7"/>
      <c r="F173" s="7"/>
      <c r="G173" s="7"/>
      <c r="H173" s="8"/>
      <c r="I173" s="8"/>
      <c r="J173" s="23"/>
    </row>
    <row r="174" spans="4:10" x14ac:dyDescent="0.35">
      <c r="D174" s="7"/>
      <c r="E174" s="7"/>
      <c r="F174" s="7"/>
      <c r="G174" s="7"/>
      <c r="H174" s="8"/>
      <c r="I174" s="8"/>
      <c r="J174" s="23"/>
    </row>
    <row r="175" spans="4:10" x14ac:dyDescent="0.35">
      <c r="D175" s="7"/>
      <c r="E175" s="7"/>
      <c r="F175" s="7"/>
      <c r="G175" s="7"/>
      <c r="H175" s="8"/>
      <c r="I175" s="8"/>
      <c r="J175" s="23"/>
    </row>
    <row r="176" spans="4:10" x14ac:dyDescent="0.35">
      <c r="D176" s="7"/>
      <c r="E176" s="7"/>
      <c r="F176" s="7"/>
      <c r="G176" s="7"/>
      <c r="H176" s="8"/>
      <c r="I176" s="8"/>
      <c r="J176" s="23"/>
    </row>
    <row r="177" spans="4:10" x14ac:dyDescent="0.35">
      <c r="D177" s="7"/>
      <c r="E177" s="7"/>
      <c r="F177" s="7"/>
      <c r="G177" s="7"/>
      <c r="H177" s="8"/>
      <c r="I177" s="8"/>
      <c r="J177" s="23"/>
    </row>
    <row r="178" spans="4:10" x14ac:dyDescent="0.35">
      <c r="D178" s="7"/>
      <c r="E178" s="7"/>
      <c r="F178" s="7"/>
      <c r="G178" s="7"/>
      <c r="H178" s="8"/>
      <c r="I178" s="8"/>
      <c r="J178" s="23"/>
    </row>
    <row r="179" spans="4:10" x14ac:dyDescent="0.35">
      <c r="D179" s="7"/>
      <c r="E179" s="7"/>
      <c r="F179" s="7"/>
      <c r="G179" s="7"/>
      <c r="H179" s="8"/>
      <c r="I179" s="8"/>
      <c r="J179" s="23"/>
    </row>
    <row r="180" spans="4:10" x14ac:dyDescent="0.35">
      <c r="D180" s="7"/>
      <c r="E180" s="7"/>
      <c r="F180" s="7"/>
      <c r="G180" s="7"/>
      <c r="H180" s="8"/>
      <c r="I180" s="8"/>
      <c r="J180" s="23"/>
    </row>
    <row r="181" spans="4:10" x14ac:dyDescent="0.35">
      <c r="D181" s="7"/>
      <c r="E181" s="7"/>
      <c r="F181" s="7"/>
      <c r="G181" s="7"/>
      <c r="H181" s="8"/>
      <c r="I181" s="8"/>
      <c r="J181" s="23"/>
    </row>
    <row r="182" spans="4:10" x14ac:dyDescent="0.35">
      <c r="D182" s="7"/>
      <c r="E182" s="7"/>
      <c r="F182" s="7"/>
      <c r="G182" s="7"/>
      <c r="H182" s="8"/>
      <c r="I182" s="8"/>
      <c r="J182" s="23"/>
    </row>
    <row r="183" spans="4:10" x14ac:dyDescent="0.35">
      <c r="D183" s="7"/>
      <c r="E183" s="7"/>
      <c r="F183" s="7"/>
      <c r="G183" s="7"/>
      <c r="H183" s="8"/>
      <c r="I183" s="8"/>
      <c r="J183" s="23"/>
    </row>
    <row r="184" spans="4:10" x14ac:dyDescent="0.35">
      <c r="D184" s="7"/>
      <c r="E184" s="7"/>
      <c r="F184" s="7"/>
      <c r="G184" s="7"/>
      <c r="H184" s="8"/>
      <c r="I184" s="8"/>
      <c r="J184" s="23"/>
    </row>
    <row r="185" spans="4:10" x14ac:dyDescent="0.35">
      <c r="D185" s="7"/>
      <c r="E185" s="7"/>
      <c r="F185" s="7"/>
      <c r="G185" s="7"/>
      <c r="H185" s="8"/>
      <c r="I185" s="8"/>
      <c r="J185" s="23"/>
    </row>
    <row r="186" spans="4:10" x14ac:dyDescent="0.35">
      <c r="D186" s="7"/>
      <c r="E186" s="7"/>
      <c r="F186" s="7"/>
      <c r="G186" s="7"/>
      <c r="H186" s="8"/>
      <c r="I186" s="8"/>
      <c r="J186" s="23"/>
    </row>
    <row r="187" spans="4:10" x14ac:dyDescent="0.35">
      <c r="D187" s="7"/>
      <c r="E187" s="7"/>
      <c r="F187" s="7"/>
      <c r="G187" s="7"/>
      <c r="H187" s="8"/>
      <c r="I187" s="8"/>
      <c r="J187" s="23"/>
    </row>
    <row r="188" spans="4:10" x14ac:dyDescent="0.35">
      <c r="D188" s="7"/>
      <c r="E188" s="7"/>
      <c r="F188" s="7"/>
      <c r="G188" s="7"/>
      <c r="H188" s="8"/>
      <c r="I188" s="8"/>
      <c r="J188" s="23"/>
    </row>
    <row r="189" spans="4:10" x14ac:dyDescent="0.35">
      <c r="D189" s="7"/>
      <c r="E189" s="7"/>
      <c r="F189" s="7"/>
      <c r="G189" s="7"/>
      <c r="H189" s="8"/>
      <c r="I189" s="8"/>
      <c r="J189" s="23"/>
    </row>
    <row r="190" spans="4:10" x14ac:dyDescent="0.35">
      <c r="D190" s="7"/>
      <c r="E190" s="7"/>
      <c r="F190" s="7"/>
      <c r="G190" s="7"/>
      <c r="H190" s="8"/>
      <c r="I190" s="8"/>
      <c r="J190" s="23"/>
    </row>
    <row r="191" spans="4:10" x14ac:dyDescent="0.35">
      <c r="D191" s="7"/>
      <c r="E191" s="7"/>
      <c r="F191" s="7"/>
      <c r="G191" s="7"/>
      <c r="H191" s="8"/>
      <c r="I191" s="8"/>
      <c r="J191" s="23"/>
    </row>
    <row r="192" spans="4:10" x14ac:dyDescent="0.35">
      <c r="D192" s="7"/>
      <c r="E192" s="7"/>
      <c r="F192" s="7"/>
      <c r="G192" s="7"/>
      <c r="H192" s="8"/>
      <c r="I192" s="8"/>
      <c r="J192" s="23"/>
    </row>
    <row r="193" spans="4:10" x14ac:dyDescent="0.35">
      <c r="D193" s="7"/>
      <c r="E193" s="7"/>
      <c r="F193" s="7"/>
      <c r="G193" s="7"/>
      <c r="H193" s="8"/>
      <c r="I193" s="8"/>
      <c r="J193" s="23"/>
    </row>
    <row r="194" spans="4:10" x14ac:dyDescent="0.35">
      <c r="D194" s="7"/>
      <c r="E194" s="7"/>
      <c r="F194" s="7"/>
      <c r="G194" s="7"/>
      <c r="H194" s="8"/>
      <c r="I194" s="8"/>
      <c r="J194" s="23"/>
    </row>
    <row r="195" spans="4:10" x14ac:dyDescent="0.35">
      <c r="D195" s="7"/>
      <c r="E195" s="7"/>
      <c r="F195" s="7"/>
      <c r="G195" s="7"/>
      <c r="H195" s="8"/>
      <c r="I195" s="8"/>
      <c r="J195" s="23"/>
    </row>
    <row r="196" spans="4:10" x14ac:dyDescent="0.35">
      <c r="D196" s="7"/>
      <c r="E196" s="7"/>
      <c r="F196" s="7"/>
      <c r="G196" s="7"/>
      <c r="H196" s="8"/>
      <c r="I196" s="8"/>
      <c r="J196" s="23"/>
    </row>
    <row r="197" spans="4:10" x14ac:dyDescent="0.35">
      <c r="D197" s="7"/>
      <c r="E197" s="7"/>
      <c r="F197" s="7"/>
      <c r="G197" s="7"/>
      <c r="H197" s="8"/>
      <c r="I197" s="8"/>
      <c r="J197" s="23"/>
    </row>
    <row r="198" spans="4:10" x14ac:dyDescent="0.35">
      <c r="D198" s="7"/>
      <c r="E198" s="7"/>
      <c r="F198" s="7"/>
      <c r="G198" s="7"/>
      <c r="H198" s="8"/>
      <c r="I198" s="8"/>
      <c r="J198" s="23"/>
    </row>
    <row r="199" spans="4:10" x14ac:dyDescent="0.35">
      <c r="D199" s="7"/>
      <c r="E199" s="7"/>
      <c r="F199" s="7"/>
      <c r="G199" s="7"/>
      <c r="H199" s="8"/>
      <c r="I199" s="8"/>
      <c r="J199" s="23"/>
    </row>
    <row r="200" spans="4:10" x14ac:dyDescent="0.35">
      <c r="D200" s="7"/>
      <c r="E200" s="7"/>
      <c r="F200" s="7"/>
      <c r="G200" s="7"/>
      <c r="H200" s="8"/>
      <c r="I200" s="8"/>
      <c r="J200" s="23"/>
    </row>
    <row r="201" spans="4:10" x14ac:dyDescent="0.35">
      <c r="D201" s="7"/>
      <c r="E201" s="7"/>
      <c r="F201" s="7"/>
      <c r="G201" s="7"/>
      <c r="H201" s="8"/>
      <c r="I201" s="8"/>
      <c r="J201" s="23"/>
    </row>
    <row r="202" spans="4:10" x14ac:dyDescent="0.35">
      <c r="D202" s="7"/>
      <c r="E202" s="7"/>
      <c r="F202" s="7"/>
      <c r="G202" s="7"/>
      <c r="H202" s="8"/>
      <c r="I202" s="8"/>
      <c r="J202" s="23"/>
    </row>
    <row r="203" spans="4:10" x14ac:dyDescent="0.35">
      <c r="D203" s="7"/>
      <c r="E203" s="7"/>
      <c r="F203" s="7"/>
      <c r="G203" s="7"/>
      <c r="H203" s="8"/>
      <c r="I203" s="8"/>
      <c r="J203" s="23"/>
    </row>
    <row r="204" spans="4:10" x14ac:dyDescent="0.35">
      <c r="D204" s="7"/>
      <c r="E204" s="7"/>
      <c r="F204" s="7"/>
      <c r="G204" s="7"/>
      <c r="H204" s="8"/>
      <c r="I204" s="8"/>
      <c r="J204" s="23"/>
    </row>
    <row r="205" spans="4:10" x14ac:dyDescent="0.35">
      <c r="D205" s="7"/>
      <c r="E205" s="7"/>
      <c r="F205" s="7"/>
      <c r="G205" s="7"/>
      <c r="H205" s="8"/>
      <c r="I205" s="8"/>
      <c r="J205" s="23"/>
    </row>
    <row r="206" spans="4:10" x14ac:dyDescent="0.35">
      <c r="D206" s="7"/>
      <c r="E206" s="7"/>
      <c r="F206" s="7"/>
      <c r="G206" s="7"/>
      <c r="H206" s="8"/>
      <c r="I206" s="8"/>
      <c r="J206" s="23"/>
    </row>
    <row r="207" spans="4:10" x14ac:dyDescent="0.35">
      <c r="D207" s="7"/>
      <c r="E207" s="7"/>
      <c r="F207" s="7"/>
      <c r="G207" s="7"/>
      <c r="H207" s="8"/>
      <c r="I207" s="8"/>
      <c r="J207" s="23"/>
    </row>
    <row r="208" spans="4:10" x14ac:dyDescent="0.35">
      <c r="D208" s="7"/>
      <c r="E208" s="7"/>
      <c r="F208" s="7"/>
      <c r="G208" s="7"/>
      <c r="H208" s="8"/>
      <c r="I208" s="8"/>
      <c r="J208" s="23"/>
    </row>
    <row r="209" spans="4:10" x14ac:dyDescent="0.35">
      <c r="D209" s="7"/>
      <c r="E209" s="7"/>
      <c r="F209" s="7"/>
      <c r="G209" s="7"/>
      <c r="H209" s="8"/>
      <c r="I209" s="8"/>
      <c r="J209" s="23"/>
    </row>
    <row r="210" spans="4:10" x14ac:dyDescent="0.35">
      <c r="D210" s="7"/>
      <c r="E210" s="7"/>
      <c r="F210" s="7"/>
      <c r="G210" s="7"/>
      <c r="H210" s="8"/>
      <c r="I210" s="8"/>
      <c r="J210" s="23"/>
    </row>
    <row r="211" spans="4:10" x14ac:dyDescent="0.35">
      <c r="D211" s="7"/>
      <c r="E211" s="7"/>
      <c r="F211" s="7"/>
      <c r="G211" s="7"/>
      <c r="H211" s="8"/>
      <c r="I211" s="8"/>
      <c r="J211" s="23"/>
    </row>
    <row r="212" spans="4:10" x14ac:dyDescent="0.35">
      <c r="D212" s="7"/>
      <c r="E212" s="7"/>
      <c r="F212" s="7"/>
      <c r="G212" s="7"/>
      <c r="H212" s="8"/>
      <c r="I212" s="8"/>
      <c r="J212" s="23"/>
    </row>
    <row r="213" spans="4:10" x14ac:dyDescent="0.35">
      <c r="D213" s="7"/>
      <c r="E213" s="7"/>
      <c r="F213" s="7"/>
      <c r="G213" s="7"/>
      <c r="H213" s="8"/>
      <c r="I213" s="8"/>
      <c r="J213" s="23"/>
    </row>
    <row r="214" spans="4:10" x14ac:dyDescent="0.35">
      <c r="D214" s="7"/>
      <c r="E214" s="7"/>
      <c r="F214" s="7"/>
      <c r="G214" s="7"/>
      <c r="H214" s="8"/>
      <c r="I214" s="8"/>
      <c r="J214" s="23"/>
    </row>
    <row r="215" spans="4:10" x14ac:dyDescent="0.35">
      <c r="D215" s="7"/>
      <c r="E215" s="7"/>
      <c r="F215" s="7"/>
      <c r="G215" s="7"/>
      <c r="H215" s="8"/>
      <c r="I215" s="8"/>
      <c r="J215" s="23"/>
    </row>
    <row r="216" spans="4:10" x14ac:dyDescent="0.35">
      <c r="D216" s="7"/>
      <c r="E216" s="7"/>
      <c r="F216" s="7"/>
      <c r="G216" s="7"/>
      <c r="H216" s="8"/>
      <c r="I216" s="8"/>
      <c r="J216" s="23"/>
    </row>
    <row r="217" spans="4:10" x14ac:dyDescent="0.35">
      <c r="D217" s="7"/>
      <c r="E217" s="7"/>
      <c r="F217" s="7"/>
      <c r="G217" s="7"/>
      <c r="H217" s="8"/>
      <c r="I217" s="8"/>
      <c r="J217" s="23"/>
    </row>
    <row r="218" spans="4:10" x14ac:dyDescent="0.35">
      <c r="D218" s="7"/>
      <c r="E218" s="7"/>
      <c r="F218" s="7"/>
      <c r="G218" s="7"/>
      <c r="H218" s="8"/>
      <c r="I218" s="8"/>
      <c r="J218" s="23"/>
    </row>
    <row r="219" spans="4:10" x14ac:dyDescent="0.35">
      <c r="D219" s="7"/>
      <c r="E219" s="7"/>
      <c r="F219" s="7"/>
      <c r="G219" s="7"/>
      <c r="H219" s="8"/>
      <c r="I219" s="8"/>
      <c r="J219" s="23"/>
    </row>
    <row r="220" spans="4:10" x14ac:dyDescent="0.35">
      <c r="D220" s="7"/>
      <c r="E220" s="7"/>
      <c r="F220" s="7"/>
      <c r="G220" s="7"/>
      <c r="H220" s="8"/>
      <c r="I220" s="8"/>
      <c r="J220" s="23"/>
    </row>
    <row r="221" spans="4:10" x14ac:dyDescent="0.35">
      <c r="D221" s="7"/>
      <c r="E221" s="7"/>
      <c r="F221" s="7"/>
      <c r="G221" s="7"/>
      <c r="H221" s="8"/>
      <c r="I221" s="8"/>
      <c r="J221" s="23"/>
    </row>
    <row r="222" spans="4:10" x14ac:dyDescent="0.35">
      <c r="D222" s="7"/>
      <c r="E222" s="7"/>
      <c r="F222" s="7"/>
      <c r="G222" s="7"/>
      <c r="H222" s="8"/>
      <c r="I222" s="8"/>
      <c r="J222" s="23"/>
    </row>
    <row r="223" spans="4:10" x14ac:dyDescent="0.35">
      <c r="D223" s="7"/>
      <c r="E223" s="7"/>
      <c r="F223" s="7"/>
      <c r="G223" s="7"/>
      <c r="H223" s="8"/>
      <c r="I223" s="8"/>
      <c r="J223" s="23"/>
    </row>
    <row r="224" spans="4:10" x14ac:dyDescent="0.35">
      <c r="D224" s="7"/>
      <c r="E224" s="7"/>
      <c r="F224" s="7"/>
      <c r="G224" s="7"/>
      <c r="H224" s="8"/>
      <c r="I224" s="8"/>
      <c r="J224" s="23"/>
    </row>
    <row r="225" spans="4:10" x14ac:dyDescent="0.35">
      <c r="D225" s="7"/>
      <c r="E225" s="7"/>
      <c r="F225" s="7"/>
      <c r="G225" s="7"/>
      <c r="H225" s="8"/>
      <c r="I225" s="8"/>
      <c r="J225" s="23"/>
    </row>
    <row r="226" spans="4:10" x14ac:dyDescent="0.35">
      <c r="D226" s="7"/>
      <c r="E226" s="7"/>
      <c r="F226" s="7"/>
      <c r="G226" s="7"/>
      <c r="H226" s="8"/>
      <c r="I226" s="8"/>
      <c r="J226" s="23"/>
    </row>
    <row r="227" spans="4:10" x14ac:dyDescent="0.35">
      <c r="D227" s="7"/>
      <c r="E227" s="7"/>
      <c r="F227" s="7"/>
      <c r="G227" s="7"/>
      <c r="H227" s="8"/>
      <c r="I227" s="8"/>
      <c r="J227" s="23"/>
    </row>
    <row r="228" spans="4:10" x14ac:dyDescent="0.35">
      <c r="D228" s="7"/>
      <c r="E228" s="7"/>
      <c r="F228" s="7"/>
      <c r="G228" s="7"/>
      <c r="H228" s="8"/>
      <c r="I228" s="8"/>
      <c r="J228" s="23"/>
    </row>
    <row r="229" spans="4:10" x14ac:dyDescent="0.35">
      <c r="D229" s="7"/>
      <c r="E229" s="7"/>
      <c r="F229" s="7"/>
      <c r="G229" s="7"/>
      <c r="H229" s="8"/>
      <c r="I229" s="8"/>
      <c r="J229" s="23"/>
    </row>
    <row r="230" spans="4:10" x14ac:dyDescent="0.35">
      <c r="D230" s="7"/>
      <c r="E230" s="7"/>
      <c r="F230" s="7"/>
      <c r="G230" s="7"/>
      <c r="H230" s="8"/>
      <c r="I230" s="8"/>
      <c r="J230" s="23"/>
    </row>
    <row r="231" spans="4:10" x14ac:dyDescent="0.35">
      <c r="D231" s="7"/>
      <c r="E231" s="7"/>
      <c r="F231" s="7"/>
      <c r="G231" s="7"/>
      <c r="H231" s="8"/>
      <c r="I231" s="8"/>
      <c r="J231" s="23"/>
    </row>
    <row r="232" spans="4:10" x14ac:dyDescent="0.35">
      <c r="D232" s="7"/>
      <c r="E232" s="7"/>
      <c r="F232" s="7"/>
      <c r="G232" s="7"/>
      <c r="H232" s="8"/>
      <c r="I232" s="8"/>
      <c r="J232" s="23"/>
    </row>
    <row r="233" spans="4:10" x14ac:dyDescent="0.35">
      <c r="D233" s="7"/>
      <c r="E233" s="7"/>
      <c r="F233" s="7"/>
      <c r="G233" s="7"/>
      <c r="H233" s="8"/>
      <c r="I233" s="8"/>
      <c r="J233" s="23"/>
    </row>
    <row r="234" spans="4:10" x14ac:dyDescent="0.35">
      <c r="D234" s="7"/>
      <c r="E234" s="7"/>
      <c r="F234" s="7"/>
      <c r="G234" s="7"/>
      <c r="H234" s="8"/>
      <c r="I234" s="8"/>
      <c r="J234" s="23"/>
    </row>
    <row r="235" spans="4:10" x14ac:dyDescent="0.35">
      <c r="D235" s="7"/>
      <c r="E235" s="7"/>
      <c r="F235" s="7"/>
      <c r="G235" s="7"/>
      <c r="H235" s="8"/>
      <c r="I235" s="8"/>
      <c r="J235" s="23"/>
    </row>
    <row r="236" spans="4:10" x14ac:dyDescent="0.35">
      <c r="D236" s="7"/>
      <c r="E236" s="7"/>
      <c r="F236" s="7"/>
      <c r="G236" s="7"/>
      <c r="H236" s="8"/>
      <c r="I236" s="8"/>
      <c r="J236" s="23"/>
    </row>
    <row r="237" spans="4:10" x14ac:dyDescent="0.35">
      <c r="D237" s="7"/>
      <c r="E237" s="7"/>
      <c r="F237" s="7"/>
      <c r="G237" s="7"/>
      <c r="H237" s="8"/>
      <c r="I237" s="8"/>
      <c r="J237" s="23"/>
    </row>
    <row r="238" spans="4:10" x14ac:dyDescent="0.35">
      <c r="D238" s="7"/>
      <c r="E238" s="7"/>
      <c r="F238" s="7"/>
      <c r="G238" s="7"/>
      <c r="H238" s="8"/>
      <c r="I238" s="8"/>
      <c r="J238" s="23"/>
    </row>
    <row r="239" spans="4:10" x14ac:dyDescent="0.35">
      <c r="D239" s="7"/>
      <c r="E239" s="7"/>
      <c r="F239" s="7"/>
      <c r="G239" s="7"/>
      <c r="H239" s="8"/>
      <c r="I239" s="8"/>
      <c r="J239" s="23"/>
    </row>
    <row r="240" spans="4:10" x14ac:dyDescent="0.35">
      <c r="D240" s="7"/>
      <c r="E240" s="7"/>
      <c r="F240" s="7"/>
      <c r="G240" s="7"/>
      <c r="H240" s="8"/>
      <c r="I240" s="8"/>
      <c r="J240" s="23"/>
    </row>
    <row r="241" spans="4:10" x14ac:dyDescent="0.35">
      <c r="D241" s="7"/>
      <c r="E241" s="7"/>
      <c r="F241" s="7"/>
      <c r="G241" s="7"/>
      <c r="H241" s="8"/>
      <c r="I241" s="8"/>
      <c r="J241" s="23"/>
    </row>
    <row r="242" spans="4:10" x14ac:dyDescent="0.35">
      <c r="D242" s="7"/>
      <c r="E242" s="7"/>
      <c r="F242" s="7"/>
      <c r="G242" s="7"/>
      <c r="H242" s="8"/>
      <c r="I242" s="8"/>
      <c r="J242" s="23"/>
    </row>
    <row r="243" spans="4:10" x14ac:dyDescent="0.35">
      <c r="D243" s="7"/>
      <c r="E243" s="7"/>
      <c r="F243" s="7"/>
      <c r="G243" s="7"/>
      <c r="H243" s="8"/>
      <c r="I243" s="8"/>
      <c r="J243" s="23"/>
    </row>
    <row r="244" spans="4:10" x14ac:dyDescent="0.35">
      <c r="D244" s="7"/>
      <c r="E244" s="7"/>
      <c r="F244" s="7"/>
      <c r="G244" s="7"/>
      <c r="H244" s="8"/>
      <c r="I244" s="8"/>
      <c r="J244" s="23"/>
    </row>
    <row r="245" spans="4:10" x14ac:dyDescent="0.35">
      <c r="D245" s="7"/>
      <c r="E245" s="7"/>
      <c r="F245" s="7"/>
      <c r="G245" s="7"/>
      <c r="H245" s="8"/>
      <c r="I245" s="8"/>
      <c r="J245" s="23"/>
    </row>
    <row r="246" spans="4:10" x14ac:dyDescent="0.35">
      <c r="D246" s="7"/>
      <c r="E246" s="7"/>
      <c r="F246" s="7"/>
      <c r="G246" s="7"/>
      <c r="H246" s="8"/>
      <c r="I246" s="8"/>
      <c r="J246" s="23"/>
    </row>
    <row r="247" spans="4:10" x14ac:dyDescent="0.35">
      <c r="D247" s="7"/>
      <c r="E247" s="7"/>
      <c r="F247" s="7"/>
      <c r="G247" s="7"/>
      <c r="H247" s="8"/>
      <c r="I247" s="8"/>
      <c r="J247" s="23"/>
    </row>
    <row r="248" spans="4:10" x14ac:dyDescent="0.35">
      <c r="D248" s="7"/>
      <c r="E248" s="7"/>
      <c r="F248" s="7"/>
      <c r="G248" s="7"/>
      <c r="H248" s="8"/>
      <c r="I248" s="8"/>
      <c r="J248" s="23"/>
    </row>
    <row r="249" spans="4:10" x14ac:dyDescent="0.35">
      <c r="D249" s="7"/>
      <c r="E249" s="7"/>
      <c r="F249" s="7"/>
      <c r="G249" s="7"/>
      <c r="H249" s="8"/>
      <c r="I249" s="8"/>
      <c r="J249" s="23"/>
    </row>
    <row r="250" spans="4:10" x14ac:dyDescent="0.35">
      <c r="D250" s="7"/>
      <c r="E250" s="7"/>
      <c r="F250" s="7"/>
      <c r="G250" s="7"/>
      <c r="H250" s="8"/>
      <c r="I250" s="8"/>
      <c r="J250" s="23"/>
    </row>
    <row r="251" spans="4:10" x14ac:dyDescent="0.35">
      <c r="D251" s="7"/>
      <c r="E251" s="7"/>
      <c r="F251" s="7"/>
      <c r="G251" s="7"/>
      <c r="H251" s="8"/>
      <c r="I251" s="8"/>
      <c r="J251" s="23"/>
    </row>
    <row r="252" spans="4:10" x14ac:dyDescent="0.35">
      <c r="D252" s="7"/>
      <c r="E252" s="7"/>
      <c r="F252" s="7"/>
      <c r="G252" s="7"/>
      <c r="H252" s="8"/>
      <c r="I252" s="8"/>
      <c r="J252" s="23"/>
    </row>
    <row r="253" spans="4:10" x14ac:dyDescent="0.35">
      <c r="D253" s="7"/>
      <c r="E253" s="7"/>
      <c r="F253" s="7"/>
      <c r="G253" s="7"/>
      <c r="H253" s="8"/>
      <c r="I253" s="8"/>
      <c r="J253" s="23"/>
    </row>
    <row r="254" spans="4:10" x14ac:dyDescent="0.35">
      <c r="D254" s="7"/>
      <c r="E254" s="7"/>
      <c r="F254" s="7"/>
      <c r="G254" s="7"/>
      <c r="H254" s="8"/>
      <c r="I254" s="8"/>
      <c r="J254" s="23"/>
    </row>
    <row r="255" spans="4:10" x14ac:dyDescent="0.35">
      <c r="D255" s="7"/>
      <c r="E255" s="7"/>
      <c r="F255" s="7"/>
      <c r="G255" s="7"/>
      <c r="H255" s="8"/>
      <c r="I255" s="8"/>
      <c r="J255" s="23"/>
    </row>
    <row r="256" spans="4:10" x14ac:dyDescent="0.35">
      <c r="D256" s="7"/>
      <c r="E256" s="7"/>
      <c r="F256" s="7"/>
      <c r="G256" s="7"/>
      <c r="H256" s="8"/>
      <c r="I256" s="8"/>
      <c r="J256" s="23"/>
    </row>
    <row r="257" spans="4:10" x14ac:dyDescent="0.35">
      <c r="D257" s="7"/>
      <c r="E257" s="7"/>
      <c r="F257" s="7"/>
      <c r="G257" s="7"/>
      <c r="H257" s="8"/>
      <c r="I257" s="8"/>
      <c r="J257" s="23"/>
    </row>
    <row r="258" spans="4:10" x14ac:dyDescent="0.35">
      <c r="D258" s="7"/>
      <c r="E258" s="7"/>
      <c r="F258" s="7"/>
      <c r="G258" s="7"/>
      <c r="H258" s="8"/>
      <c r="I258" s="8"/>
      <c r="J258" s="23"/>
    </row>
    <row r="259" spans="4:10" x14ac:dyDescent="0.35">
      <c r="D259" s="7"/>
      <c r="E259" s="7"/>
      <c r="F259" s="7"/>
      <c r="G259" s="7"/>
      <c r="H259" s="8"/>
      <c r="I259" s="8"/>
      <c r="J259" s="23"/>
    </row>
    <row r="260" spans="4:10" x14ac:dyDescent="0.35">
      <c r="D260" s="7"/>
      <c r="E260" s="7"/>
      <c r="F260" s="7"/>
      <c r="G260" s="7"/>
      <c r="H260" s="8"/>
      <c r="I260" s="8"/>
      <c r="J260" s="23"/>
    </row>
    <row r="261" spans="4:10" x14ac:dyDescent="0.35">
      <c r="D261" s="7"/>
      <c r="E261" s="7"/>
      <c r="F261" s="7"/>
      <c r="G261" s="7"/>
      <c r="H261" s="8"/>
      <c r="I261" s="8"/>
      <c r="J261" s="23"/>
    </row>
    <row r="262" spans="4:10" x14ac:dyDescent="0.35">
      <c r="D262" s="7"/>
      <c r="E262" s="7"/>
      <c r="F262" s="7"/>
      <c r="G262" s="7"/>
      <c r="H262" s="8"/>
      <c r="I262" s="8"/>
      <c r="J262" s="23"/>
    </row>
    <row r="263" spans="4:10" x14ac:dyDescent="0.35">
      <c r="D263" s="7"/>
      <c r="E263" s="7"/>
      <c r="F263" s="7"/>
      <c r="G263" s="7"/>
      <c r="H263" s="8"/>
      <c r="I263" s="8"/>
      <c r="J263" s="23"/>
    </row>
    <row r="264" spans="4:10" x14ac:dyDescent="0.35">
      <c r="D264" s="7"/>
      <c r="E264" s="7"/>
      <c r="F264" s="7"/>
      <c r="G264" s="7"/>
      <c r="H264" s="8"/>
      <c r="I264" s="8"/>
      <c r="J264" s="23"/>
    </row>
    <row r="265" spans="4:10" x14ac:dyDescent="0.35">
      <c r="D265" s="7"/>
      <c r="E265" s="7"/>
      <c r="F265" s="7"/>
      <c r="G265" s="7"/>
      <c r="H265" s="8"/>
      <c r="I265" s="8"/>
      <c r="J265" s="23"/>
    </row>
    <row r="266" spans="4:10" x14ac:dyDescent="0.35">
      <c r="D266" s="7"/>
      <c r="E266" s="7"/>
      <c r="F266" s="7"/>
      <c r="G266" s="7"/>
      <c r="H266" s="8"/>
      <c r="I266" s="8"/>
      <c r="J266" s="23"/>
    </row>
    <row r="267" spans="4:10" x14ac:dyDescent="0.35">
      <c r="D267" s="7"/>
      <c r="E267" s="7"/>
      <c r="F267" s="7"/>
      <c r="G267" s="7"/>
      <c r="H267" s="8"/>
      <c r="I267" s="8"/>
      <c r="J267" s="23"/>
    </row>
    <row r="268" spans="4:10" x14ac:dyDescent="0.35">
      <c r="D268" s="7"/>
      <c r="E268" s="7"/>
      <c r="F268" s="7"/>
      <c r="G268" s="7"/>
      <c r="H268" s="8"/>
      <c r="I268" s="8"/>
      <c r="J268" s="23"/>
    </row>
    <row r="269" spans="4:10" x14ac:dyDescent="0.35">
      <c r="D269" s="7"/>
      <c r="E269" s="7"/>
      <c r="F269" s="7"/>
      <c r="G269" s="7"/>
      <c r="H269" s="8"/>
      <c r="I269" s="8"/>
      <c r="J269" s="23"/>
    </row>
    <row r="270" spans="4:10" x14ac:dyDescent="0.35">
      <c r="D270" s="7"/>
      <c r="E270" s="7"/>
      <c r="F270" s="7"/>
      <c r="G270" s="7"/>
      <c r="H270" s="8"/>
      <c r="I270" s="8"/>
      <c r="J270" s="23"/>
    </row>
    <row r="271" spans="4:10" x14ac:dyDescent="0.35">
      <c r="D271" s="7"/>
      <c r="E271" s="7"/>
      <c r="F271" s="7"/>
      <c r="G271" s="7"/>
      <c r="H271" s="8"/>
      <c r="I271" s="8"/>
      <c r="J271" s="23"/>
    </row>
    <row r="272" spans="4:10" x14ac:dyDescent="0.35">
      <c r="D272" s="7"/>
      <c r="E272" s="7"/>
      <c r="F272" s="7"/>
      <c r="G272" s="7"/>
      <c r="H272" s="8"/>
      <c r="I272" s="8"/>
      <c r="J272" s="23"/>
    </row>
    <row r="273" spans="4:10" x14ac:dyDescent="0.35">
      <c r="D273" s="7"/>
      <c r="E273" s="7"/>
      <c r="F273" s="7"/>
      <c r="G273" s="7"/>
      <c r="H273" s="8"/>
      <c r="I273" s="8"/>
      <c r="J273" s="23"/>
    </row>
    <row r="274" spans="4:10" x14ac:dyDescent="0.35">
      <c r="D274" s="7"/>
      <c r="E274" s="7"/>
      <c r="F274" s="7"/>
      <c r="G274" s="7"/>
      <c r="H274" s="8"/>
      <c r="I274" s="8"/>
      <c r="J274" s="23"/>
    </row>
    <row r="275" spans="4:10" x14ac:dyDescent="0.35">
      <c r="D275" s="7"/>
      <c r="E275" s="7"/>
      <c r="F275" s="7"/>
      <c r="G275" s="7"/>
      <c r="H275" s="8"/>
      <c r="I275" s="8"/>
      <c r="J275" s="23"/>
    </row>
    <row r="276" spans="4:10" x14ac:dyDescent="0.35">
      <c r="D276" s="7"/>
      <c r="E276" s="7"/>
      <c r="F276" s="7"/>
      <c r="G276" s="7"/>
      <c r="H276" s="8"/>
      <c r="I276" s="8"/>
      <c r="J276" s="23"/>
    </row>
    <row r="277" spans="4:10" x14ac:dyDescent="0.35">
      <c r="D277" s="7"/>
      <c r="E277" s="7"/>
      <c r="F277" s="7"/>
      <c r="G277" s="7"/>
      <c r="H277" s="8"/>
      <c r="I277" s="8"/>
      <c r="J277" s="23"/>
    </row>
    <row r="278" spans="4:10" x14ac:dyDescent="0.35">
      <c r="D278" s="7"/>
      <c r="E278" s="7"/>
      <c r="F278" s="7"/>
      <c r="G278" s="7"/>
      <c r="H278" s="8"/>
      <c r="I278" s="8"/>
      <c r="J278" s="23"/>
    </row>
    <row r="279" spans="4:10" x14ac:dyDescent="0.35">
      <c r="D279" s="7"/>
      <c r="E279" s="7"/>
      <c r="F279" s="7"/>
      <c r="G279" s="7"/>
      <c r="H279" s="8"/>
      <c r="I279" s="8"/>
      <c r="J279" s="23"/>
    </row>
    <row r="280" spans="4:10" x14ac:dyDescent="0.35">
      <c r="D280" s="7"/>
      <c r="E280" s="7"/>
      <c r="F280" s="7"/>
      <c r="G280" s="7"/>
      <c r="H280" s="8"/>
      <c r="I280" s="8"/>
      <c r="J280" s="23"/>
    </row>
    <row r="281" spans="4:10" x14ac:dyDescent="0.35">
      <c r="D281" s="7"/>
      <c r="E281" s="7"/>
      <c r="F281" s="7"/>
      <c r="G281" s="7"/>
      <c r="H281" s="8"/>
      <c r="I281" s="8"/>
      <c r="J281" s="23"/>
    </row>
    <row r="282" spans="4:10" x14ac:dyDescent="0.35">
      <c r="D282" s="7"/>
      <c r="E282" s="7"/>
      <c r="F282" s="7"/>
      <c r="G282" s="7"/>
      <c r="H282" s="8"/>
      <c r="I282" s="8"/>
      <c r="J282" s="23"/>
    </row>
    <row r="283" spans="4:10" x14ac:dyDescent="0.35">
      <c r="D283" s="7"/>
      <c r="E283" s="7"/>
      <c r="F283" s="7"/>
      <c r="G283" s="7"/>
      <c r="H283" s="8"/>
      <c r="I283" s="8"/>
      <c r="J283" s="23"/>
    </row>
    <row r="284" spans="4:10" x14ac:dyDescent="0.35">
      <c r="D284" s="7"/>
      <c r="E284" s="7"/>
      <c r="F284" s="7"/>
      <c r="G284" s="7"/>
      <c r="H284" s="8"/>
      <c r="I284" s="8"/>
      <c r="J284" s="23"/>
    </row>
    <row r="285" spans="4:10" x14ac:dyDescent="0.35">
      <c r="D285" s="7"/>
      <c r="E285" s="7"/>
      <c r="F285" s="7"/>
      <c r="G285" s="7"/>
      <c r="H285" s="8"/>
      <c r="I285" s="8"/>
      <c r="J285" s="23"/>
    </row>
    <row r="286" spans="4:10" x14ac:dyDescent="0.35">
      <c r="D286" s="7"/>
      <c r="E286" s="7"/>
      <c r="F286" s="7"/>
      <c r="G286" s="7"/>
      <c r="H286" s="8"/>
      <c r="I286" s="8"/>
      <c r="J286" s="23"/>
    </row>
    <row r="287" spans="4:10" x14ac:dyDescent="0.35">
      <c r="D287" s="7"/>
      <c r="E287" s="7"/>
      <c r="F287" s="7"/>
      <c r="G287" s="7"/>
      <c r="H287" s="8"/>
      <c r="I287" s="8"/>
      <c r="J287" s="23"/>
    </row>
    <row r="288" spans="4:10" x14ac:dyDescent="0.35">
      <c r="D288" s="7"/>
      <c r="E288" s="7"/>
      <c r="F288" s="7"/>
      <c r="G288" s="7"/>
      <c r="H288" s="8"/>
      <c r="I288" s="8"/>
      <c r="J288" s="23"/>
    </row>
    <row r="289" spans="4:10" x14ac:dyDescent="0.35">
      <c r="D289" s="7"/>
      <c r="E289" s="7"/>
      <c r="F289" s="7"/>
      <c r="G289" s="7"/>
      <c r="H289" s="8"/>
      <c r="I289" s="8"/>
      <c r="J289" s="23"/>
    </row>
    <row r="290" spans="4:10" x14ac:dyDescent="0.35">
      <c r="D290" s="7"/>
      <c r="E290" s="7"/>
      <c r="F290" s="7"/>
      <c r="G290" s="7"/>
      <c r="H290" s="8"/>
      <c r="I290" s="8"/>
      <c r="J290" s="23"/>
    </row>
    <row r="291" spans="4:10" x14ac:dyDescent="0.35">
      <c r="D291" s="7"/>
      <c r="E291" s="7"/>
      <c r="F291" s="7"/>
      <c r="G291" s="7"/>
      <c r="H291" s="8"/>
      <c r="I291" s="8"/>
      <c r="J291" s="23"/>
    </row>
    <row r="292" spans="4:10" x14ac:dyDescent="0.35">
      <c r="D292" s="7"/>
      <c r="E292" s="7"/>
      <c r="F292" s="7"/>
      <c r="G292" s="7"/>
      <c r="H292" s="8"/>
      <c r="I292" s="8"/>
      <c r="J292" s="23"/>
    </row>
    <row r="293" spans="4:10" x14ac:dyDescent="0.35">
      <c r="D293" s="7"/>
      <c r="E293" s="7"/>
      <c r="F293" s="7"/>
      <c r="G293" s="7"/>
      <c r="H293" s="8"/>
      <c r="I293" s="8"/>
      <c r="J293" s="23"/>
    </row>
    <row r="294" spans="4:10" x14ac:dyDescent="0.35">
      <c r="D294" s="7"/>
      <c r="E294" s="7"/>
      <c r="F294" s="7"/>
      <c r="G294" s="7"/>
      <c r="H294" s="8"/>
      <c r="I294" s="8"/>
      <c r="J294" s="23"/>
    </row>
    <row r="295" spans="4:10" x14ac:dyDescent="0.35">
      <c r="D295" s="7"/>
      <c r="E295" s="7"/>
      <c r="F295" s="7"/>
      <c r="G295" s="7"/>
      <c r="H295" s="8"/>
      <c r="I295" s="8"/>
      <c r="J295" s="23"/>
    </row>
    <row r="296" spans="4:10" x14ac:dyDescent="0.35">
      <c r="D296" s="7"/>
      <c r="E296" s="7"/>
      <c r="F296" s="7"/>
      <c r="G296" s="7"/>
      <c r="H296" s="8"/>
      <c r="I296" s="8"/>
      <c r="J296" s="23"/>
    </row>
    <row r="297" spans="4:10" x14ac:dyDescent="0.35">
      <c r="D297" s="7"/>
      <c r="E297" s="7"/>
      <c r="F297" s="7"/>
      <c r="G297" s="7"/>
      <c r="H297" s="8"/>
      <c r="I297" s="8"/>
      <c r="J297" s="23"/>
    </row>
    <row r="298" spans="4:10" x14ac:dyDescent="0.35">
      <c r="D298" s="7"/>
      <c r="E298" s="7"/>
      <c r="F298" s="7"/>
      <c r="G298" s="7"/>
      <c r="H298" s="8"/>
      <c r="I298" s="8"/>
      <c r="J298" s="23"/>
    </row>
    <row r="299" spans="4:10" x14ac:dyDescent="0.35">
      <c r="D299" s="7"/>
      <c r="E299" s="7"/>
      <c r="F299" s="7"/>
      <c r="G299" s="7"/>
      <c r="H299" s="8"/>
      <c r="I299" s="8"/>
      <c r="J299" s="23"/>
    </row>
    <row r="300" spans="4:10" x14ac:dyDescent="0.35">
      <c r="D300" s="7"/>
      <c r="E300" s="7"/>
      <c r="F300" s="7"/>
      <c r="G300" s="7"/>
      <c r="H300" s="8"/>
      <c r="I300" s="8"/>
      <c r="J300" s="23"/>
    </row>
    <row r="301" spans="4:10" x14ac:dyDescent="0.35">
      <c r="D301" s="7"/>
      <c r="E301" s="7"/>
      <c r="F301" s="7"/>
      <c r="G301" s="7"/>
      <c r="H301" s="8"/>
      <c r="I301" s="8"/>
      <c r="J301" s="23"/>
    </row>
    <row r="302" spans="4:10" x14ac:dyDescent="0.35">
      <c r="D302" s="7"/>
      <c r="E302" s="7"/>
      <c r="F302" s="7"/>
      <c r="G302" s="7"/>
      <c r="H302" s="8"/>
      <c r="I302" s="8"/>
      <c r="J302" s="23"/>
    </row>
    <row r="303" spans="4:10" x14ac:dyDescent="0.35">
      <c r="D303" s="7"/>
      <c r="E303" s="7"/>
      <c r="F303" s="7"/>
      <c r="G303" s="7"/>
      <c r="H303" s="8"/>
      <c r="I303" s="8"/>
      <c r="J303" s="23"/>
    </row>
    <row r="304" spans="4:10" x14ac:dyDescent="0.35">
      <c r="D304" s="7"/>
      <c r="E304" s="7"/>
      <c r="F304" s="7"/>
      <c r="G304" s="7"/>
      <c r="H304" s="8"/>
      <c r="I304" s="8"/>
      <c r="J304" s="23"/>
    </row>
    <row r="305" spans="4:10" x14ac:dyDescent="0.35">
      <c r="D305" s="7"/>
      <c r="E305" s="7"/>
      <c r="F305" s="7"/>
      <c r="G305" s="7"/>
      <c r="H305" s="8"/>
      <c r="I305" s="8"/>
      <c r="J305" s="23"/>
    </row>
    <row r="306" spans="4:10" x14ac:dyDescent="0.35">
      <c r="D306" s="7"/>
      <c r="E306" s="7"/>
      <c r="F306" s="7"/>
      <c r="G306" s="7"/>
      <c r="H306" s="8"/>
      <c r="I306" s="8"/>
      <c r="J306" s="23"/>
    </row>
    <row r="307" spans="4:10" x14ac:dyDescent="0.35">
      <c r="D307" s="7"/>
      <c r="E307" s="7"/>
      <c r="F307" s="7"/>
      <c r="G307" s="7"/>
      <c r="H307" s="8"/>
      <c r="I307" s="8"/>
      <c r="J307" s="23"/>
    </row>
    <row r="308" spans="4:10" x14ac:dyDescent="0.35">
      <c r="D308" s="7"/>
      <c r="E308" s="7"/>
      <c r="F308" s="7"/>
      <c r="G308" s="7"/>
      <c r="H308" s="8"/>
      <c r="I308" s="8"/>
      <c r="J308" s="23"/>
    </row>
    <row r="309" spans="4:10" x14ac:dyDescent="0.35">
      <c r="D309" s="7"/>
      <c r="E309" s="7"/>
      <c r="F309" s="7"/>
      <c r="G309" s="7"/>
      <c r="H309" s="8"/>
      <c r="I309" s="8"/>
      <c r="J309" s="23"/>
    </row>
    <row r="310" spans="4:10" x14ac:dyDescent="0.35">
      <c r="D310" s="7"/>
      <c r="E310" s="7"/>
      <c r="F310" s="7"/>
      <c r="G310" s="7"/>
      <c r="H310" s="8"/>
      <c r="I310" s="8"/>
      <c r="J310" s="23"/>
    </row>
    <row r="311" spans="4:10" x14ac:dyDescent="0.35">
      <c r="D311" s="7"/>
      <c r="E311" s="7"/>
      <c r="F311" s="7"/>
      <c r="G311" s="7"/>
      <c r="H311" s="8"/>
      <c r="I311" s="8"/>
      <c r="J311" s="23"/>
    </row>
    <row r="312" spans="4:10" x14ac:dyDescent="0.35">
      <c r="D312" s="7"/>
      <c r="E312" s="7"/>
      <c r="F312" s="7"/>
      <c r="G312" s="7"/>
      <c r="H312" s="8"/>
      <c r="I312" s="8"/>
      <c r="J312" s="23"/>
    </row>
    <row r="313" spans="4:10" x14ac:dyDescent="0.35">
      <c r="D313" s="7"/>
      <c r="E313" s="7"/>
      <c r="F313" s="7"/>
      <c r="G313" s="7"/>
      <c r="H313" s="8"/>
      <c r="I313" s="8"/>
      <c r="J313" s="23"/>
    </row>
    <row r="314" spans="4:10" x14ac:dyDescent="0.35">
      <c r="D314" s="7"/>
      <c r="E314" s="7"/>
      <c r="F314" s="7"/>
      <c r="G314" s="7"/>
      <c r="H314" s="8"/>
      <c r="I314" s="8"/>
      <c r="J314" s="23"/>
    </row>
    <row r="315" spans="4:10" x14ac:dyDescent="0.35">
      <c r="D315" s="7"/>
      <c r="E315" s="7"/>
      <c r="F315" s="7"/>
      <c r="G315" s="7"/>
      <c r="H315" s="8"/>
      <c r="I315" s="8"/>
      <c r="J315" s="23"/>
    </row>
    <row r="316" spans="4:10" x14ac:dyDescent="0.35">
      <c r="D316" s="7"/>
      <c r="E316" s="7"/>
      <c r="F316" s="7"/>
      <c r="G316" s="7"/>
      <c r="H316" s="8"/>
      <c r="I316" s="8"/>
      <c r="J316" s="23"/>
    </row>
    <row r="317" spans="4:10" x14ac:dyDescent="0.35">
      <c r="D317" s="7"/>
      <c r="E317" s="7"/>
      <c r="F317" s="7"/>
      <c r="G317" s="7"/>
      <c r="H317" s="8"/>
      <c r="I317" s="8"/>
      <c r="J317" s="23"/>
    </row>
    <row r="318" spans="4:10" x14ac:dyDescent="0.35">
      <c r="D318" s="7"/>
      <c r="E318" s="7"/>
      <c r="F318" s="7"/>
      <c r="G318" s="7"/>
      <c r="H318" s="8"/>
      <c r="I318" s="8"/>
      <c r="J318" s="23"/>
    </row>
    <row r="319" spans="4:10" x14ac:dyDescent="0.35">
      <c r="D319" s="7"/>
      <c r="E319" s="7"/>
      <c r="F319" s="7"/>
      <c r="G319" s="7"/>
      <c r="H319" s="8"/>
      <c r="I319" s="8"/>
      <c r="J319" s="23"/>
    </row>
    <row r="320" spans="4:10" x14ac:dyDescent="0.35">
      <c r="D320" s="7"/>
      <c r="E320" s="7"/>
      <c r="F320" s="7"/>
      <c r="G320" s="7"/>
      <c r="H320" s="8"/>
      <c r="I320" s="8"/>
      <c r="J320" s="23"/>
    </row>
    <row r="321" spans="4:10" x14ac:dyDescent="0.35">
      <c r="D321" s="7"/>
      <c r="E321" s="7"/>
      <c r="F321" s="7"/>
      <c r="G321" s="7"/>
      <c r="H321" s="8"/>
      <c r="I321" s="8"/>
      <c r="J321" s="23"/>
    </row>
    <row r="322" spans="4:10" x14ac:dyDescent="0.35">
      <c r="D322" s="7"/>
      <c r="E322" s="7"/>
      <c r="F322" s="7"/>
      <c r="G322" s="7"/>
      <c r="H322" s="8"/>
      <c r="I322" s="8"/>
      <c r="J322" s="23"/>
    </row>
    <row r="323" spans="4:10" x14ac:dyDescent="0.35">
      <c r="D323" s="7"/>
      <c r="E323" s="7"/>
      <c r="F323" s="7"/>
      <c r="G323" s="7"/>
      <c r="H323" s="8"/>
      <c r="I323" s="8"/>
      <c r="J323" s="23"/>
    </row>
    <row r="324" spans="4:10" x14ac:dyDescent="0.35">
      <c r="D324" s="7"/>
      <c r="E324" s="7"/>
      <c r="F324" s="7"/>
      <c r="G324" s="7"/>
      <c r="H324" s="8"/>
      <c r="I324" s="8"/>
      <c r="J324" s="23"/>
    </row>
    <row r="325" spans="4:10" x14ac:dyDescent="0.35">
      <c r="D325" s="7"/>
      <c r="E325" s="7"/>
      <c r="F325" s="7"/>
      <c r="G325" s="7"/>
      <c r="H325" s="8"/>
      <c r="I325" s="8"/>
      <c r="J325" s="23"/>
    </row>
    <row r="326" spans="4:10" x14ac:dyDescent="0.35">
      <c r="D326" s="7"/>
      <c r="E326" s="7"/>
      <c r="F326" s="7"/>
      <c r="G326" s="7"/>
      <c r="H326" s="8"/>
      <c r="I326" s="8"/>
      <c r="J326" s="23"/>
    </row>
    <row r="327" spans="4:10" x14ac:dyDescent="0.35">
      <c r="D327" s="7"/>
      <c r="E327" s="7"/>
      <c r="F327" s="7"/>
      <c r="G327" s="7"/>
      <c r="H327" s="8"/>
      <c r="I327" s="8"/>
      <c r="J327" s="23"/>
    </row>
    <row r="328" spans="4:10" x14ac:dyDescent="0.35">
      <c r="D328" s="7"/>
      <c r="E328" s="7"/>
      <c r="F328" s="7"/>
      <c r="G328" s="7"/>
      <c r="H328" s="8"/>
      <c r="I328" s="8"/>
      <c r="J328" s="23"/>
    </row>
    <row r="329" spans="4:10" x14ac:dyDescent="0.35">
      <c r="D329" s="7"/>
      <c r="E329" s="7"/>
      <c r="F329" s="7"/>
      <c r="G329" s="7"/>
      <c r="H329" s="8"/>
      <c r="I329" s="8"/>
      <c r="J329" s="23"/>
    </row>
    <row r="330" spans="4:10" x14ac:dyDescent="0.35">
      <c r="D330" s="7"/>
      <c r="E330" s="7"/>
      <c r="F330" s="7"/>
      <c r="G330" s="7"/>
      <c r="H330" s="8"/>
      <c r="I330" s="8"/>
      <c r="J330" s="23"/>
    </row>
    <row r="331" spans="4:10" x14ac:dyDescent="0.35">
      <c r="D331" s="7"/>
      <c r="E331" s="7"/>
      <c r="F331" s="7"/>
      <c r="G331" s="7"/>
      <c r="H331" s="8"/>
      <c r="I331" s="8"/>
      <c r="J331" s="23"/>
    </row>
    <row r="332" spans="4:10" x14ac:dyDescent="0.35">
      <c r="D332" s="7"/>
      <c r="E332" s="7"/>
      <c r="F332" s="7"/>
      <c r="G332" s="7"/>
      <c r="H332" s="8"/>
      <c r="I332" s="8"/>
      <c r="J332" s="23"/>
    </row>
    <row r="333" spans="4:10" x14ac:dyDescent="0.35">
      <c r="D333" s="7"/>
      <c r="E333" s="7"/>
      <c r="F333" s="7"/>
      <c r="G333" s="7"/>
      <c r="H333" s="8"/>
      <c r="I333" s="8"/>
      <c r="J333" s="23"/>
    </row>
    <row r="334" spans="4:10" x14ac:dyDescent="0.35">
      <c r="D334" s="7"/>
      <c r="E334" s="7"/>
      <c r="F334" s="7"/>
      <c r="G334" s="7"/>
      <c r="H334" s="8"/>
      <c r="I334" s="8"/>
      <c r="J334" s="23"/>
    </row>
    <row r="335" spans="4:10" x14ac:dyDescent="0.35">
      <c r="D335" s="7"/>
      <c r="E335" s="7"/>
      <c r="F335" s="7"/>
      <c r="G335" s="7"/>
      <c r="H335" s="8"/>
      <c r="I335" s="8"/>
      <c r="J335" s="23"/>
    </row>
    <row r="336" spans="4:10" x14ac:dyDescent="0.35">
      <c r="D336" s="7"/>
      <c r="E336" s="7"/>
      <c r="F336" s="7"/>
      <c r="G336" s="7"/>
      <c r="H336" s="8"/>
      <c r="I336" s="8"/>
      <c r="J336" s="23"/>
    </row>
    <row r="337" spans="4:10" x14ac:dyDescent="0.35">
      <c r="D337" s="7"/>
      <c r="E337" s="7"/>
      <c r="F337" s="7"/>
      <c r="G337" s="7"/>
      <c r="H337" s="8"/>
      <c r="I337" s="8"/>
      <c r="J337" s="23"/>
    </row>
    <row r="338" spans="4:10" x14ac:dyDescent="0.35">
      <c r="D338" s="7"/>
      <c r="E338" s="7"/>
      <c r="F338" s="7"/>
      <c r="G338" s="7"/>
      <c r="H338" s="8"/>
      <c r="I338" s="8"/>
      <c r="J338" s="23"/>
    </row>
    <row r="339" spans="4:10" x14ac:dyDescent="0.35">
      <c r="D339" s="7"/>
      <c r="E339" s="7"/>
      <c r="F339" s="7"/>
      <c r="G339" s="7"/>
      <c r="H339" s="8"/>
      <c r="I339" s="8"/>
      <c r="J339" s="23"/>
    </row>
    <row r="340" spans="4:10" x14ac:dyDescent="0.35">
      <c r="D340" s="7"/>
      <c r="E340" s="7"/>
      <c r="F340" s="7"/>
      <c r="G340" s="7"/>
      <c r="H340" s="8"/>
      <c r="I340" s="8"/>
      <c r="J340" s="23"/>
    </row>
    <row r="341" spans="4:10" x14ac:dyDescent="0.35">
      <c r="D341" s="7"/>
      <c r="E341" s="7"/>
      <c r="F341" s="7"/>
      <c r="G341" s="7"/>
      <c r="H341" s="8"/>
      <c r="I341" s="8"/>
      <c r="J341" s="23"/>
    </row>
    <row r="342" spans="4:10" x14ac:dyDescent="0.35">
      <c r="D342" s="7"/>
      <c r="E342" s="7"/>
      <c r="F342" s="7"/>
      <c r="G342" s="7"/>
      <c r="H342" s="8"/>
      <c r="I342" s="8"/>
      <c r="J342" s="23"/>
    </row>
    <row r="343" spans="4:10" x14ac:dyDescent="0.35">
      <c r="D343" s="7"/>
      <c r="E343" s="7"/>
      <c r="F343" s="7"/>
      <c r="G343" s="7"/>
      <c r="H343" s="8"/>
      <c r="I343" s="8"/>
      <c r="J343" s="23"/>
    </row>
    <row r="344" spans="4:10" x14ac:dyDescent="0.35">
      <c r="D344" s="7"/>
      <c r="E344" s="7"/>
      <c r="F344" s="7"/>
      <c r="G344" s="7"/>
      <c r="H344" s="8"/>
      <c r="I344" s="8"/>
      <c r="J344" s="23"/>
    </row>
    <row r="345" spans="4:10" x14ac:dyDescent="0.35">
      <c r="D345" s="7"/>
      <c r="E345" s="7"/>
      <c r="F345" s="7"/>
      <c r="G345" s="7"/>
      <c r="H345" s="8"/>
      <c r="I345" s="8"/>
      <c r="J345" s="23"/>
    </row>
    <row r="346" spans="4:10" x14ac:dyDescent="0.35">
      <c r="D346" s="7"/>
      <c r="E346" s="7"/>
      <c r="F346" s="7"/>
      <c r="G346" s="7"/>
      <c r="H346" s="8"/>
      <c r="I346" s="8"/>
      <c r="J346" s="23"/>
    </row>
    <row r="347" spans="4:10" x14ac:dyDescent="0.35">
      <c r="D347" s="7"/>
      <c r="E347" s="7"/>
      <c r="F347" s="7"/>
      <c r="G347" s="7"/>
      <c r="H347" s="8"/>
      <c r="I347" s="8"/>
      <c r="J347" s="23"/>
    </row>
    <row r="348" spans="4:10" x14ac:dyDescent="0.35">
      <c r="D348" s="7"/>
      <c r="E348" s="7"/>
      <c r="F348" s="7"/>
      <c r="G348" s="7"/>
      <c r="H348" s="8"/>
      <c r="I348" s="8"/>
      <c r="J348" s="23"/>
    </row>
    <row r="349" spans="4:10" x14ac:dyDescent="0.35">
      <c r="D349" s="7"/>
      <c r="E349" s="7"/>
      <c r="F349" s="7"/>
      <c r="G349" s="7"/>
      <c r="H349" s="8"/>
      <c r="I349" s="8"/>
      <c r="J349" s="23"/>
    </row>
    <row r="350" spans="4:10" x14ac:dyDescent="0.35">
      <c r="D350" s="7"/>
      <c r="E350" s="7"/>
      <c r="F350" s="7"/>
      <c r="G350" s="7"/>
      <c r="H350" s="8"/>
      <c r="I350" s="8"/>
      <c r="J350" s="23"/>
    </row>
    <row r="351" spans="4:10" x14ac:dyDescent="0.35">
      <c r="D351" s="7"/>
      <c r="E351" s="7"/>
      <c r="F351" s="7"/>
      <c r="G351" s="7"/>
      <c r="H351" s="8"/>
      <c r="I351" s="8"/>
      <c r="J351" s="23"/>
    </row>
    <row r="352" spans="4:10" x14ac:dyDescent="0.35">
      <c r="D352" s="7"/>
      <c r="E352" s="7"/>
      <c r="F352" s="7"/>
      <c r="G352" s="7"/>
      <c r="H352" s="8"/>
      <c r="I352" s="8"/>
      <c r="J352" s="23"/>
    </row>
    <row r="353" spans="4:10" x14ac:dyDescent="0.35">
      <c r="D353" s="7"/>
      <c r="E353" s="7"/>
      <c r="F353" s="7"/>
      <c r="G353" s="7"/>
      <c r="H353" s="8"/>
      <c r="I353" s="8"/>
      <c r="J353" s="23"/>
    </row>
    <row r="354" spans="4:10" x14ac:dyDescent="0.35">
      <c r="D354" s="7"/>
      <c r="E354" s="7"/>
      <c r="F354" s="7"/>
      <c r="G354" s="7"/>
      <c r="H354" s="8"/>
      <c r="I354" s="8"/>
      <c r="J354" s="23"/>
    </row>
    <row r="355" spans="4:10" x14ac:dyDescent="0.35">
      <c r="D355" s="7"/>
      <c r="E355" s="7"/>
      <c r="F355" s="7"/>
      <c r="G355" s="7"/>
      <c r="H355" s="8"/>
      <c r="I355" s="8"/>
      <c r="J355" s="23"/>
    </row>
    <row r="356" spans="4:10" x14ac:dyDescent="0.35">
      <c r="D356" s="7"/>
      <c r="E356" s="7"/>
      <c r="F356" s="7"/>
      <c r="G356" s="7"/>
      <c r="H356" s="8"/>
      <c r="I356" s="8"/>
      <c r="J356" s="23"/>
    </row>
    <row r="357" spans="4:10" x14ac:dyDescent="0.35">
      <c r="D357" s="7"/>
      <c r="E357" s="7"/>
      <c r="F357" s="7"/>
      <c r="G357" s="7"/>
      <c r="H357" s="8"/>
      <c r="I357" s="8"/>
      <c r="J357" s="23"/>
    </row>
    <row r="358" spans="4:10" x14ac:dyDescent="0.35">
      <c r="D358" s="7"/>
      <c r="E358" s="7"/>
      <c r="F358" s="7"/>
      <c r="G358" s="7"/>
      <c r="H358" s="8"/>
      <c r="I358" s="8"/>
      <c r="J358" s="23"/>
    </row>
    <row r="359" spans="4:10" x14ac:dyDescent="0.35">
      <c r="D359" s="7"/>
      <c r="E359" s="7"/>
      <c r="F359" s="7"/>
      <c r="G359" s="7"/>
      <c r="H359" s="8"/>
      <c r="I359" s="8"/>
      <c r="J359" s="23"/>
    </row>
    <row r="360" spans="4:10" x14ac:dyDescent="0.35">
      <c r="D360" s="7"/>
      <c r="E360" s="7"/>
      <c r="F360" s="7"/>
      <c r="G360" s="7"/>
      <c r="H360" s="8"/>
      <c r="I360" s="8"/>
      <c r="J360" s="23"/>
    </row>
    <row r="361" spans="4:10" x14ac:dyDescent="0.35">
      <c r="D361" s="7"/>
      <c r="E361" s="7"/>
      <c r="F361" s="7"/>
      <c r="G361" s="7"/>
      <c r="H361" s="8"/>
      <c r="I361" s="8"/>
      <c r="J361" s="23"/>
    </row>
    <row r="362" spans="4:10" x14ac:dyDescent="0.35">
      <c r="D362" s="7"/>
      <c r="E362" s="7"/>
      <c r="F362" s="7"/>
      <c r="G362" s="7"/>
      <c r="H362" s="8"/>
      <c r="I362" s="8"/>
      <c r="J362" s="23"/>
    </row>
    <row r="363" spans="4:10" x14ac:dyDescent="0.35">
      <c r="D363" s="7"/>
      <c r="E363" s="7"/>
      <c r="F363" s="7"/>
      <c r="G363" s="7"/>
      <c r="H363" s="8"/>
      <c r="I363" s="8"/>
      <c r="J363" s="23"/>
    </row>
    <row r="364" spans="4:10" x14ac:dyDescent="0.35">
      <c r="D364" s="7"/>
      <c r="E364" s="7"/>
      <c r="F364" s="7"/>
      <c r="G364" s="7"/>
      <c r="H364" s="8"/>
      <c r="I364" s="8"/>
      <c r="J364" s="23"/>
    </row>
    <row r="365" spans="4:10" x14ac:dyDescent="0.35">
      <c r="D365" s="7"/>
      <c r="E365" s="7"/>
      <c r="F365" s="7"/>
      <c r="G365" s="7"/>
      <c r="H365" s="8"/>
      <c r="I365" s="8"/>
      <c r="J365" s="23"/>
    </row>
    <row r="366" spans="4:10" x14ac:dyDescent="0.35">
      <c r="D366" s="7"/>
      <c r="E366" s="7"/>
      <c r="F366" s="7"/>
      <c r="G366" s="7"/>
      <c r="H366" s="8"/>
      <c r="I366" s="8"/>
      <c r="J366" s="23"/>
    </row>
    <row r="367" spans="4:10" x14ac:dyDescent="0.35">
      <c r="D367" s="7"/>
      <c r="E367" s="7"/>
      <c r="F367" s="7"/>
      <c r="G367" s="7"/>
      <c r="H367" s="8"/>
      <c r="I367" s="8"/>
      <c r="J367" s="23"/>
    </row>
    <row r="368" spans="4:10" x14ac:dyDescent="0.35">
      <c r="D368" s="7"/>
      <c r="E368" s="7"/>
      <c r="F368" s="7"/>
      <c r="G368" s="7"/>
      <c r="H368" s="8"/>
      <c r="I368" s="8"/>
      <c r="J368" s="23"/>
    </row>
    <row r="369" spans="4:10" x14ac:dyDescent="0.35">
      <c r="D369" s="7"/>
      <c r="E369" s="7"/>
      <c r="F369" s="7"/>
      <c r="G369" s="7"/>
      <c r="H369" s="8"/>
      <c r="I369" s="8"/>
      <c r="J369" s="23"/>
    </row>
    <row r="370" spans="4:10" x14ac:dyDescent="0.35">
      <c r="D370" s="7"/>
      <c r="E370" s="7"/>
      <c r="F370" s="7"/>
      <c r="G370" s="7"/>
      <c r="H370" s="8"/>
      <c r="I370" s="8"/>
      <c r="J370" s="23"/>
    </row>
    <row r="371" spans="4:10" x14ac:dyDescent="0.35">
      <c r="D371" s="7"/>
      <c r="E371" s="7"/>
      <c r="F371" s="7"/>
      <c r="G371" s="7"/>
      <c r="H371" s="8"/>
      <c r="I371" s="8"/>
      <c r="J371" s="23"/>
    </row>
    <row r="372" spans="4:10" x14ac:dyDescent="0.35">
      <c r="D372" s="7"/>
      <c r="E372" s="7"/>
      <c r="F372" s="7"/>
      <c r="G372" s="7"/>
      <c r="H372" s="8"/>
      <c r="I372" s="8"/>
      <c r="J372" s="23"/>
    </row>
    <row r="373" spans="4:10" x14ac:dyDescent="0.35">
      <c r="D373" s="7"/>
      <c r="E373" s="7"/>
      <c r="F373" s="7"/>
      <c r="G373" s="7"/>
      <c r="H373" s="8"/>
      <c r="I373" s="8"/>
      <c r="J373" s="23"/>
    </row>
    <row r="374" spans="4:10" x14ac:dyDescent="0.35">
      <c r="D374" s="7"/>
      <c r="E374" s="7"/>
      <c r="F374" s="7"/>
      <c r="G374" s="7"/>
      <c r="H374" s="8"/>
      <c r="I374" s="8"/>
      <c r="J374" s="23"/>
    </row>
    <row r="375" spans="4:10" x14ac:dyDescent="0.35">
      <c r="D375" s="7"/>
      <c r="E375" s="7"/>
      <c r="F375" s="7"/>
      <c r="G375" s="7"/>
      <c r="H375" s="8"/>
      <c r="I375" s="8"/>
      <c r="J375" s="23"/>
    </row>
    <row r="376" spans="4:10" x14ac:dyDescent="0.35">
      <c r="D376" s="7"/>
      <c r="E376" s="7"/>
      <c r="F376" s="7"/>
      <c r="G376" s="7"/>
      <c r="H376" s="8"/>
      <c r="I376" s="8"/>
      <c r="J376" s="23"/>
    </row>
    <row r="377" spans="4:10" x14ac:dyDescent="0.35">
      <c r="D377" s="7"/>
      <c r="E377" s="7"/>
      <c r="F377" s="7"/>
      <c r="G377" s="7"/>
      <c r="H377" s="8"/>
      <c r="I377" s="8"/>
      <c r="J377" s="23"/>
    </row>
    <row r="378" spans="4:10" x14ac:dyDescent="0.35">
      <c r="D378" s="7"/>
      <c r="E378" s="7"/>
      <c r="F378" s="7"/>
      <c r="G378" s="7"/>
      <c r="H378" s="8"/>
      <c r="I378" s="8"/>
      <c r="J378" s="23"/>
    </row>
    <row r="379" spans="4:10" x14ac:dyDescent="0.35">
      <c r="D379" s="7"/>
      <c r="E379" s="7"/>
      <c r="F379" s="7"/>
      <c r="G379" s="7"/>
      <c r="H379" s="8"/>
      <c r="I379" s="8"/>
      <c r="J379" s="23"/>
    </row>
    <row r="380" spans="4:10" x14ac:dyDescent="0.35">
      <c r="D380" s="7"/>
      <c r="E380" s="7"/>
      <c r="F380" s="7"/>
      <c r="G380" s="7"/>
      <c r="H380" s="8"/>
      <c r="I380" s="8"/>
      <c r="J380" s="23"/>
    </row>
    <row r="381" spans="4:10" x14ac:dyDescent="0.35">
      <c r="D381" s="7"/>
      <c r="E381" s="7"/>
      <c r="F381" s="7"/>
      <c r="G381" s="7"/>
      <c r="H381" s="8"/>
      <c r="I381" s="8"/>
      <c r="J381" s="23"/>
    </row>
    <row r="382" spans="4:10" x14ac:dyDescent="0.35">
      <c r="D382" s="7"/>
      <c r="E382" s="7"/>
      <c r="F382" s="7"/>
      <c r="G382" s="7"/>
      <c r="H382" s="8"/>
      <c r="I382" s="8"/>
      <c r="J382" s="23"/>
    </row>
    <row r="383" spans="4:10" x14ac:dyDescent="0.35">
      <c r="D383" s="7"/>
      <c r="E383" s="7"/>
      <c r="F383" s="7"/>
      <c r="G383" s="7"/>
      <c r="H383" s="8"/>
      <c r="I383" s="8"/>
      <c r="J383" s="23"/>
    </row>
    <row r="384" spans="4:10" x14ac:dyDescent="0.35">
      <c r="D384" s="7"/>
      <c r="E384" s="7"/>
      <c r="F384" s="7"/>
      <c r="G384" s="7"/>
      <c r="H384" s="8"/>
      <c r="I384" s="8"/>
      <c r="J384" s="23"/>
    </row>
    <row r="385" spans="4:10" x14ac:dyDescent="0.35">
      <c r="D385" s="7"/>
      <c r="E385" s="7"/>
      <c r="F385" s="7"/>
      <c r="G385" s="7"/>
      <c r="H385" s="8"/>
      <c r="I385" s="8"/>
      <c r="J385" s="23"/>
    </row>
    <row r="386" spans="4:10" x14ac:dyDescent="0.35">
      <c r="D386" s="7"/>
      <c r="E386" s="7"/>
      <c r="F386" s="7"/>
      <c r="G386" s="7"/>
      <c r="H386" s="8"/>
      <c r="I386" s="8"/>
      <c r="J386" s="23"/>
    </row>
    <row r="387" spans="4:10" x14ac:dyDescent="0.35">
      <c r="D387" s="7"/>
      <c r="E387" s="7"/>
      <c r="F387" s="7"/>
      <c r="G387" s="7"/>
      <c r="H387" s="8"/>
      <c r="I387" s="8"/>
      <c r="J387" s="23"/>
    </row>
    <row r="388" spans="4:10" x14ac:dyDescent="0.35">
      <c r="D388" s="7"/>
      <c r="E388" s="7"/>
      <c r="F388" s="7"/>
      <c r="G388" s="7"/>
      <c r="H388" s="8"/>
      <c r="I388" s="8"/>
      <c r="J388" s="23"/>
    </row>
    <row r="389" spans="4:10" x14ac:dyDescent="0.35">
      <c r="D389" s="7"/>
      <c r="E389" s="7"/>
      <c r="F389" s="7"/>
      <c r="G389" s="7"/>
      <c r="H389" s="8"/>
      <c r="I389" s="8"/>
      <c r="J389" s="23"/>
    </row>
    <row r="390" spans="4:10" x14ac:dyDescent="0.35">
      <c r="D390" s="7"/>
      <c r="E390" s="7"/>
      <c r="F390" s="7"/>
      <c r="G390" s="7"/>
      <c r="H390" s="8"/>
      <c r="I390" s="8"/>
      <c r="J390" s="23"/>
    </row>
    <row r="391" spans="4:10" x14ac:dyDescent="0.35">
      <c r="D391" s="7"/>
      <c r="E391" s="7"/>
      <c r="F391" s="7"/>
      <c r="G391" s="7"/>
      <c r="H391" s="8"/>
      <c r="I391" s="8"/>
      <c r="J391" s="23"/>
    </row>
    <row r="392" spans="4:10" x14ac:dyDescent="0.35">
      <c r="D392" s="7"/>
      <c r="E392" s="7"/>
      <c r="F392" s="7"/>
      <c r="G392" s="7"/>
      <c r="H392" s="8"/>
      <c r="I392" s="8"/>
      <c r="J392" s="23"/>
    </row>
    <row r="393" spans="4:10" x14ac:dyDescent="0.35">
      <c r="D393" s="7"/>
      <c r="E393" s="7"/>
      <c r="F393" s="7"/>
      <c r="G393" s="7"/>
      <c r="H393" s="8"/>
      <c r="I393" s="8"/>
      <c r="J393" s="23"/>
    </row>
    <row r="394" spans="4:10" x14ac:dyDescent="0.35">
      <c r="D394" s="7"/>
      <c r="E394" s="7"/>
      <c r="F394" s="7"/>
      <c r="G394" s="7"/>
      <c r="H394" s="8"/>
      <c r="I394" s="8"/>
      <c r="J394" s="23"/>
    </row>
    <row r="395" spans="4:10" x14ac:dyDescent="0.35">
      <c r="D395" s="7"/>
      <c r="E395" s="7"/>
      <c r="F395" s="7"/>
      <c r="G395" s="7"/>
      <c r="H395" s="8"/>
      <c r="I395" s="8"/>
      <c r="J395" s="23"/>
    </row>
    <row r="396" spans="4:10" x14ac:dyDescent="0.35">
      <c r="D396" s="7"/>
      <c r="E396" s="7"/>
      <c r="F396" s="7"/>
      <c r="G396" s="7"/>
      <c r="H396" s="8"/>
      <c r="I396" s="8"/>
      <c r="J396" s="23"/>
    </row>
    <row r="397" spans="4:10" x14ac:dyDescent="0.35">
      <c r="D397" s="7"/>
      <c r="E397" s="7"/>
      <c r="F397" s="7"/>
      <c r="G397" s="7"/>
      <c r="H397" s="8"/>
      <c r="I397" s="8"/>
      <c r="J397" s="23"/>
    </row>
    <row r="398" spans="4:10" x14ac:dyDescent="0.35">
      <c r="D398" s="7"/>
      <c r="E398" s="7"/>
      <c r="F398" s="7"/>
      <c r="G398" s="7"/>
      <c r="H398" s="8"/>
      <c r="I398" s="8"/>
      <c r="J398" s="23"/>
    </row>
    <row r="399" spans="4:10" x14ac:dyDescent="0.35">
      <c r="D399" s="7"/>
      <c r="E399" s="7"/>
      <c r="F399" s="7"/>
      <c r="G399" s="7"/>
      <c r="H399" s="8"/>
      <c r="I399" s="8"/>
      <c r="J399" s="23"/>
    </row>
  </sheetData>
  <phoneticPr fontId="23" type="noConversion"/>
  <conditionalFormatting sqref="D66:D1048576 D2">
    <cfRule type="duplicateValues" dxfId="1" priority="18"/>
  </conditionalFormatting>
  <conditionalFormatting sqref="G400:G1048576">
    <cfRule type="duplicateValues" dxfId="0" priority="2"/>
  </conditionalFormatting>
  <dataValidations count="1">
    <dataValidation allowBlank="1" showInputMessage="1" showErrorMessage="1" prompt="Enter date in this format:dd/mm/yyyy_x000a_" sqref="I3:I64" xr:uid="{812F4726-B7BA-4D53-AEF8-4F6AA5B8003E}"/>
  </dataValidation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29BB-F00C-4385-8032-3ED000F8CCF1}">
  <dimension ref="A1:BK399"/>
  <sheetViews>
    <sheetView zoomScale="40" zoomScaleNormal="40" workbookViewId="0">
      <pane xSplit="6" ySplit="2" topLeftCell="AM19" activePane="bottomRight" state="frozen"/>
      <selection pane="topRight" activeCell="G1" sqref="G1"/>
      <selection pane="bottomLeft" activeCell="A3" sqref="A3"/>
      <selection pane="bottomRight" activeCell="V74" sqref="V72:BM74"/>
    </sheetView>
  </sheetViews>
  <sheetFormatPr defaultColWidth="8.81640625" defaultRowHeight="16" x14ac:dyDescent="0.4"/>
  <cols>
    <col min="1" max="1" width="11.81640625" style="138" customWidth="1"/>
    <col min="2" max="2" width="8.81640625" style="138"/>
    <col min="3" max="3" width="10.08984375" style="138" bestFit="1" customWidth="1"/>
    <col min="4" max="4" width="13.81640625" style="138" customWidth="1"/>
    <col min="5" max="5" width="20.453125" style="138" customWidth="1"/>
    <col min="6" max="6" width="21.1796875" style="139" customWidth="1"/>
    <col min="7" max="7" width="16.08984375" style="138" customWidth="1"/>
    <col min="8" max="8" width="20.453125" style="138" customWidth="1"/>
    <col min="9" max="9" width="13.1796875" style="138" customWidth="1"/>
    <col min="10" max="10" width="9.90625" style="138" customWidth="1"/>
    <col min="11" max="11" width="6.90625" style="138" customWidth="1"/>
    <col min="12" max="12" width="17.81640625" style="138" bestFit="1" customWidth="1"/>
    <col min="13" max="13" width="21" style="138" bestFit="1" customWidth="1"/>
    <col min="14" max="14" width="12.08984375" style="138" bestFit="1" customWidth="1"/>
    <col min="15" max="15" width="10.81640625" style="138" bestFit="1" customWidth="1"/>
    <col min="16" max="16" width="5.81640625" style="138" bestFit="1" customWidth="1"/>
    <col min="17" max="17" width="25" style="138" bestFit="1" customWidth="1"/>
    <col min="18" max="18" width="27.1796875" style="138" bestFit="1" customWidth="1"/>
    <col min="19" max="20" width="12.08984375" style="138" bestFit="1" customWidth="1"/>
    <col min="21" max="21" width="5.81640625" style="138" bestFit="1" customWidth="1"/>
    <col min="22" max="22" width="32.81640625" style="138" bestFit="1" customWidth="1"/>
    <col min="23" max="23" width="34.81640625" style="138" bestFit="1" customWidth="1"/>
    <col min="24" max="25" width="12.08984375" style="138" bestFit="1" customWidth="1"/>
    <col min="26" max="26" width="5.81640625" style="138" bestFit="1" customWidth="1"/>
    <col min="27" max="27" width="41.453125" style="138" bestFit="1" customWidth="1"/>
    <col min="28" max="28" width="43.453125" style="138" bestFit="1" customWidth="1"/>
    <col min="29" max="30" width="14.6328125" style="138" bestFit="1" customWidth="1"/>
    <col min="31" max="31" width="5.81640625" style="138" bestFit="1" customWidth="1"/>
    <col min="32" max="32" width="39.1796875" style="138" bestFit="1" customWidth="1"/>
    <col min="33" max="33" width="40.81640625" style="138" bestFit="1" customWidth="1"/>
    <col min="34" max="35" width="14.90625" style="138" bestFit="1" customWidth="1"/>
    <col min="36" max="36" width="5.81640625" style="138" bestFit="1" customWidth="1"/>
    <col min="37" max="37" width="38.1796875" style="138" bestFit="1" customWidth="1"/>
    <col min="38" max="38" width="39.1796875" style="138" bestFit="1" customWidth="1"/>
    <col min="39" max="40" width="12.08984375" style="138" bestFit="1" customWidth="1"/>
    <col min="41" max="41" width="5.81640625" style="138" bestFit="1" customWidth="1"/>
    <col min="42" max="42" width="36.81640625" style="138" bestFit="1" customWidth="1"/>
    <col min="43" max="43" width="38.81640625" style="138" bestFit="1" customWidth="1"/>
    <col min="44" max="44" width="15.81640625" style="138" customWidth="1"/>
    <col min="45" max="45" width="15.36328125" style="138" customWidth="1"/>
    <col min="46" max="46" width="9.1796875" style="138" customWidth="1"/>
    <col min="47" max="47" width="30.1796875" style="138" customWidth="1"/>
    <col min="48" max="48" width="31.54296875" style="138" customWidth="1"/>
    <col min="49" max="49" width="15.6328125" style="138" customWidth="1"/>
    <col min="50" max="50" width="15" style="138" customWidth="1"/>
    <col min="51" max="51" width="13.54296875" style="138" customWidth="1"/>
    <col min="52" max="52" width="14.453125" style="138" customWidth="1"/>
    <col min="53" max="53" width="13.90625" style="138" customWidth="1"/>
    <col min="54" max="57" width="13.36328125" style="138" customWidth="1"/>
    <col min="58" max="58" width="8.81640625" style="138"/>
    <col min="59" max="59" width="10.08984375" style="138" bestFit="1" customWidth="1"/>
    <col min="60" max="60" width="8.81640625" style="138"/>
    <col min="61" max="61" width="13.6328125" style="138" customWidth="1"/>
    <col min="62" max="62" width="15.81640625" style="138" customWidth="1"/>
    <col min="63" max="63" width="19.6328125" style="138" customWidth="1"/>
    <col min="64" max="16384" width="8.81640625" style="138"/>
  </cols>
  <sheetData>
    <row r="1" spans="1:63" ht="16.5" customHeight="1" thickBot="1" x14ac:dyDescent="0.45">
      <c r="G1" s="242" t="s">
        <v>396</v>
      </c>
      <c r="H1" s="243"/>
      <c r="I1" s="243"/>
      <c r="J1" s="243"/>
      <c r="K1" s="243"/>
      <c r="L1" s="242" t="s">
        <v>301</v>
      </c>
      <c r="M1" s="243"/>
      <c r="N1" s="243"/>
      <c r="O1" s="243"/>
      <c r="P1" s="243"/>
      <c r="Q1" s="242" t="s">
        <v>302</v>
      </c>
      <c r="R1" s="243"/>
      <c r="S1" s="243"/>
      <c r="T1" s="243"/>
      <c r="U1" s="243"/>
      <c r="V1" s="242" t="s">
        <v>303</v>
      </c>
      <c r="W1" s="243"/>
      <c r="X1" s="243"/>
      <c r="Y1" s="243"/>
      <c r="Z1" s="243"/>
      <c r="AA1" s="242" t="s">
        <v>304</v>
      </c>
      <c r="AB1" s="243"/>
      <c r="AC1" s="243"/>
      <c r="AD1" s="243"/>
      <c r="AE1" s="243"/>
      <c r="AF1" s="242" t="s">
        <v>305</v>
      </c>
      <c r="AG1" s="243"/>
      <c r="AH1" s="243"/>
      <c r="AI1" s="243"/>
      <c r="AJ1" s="243"/>
      <c r="AK1" s="242" t="s">
        <v>306</v>
      </c>
      <c r="AL1" s="243"/>
      <c r="AM1" s="243"/>
      <c r="AN1" s="243"/>
      <c r="AO1" s="243"/>
      <c r="AP1" s="242" t="s">
        <v>307</v>
      </c>
      <c r="AQ1" s="243"/>
      <c r="AR1" s="243"/>
      <c r="AS1" s="243"/>
      <c r="AT1" s="243"/>
      <c r="AU1" s="242" t="s">
        <v>294</v>
      </c>
      <c r="AV1" s="243"/>
      <c r="AW1" s="243"/>
      <c r="AX1" s="243"/>
      <c r="AY1" s="243"/>
      <c r="AZ1" s="244" t="s">
        <v>400</v>
      </c>
      <c r="BA1" s="244"/>
      <c r="BB1" s="244"/>
      <c r="BC1" s="239" t="s">
        <v>402</v>
      </c>
      <c r="BD1" s="240"/>
      <c r="BE1" s="241"/>
      <c r="BF1" s="239" t="s">
        <v>401</v>
      </c>
      <c r="BG1" s="240"/>
      <c r="BH1" s="240"/>
    </row>
    <row r="2" spans="1:63" ht="45" customHeight="1" x14ac:dyDescent="0.4">
      <c r="A2" s="140" t="s">
        <v>70</v>
      </c>
      <c r="B2" s="141" t="s">
        <v>259</v>
      </c>
      <c r="C2" s="142" t="s">
        <v>71</v>
      </c>
      <c r="D2" s="142" t="s">
        <v>72</v>
      </c>
      <c r="E2" s="143" t="s">
        <v>73</v>
      </c>
      <c r="F2" s="143" t="s">
        <v>87</v>
      </c>
      <c r="G2" s="165" t="s">
        <v>295</v>
      </c>
      <c r="H2" s="165" t="s">
        <v>296</v>
      </c>
      <c r="I2" s="165" t="s">
        <v>297</v>
      </c>
      <c r="J2" s="165" t="s">
        <v>298</v>
      </c>
      <c r="K2" s="165" t="s">
        <v>299</v>
      </c>
      <c r="L2" s="165" t="s">
        <v>295</v>
      </c>
      <c r="M2" s="165" t="s">
        <v>296</v>
      </c>
      <c r="N2" s="165" t="s">
        <v>297</v>
      </c>
      <c r="O2" s="165" t="s">
        <v>298</v>
      </c>
      <c r="P2" s="165" t="s">
        <v>299</v>
      </c>
      <c r="Q2" s="165" t="s">
        <v>295</v>
      </c>
      <c r="R2" s="165" t="s">
        <v>296</v>
      </c>
      <c r="S2" s="165" t="s">
        <v>297</v>
      </c>
      <c r="T2" s="165" t="s">
        <v>298</v>
      </c>
      <c r="U2" s="165" t="s">
        <v>299</v>
      </c>
      <c r="V2" s="165" t="s">
        <v>295</v>
      </c>
      <c r="W2" s="165" t="s">
        <v>296</v>
      </c>
      <c r="X2" s="165" t="s">
        <v>297</v>
      </c>
      <c r="Y2" s="165" t="s">
        <v>298</v>
      </c>
      <c r="Z2" s="165" t="s">
        <v>299</v>
      </c>
      <c r="AA2" s="165" t="s">
        <v>295</v>
      </c>
      <c r="AB2" s="165" t="s">
        <v>296</v>
      </c>
      <c r="AC2" s="165" t="s">
        <v>297</v>
      </c>
      <c r="AD2" s="165" t="s">
        <v>298</v>
      </c>
      <c r="AE2" s="165" t="s">
        <v>299</v>
      </c>
      <c r="AF2" s="165" t="s">
        <v>295</v>
      </c>
      <c r="AG2" s="165" t="s">
        <v>296</v>
      </c>
      <c r="AH2" s="165" t="s">
        <v>297</v>
      </c>
      <c r="AI2" s="165" t="s">
        <v>298</v>
      </c>
      <c r="AJ2" s="165" t="s">
        <v>299</v>
      </c>
      <c r="AK2" s="165" t="s">
        <v>295</v>
      </c>
      <c r="AL2" s="165" t="s">
        <v>296</v>
      </c>
      <c r="AM2" s="165" t="s">
        <v>297</v>
      </c>
      <c r="AN2" s="165" t="s">
        <v>298</v>
      </c>
      <c r="AO2" s="165" t="s">
        <v>299</v>
      </c>
      <c r="AP2" s="165" t="s">
        <v>295</v>
      </c>
      <c r="AQ2" s="165" t="s">
        <v>296</v>
      </c>
      <c r="AR2" s="165" t="s">
        <v>297</v>
      </c>
      <c r="AS2" s="165" t="s">
        <v>298</v>
      </c>
      <c r="AT2" s="165" t="s">
        <v>299</v>
      </c>
      <c r="AU2" s="165" t="s">
        <v>295</v>
      </c>
      <c r="AV2" s="165" t="s">
        <v>296</v>
      </c>
      <c r="AW2" s="165" t="s">
        <v>297</v>
      </c>
      <c r="AX2" s="165" t="s">
        <v>298</v>
      </c>
      <c r="AY2" s="166" t="s">
        <v>299</v>
      </c>
      <c r="AZ2" s="137">
        <v>2022</v>
      </c>
      <c r="BA2" s="137">
        <v>2023</v>
      </c>
      <c r="BB2" s="137">
        <v>2024</v>
      </c>
      <c r="BC2" s="137">
        <v>2022</v>
      </c>
      <c r="BD2" s="137">
        <v>2023</v>
      </c>
      <c r="BE2" s="137">
        <v>2024</v>
      </c>
      <c r="BF2" s="137">
        <v>2022</v>
      </c>
      <c r="BG2" s="137">
        <v>2023</v>
      </c>
      <c r="BH2" s="137">
        <v>2024</v>
      </c>
    </row>
    <row r="3" spans="1:63" x14ac:dyDescent="0.4">
      <c r="A3" s="144" t="s">
        <v>134</v>
      </c>
      <c r="B3" s="145" t="s">
        <v>135</v>
      </c>
      <c r="C3" s="146">
        <v>15.191800000000001</v>
      </c>
      <c r="D3" s="145">
        <v>38.993200000000002</v>
      </c>
      <c r="E3" s="147">
        <v>42366</v>
      </c>
      <c r="F3" s="148">
        <v>44912</v>
      </c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49" t="s">
        <v>311</v>
      </c>
      <c r="AG3" s="149" t="s">
        <v>312</v>
      </c>
      <c r="AH3" s="150">
        <v>45297</v>
      </c>
      <c r="AI3" s="150">
        <v>45300</v>
      </c>
      <c r="AJ3" s="149">
        <f>AI3-AH3+1</f>
        <v>4</v>
      </c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51"/>
      <c r="AZ3" s="128">
        <f>K3</f>
        <v>0</v>
      </c>
      <c r="BA3" s="128">
        <f>U3+Z3+AE3+P3</f>
        <v>0</v>
      </c>
      <c r="BB3" s="128">
        <f t="shared" ref="BB3:BB4" si="0">SUM(AY3,AT3,AO3,AJ3)</f>
        <v>4</v>
      </c>
      <c r="BC3" s="128">
        <f>$BK$3-F3+1</f>
        <v>15</v>
      </c>
      <c r="BD3" s="128">
        <f>$BK$5-$BK$4+1</f>
        <v>365</v>
      </c>
      <c r="BE3" s="128">
        <f>$BK$7-$BK$6+1</f>
        <v>366</v>
      </c>
      <c r="BF3" s="128">
        <f>AZ3/BC3</f>
        <v>0</v>
      </c>
      <c r="BG3" s="163">
        <f>BA3/BD3</f>
        <v>0</v>
      </c>
      <c r="BH3" s="163">
        <f>BB3/BE3</f>
        <v>1.092896174863388E-2</v>
      </c>
      <c r="BJ3" s="5" t="s">
        <v>81</v>
      </c>
      <c r="BK3" s="6">
        <v>44926</v>
      </c>
    </row>
    <row r="4" spans="1:63" x14ac:dyDescent="0.4">
      <c r="A4" s="152" t="s">
        <v>136</v>
      </c>
      <c r="B4" s="153" t="s">
        <v>137</v>
      </c>
      <c r="C4" s="154">
        <v>15.40794</v>
      </c>
      <c r="D4" s="153">
        <v>38.978079999999999</v>
      </c>
      <c r="E4" s="155">
        <v>42354</v>
      </c>
      <c r="F4" s="148">
        <v>44912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 t="s">
        <v>308</v>
      </c>
      <c r="R4" s="128" t="s">
        <v>309</v>
      </c>
      <c r="S4" s="130">
        <v>45026</v>
      </c>
      <c r="T4" s="130">
        <v>45027</v>
      </c>
      <c r="U4" s="128">
        <f>T4-S4+1</f>
        <v>2</v>
      </c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51"/>
      <c r="AZ4" s="128">
        <f t="shared" ref="AZ4:AZ65" si="1">K4</f>
        <v>0</v>
      </c>
      <c r="BA4" s="128">
        <f t="shared" ref="BA4:BA65" si="2">U4+Z4+AE4+P4</f>
        <v>2</v>
      </c>
      <c r="BB4" s="128">
        <f t="shared" si="0"/>
        <v>0</v>
      </c>
      <c r="BC4" s="128">
        <f t="shared" ref="BC4:BC65" si="3">$BK$3-F4+1</f>
        <v>15</v>
      </c>
      <c r="BD4" s="128">
        <f t="shared" ref="BD4:BD65" si="4">$BK$5-$BK$4+1</f>
        <v>365</v>
      </c>
      <c r="BE4" s="128">
        <f t="shared" ref="BE4:BE65" si="5">$BK$7-$BK$6+1</f>
        <v>366</v>
      </c>
      <c r="BF4" s="128">
        <f t="shared" ref="BF4:BF65" si="6">AZ4/BC4</f>
        <v>0</v>
      </c>
      <c r="BG4" s="163">
        <f>BA4/BD4</f>
        <v>5.4794520547945206E-3</v>
      </c>
      <c r="BH4" s="163">
        <f t="shared" ref="BH4:BH65" si="7">BB4/BE4</f>
        <v>0</v>
      </c>
      <c r="BJ4" s="5" t="s">
        <v>82</v>
      </c>
      <c r="BK4" s="6">
        <v>44927</v>
      </c>
    </row>
    <row r="5" spans="1:63" x14ac:dyDescent="0.4">
      <c r="A5" s="144" t="s">
        <v>138</v>
      </c>
      <c r="B5" s="145" t="s">
        <v>139</v>
      </c>
      <c r="C5" s="156">
        <v>15.4823</v>
      </c>
      <c r="D5" s="145">
        <v>38.899000000000001</v>
      </c>
      <c r="E5" s="147" t="s">
        <v>140</v>
      </c>
      <c r="F5" s="148">
        <v>44912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49" t="s">
        <v>310</v>
      </c>
      <c r="AG5" s="149" t="s">
        <v>310</v>
      </c>
      <c r="AH5" s="149" t="s">
        <v>310</v>
      </c>
      <c r="AI5" s="149" t="s">
        <v>310</v>
      </c>
      <c r="AJ5" s="149" t="s">
        <v>310</v>
      </c>
      <c r="AK5" s="128" t="s">
        <v>313</v>
      </c>
      <c r="AL5" s="128" t="s">
        <v>312</v>
      </c>
      <c r="AM5" s="130">
        <v>45455</v>
      </c>
      <c r="AN5" s="130">
        <v>45458</v>
      </c>
      <c r="AO5" s="128">
        <f>AN5-AM5+1</f>
        <v>4</v>
      </c>
      <c r="AP5" s="128"/>
      <c r="AQ5" s="128"/>
      <c r="AR5" s="128"/>
      <c r="AS5" s="128"/>
      <c r="AT5" s="128"/>
      <c r="AU5" s="128"/>
      <c r="AV5" s="128"/>
      <c r="AW5" s="128"/>
      <c r="AX5" s="128"/>
      <c r="AY5" s="151"/>
      <c r="AZ5" s="128">
        <f t="shared" si="1"/>
        <v>0</v>
      </c>
      <c r="BA5" s="128">
        <f t="shared" si="2"/>
        <v>0</v>
      </c>
      <c r="BB5" s="128">
        <f>SUM(AY5,AT5,AO5,AJ5)</f>
        <v>4</v>
      </c>
      <c r="BC5" s="128">
        <f t="shared" si="3"/>
        <v>15</v>
      </c>
      <c r="BD5" s="128">
        <f t="shared" si="4"/>
        <v>365</v>
      </c>
      <c r="BE5" s="128">
        <f t="shared" si="5"/>
        <v>366</v>
      </c>
      <c r="BF5" s="128">
        <f t="shared" si="6"/>
        <v>0</v>
      </c>
      <c r="BG5" s="163">
        <f t="shared" ref="BG5:BG65" si="8">BA5/BD5</f>
        <v>0</v>
      </c>
      <c r="BH5" s="163">
        <f t="shared" si="7"/>
        <v>1.092896174863388E-2</v>
      </c>
      <c r="BJ5" s="5" t="s">
        <v>74</v>
      </c>
      <c r="BK5" s="6">
        <v>45291</v>
      </c>
    </row>
    <row r="6" spans="1:63" x14ac:dyDescent="0.4">
      <c r="A6" s="144" t="s">
        <v>141</v>
      </c>
      <c r="B6" s="145" t="s">
        <v>142</v>
      </c>
      <c r="C6" s="156">
        <v>15.18859</v>
      </c>
      <c r="D6" s="145">
        <v>38.914319999999996</v>
      </c>
      <c r="E6" s="147">
        <v>42413</v>
      </c>
      <c r="F6" s="148">
        <v>44912</v>
      </c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49" t="s">
        <v>310</v>
      </c>
      <c r="AG6" s="149" t="s">
        <v>310</v>
      </c>
      <c r="AH6" s="149" t="s">
        <v>310</v>
      </c>
      <c r="AI6" s="149" t="s">
        <v>310</v>
      </c>
      <c r="AJ6" s="149" t="s">
        <v>310</v>
      </c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51"/>
      <c r="AZ6" s="128">
        <f t="shared" si="1"/>
        <v>0</v>
      </c>
      <c r="BA6" s="128">
        <f t="shared" si="2"/>
        <v>0</v>
      </c>
      <c r="BB6" s="128">
        <f t="shared" ref="BB6:BB65" si="9">SUM(AY6,AT6,AO6,AJ6)</f>
        <v>0</v>
      </c>
      <c r="BC6" s="128">
        <f t="shared" si="3"/>
        <v>15</v>
      </c>
      <c r="BD6" s="128">
        <f t="shared" si="4"/>
        <v>365</v>
      </c>
      <c r="BE6" s="128">
        <f t="shared" si="5"/>
        <v>366</v>
      </c>
      <c r="BF6" s="128">
        <f t="shared" si="6"/>
        <v>0</v>
      </c>
      <c r="BG6" s="163">
        <f t="shared" si="8"/>
        <v>0</v>
      </c>
      <c r="BH6" s="163">
        <f t="shared" si="7"/>
        <v>0</v>
      </c>
      <c r="BJ6" s="5" t="s">
        <v>89</v>
      </c>
      <c r="BK6" s="6">
        <v>45292</v>
      </c>
    </row>
    <row r="7" spans="1:63" ht="16.5" thickBot="1" x14ac:dyDescent="0.45">
      <c r="A7" s="144" t="s">
        <v>143</v>
      </c>
      <c r="B7" s="145" t="s">
        <v>144</v>
      </c>
      <c r="C7" s="156">
        <v>15.494429999999999</v>
      </c>
      <c r="D7" s="145">
        <v>38.882899999999999</v>
      </c>
      <c r="E7" s="147">
        <v>42430</v>
      </c>
      <c r="F7" s="148">
        <v>44912</v>
      </c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49" t="s">
        <v>310</v>
      </c>
      <c r="AG7" s="149" t="s">
        <v>310</v>
      </c>
      <c r="AH7" s="149" t="s">
        <v>310</v>
      </c>
      <c r="AI7" s="149" t="s">
        <v>310</v>
      </c>
      <c r="AJ7" s="149" t="s">
        <v>310</v>
      </c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51"/>
      <c r="AZ7" s="128">
        <f t="shared" si="1"/>
        <v>0</v>
      </c>
      <c r="BA7" s="128">
        <f t="shared" si="2"/>
        <v>0</v>
      </c>
      <c r="BB7" s="128">
        <f t="shared" si="9"/>
        <v>0</v>
      </c>
      <c r="BC7" s="128">
        <f t="shared" si="3"/>
        <v>15</v>
      </c>
      <c r="BD7" s="128">
        <f t="shared" si="4"/>
        <v>365</v>
      </c>
      <c r="BE7" s="128">
        <f t="shared" si="5"/>
        <v>366</v>
      </c>
      <c r="BF7" s="128">
        <f t="shared" si="6"/>
        <v>0</v>
      </c>
      <c r="BG7" s="163">
        <f t="shared" si="8"/>
        <v>0</v>
      </c>
      <c r="BH7" s="163">
        <f t="shared" si="7"/>
        <v>0</v>
      </c>
      <c r="BJ7" s="31" t="s">
        <v>88</v>
      </c>
      <c r="BK7" s="32">
        <v>45657</v>
      </c>
    </row>
    <row r="8" spans="1:63" x14ac:dyDescent="0.4">
      <c r="A8" s="144" t="s">
        <v>145</v>
      </c>
      <c r="B8" s="145" t="s">
        <v>146</v>
      </c>
      <c r="C8" s="156">
        <v>15.47392</v>
      </c>
      <c r="D8" s="145">
        <v>38.889229999999998</v>
      </c>
      <c r="E8" s="147">
        <v>42430</v>
      </c>
      <c r="F8" s="148">
        <v>44912</v>
      </c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49" t="s">
        <v>310</v>
      </c>
      <c r="AG8" s="149" t="s">
        <v>310</v>
      </c>
      <c r="AH8" s="149" t="s">
        <v>310</v>
      </c>
      <c r="AI8" s="149" t="s">
        <v>310</v>
      </c>
      <c r="AJ8" s="149" t="s">
        <v>310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4" t="s">
        <v>409</v>
      </c>
      <c r="AV8" s="14" t="s">
        <v>410</v>
      </c>
      <c r="AW8" s="130">
        <v>45609</v>
      </c>
      <c r="AX8" s="130">
        <v>45612</v>
      </c>
      <c r="AY8" s="151">
        <f>AX8-AW8+1</f>
        <v>4</v>
      </c>
      <c r="AZ8" s="128">
        <f t="shared" si="1"/>
        <v>0</v>
      </c>
      <c r="BA8" s="128">
        <f t="shared" si="2"/>
        <v>0</v>
      </c>
      <c r="BB8" s="128">
        <f t="shared" si="9"/>
        <v>4</v>
      </c>
      <c r="BC8" s="128">
        <f t="shared" si="3"/>
        <v>15</v>
      </c>
      <c r="BD8" s="128">
        <f t="shared" si="4"/>
        <v>365</v>
      </c>
      <c r="BE8" s="128">
        <f t="shared" si="5"/>
        <v>366</v>
      </c>
      <c r="BF8" s="128">
        <f t="shared" si="6"/>
        <v>0</v>
      </c>
      <c r="BG8" s="163">
        <f t="shared" si="8"/>
        <v>0</v>
      </c>
      <c r="BH8" s="163">
        <f t="shared" si="7"/>
        <v>1.092896174863388E-2</v>
      </c>
    </row>
    <row r="9" spans="1:63" x14ac:dyDescent="0.4">
      <c r="A9" s="144" t="s">
        <v>147</v>
      </c>
      <c r="B9" s="145" t="s">
        <v>148</v>
      </c>
      <c r="C9" s="156" t="s">
        <v>149</v>
      </c>
      <c r="D9" s="145">
        <v>38.762770000000003</v>
      </c>
      <c r="E9" s="147">
        <v>42356</v>
      </c>
      <c r="F9" s="148">
        <v>44914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 t="s">
        <v>314</v>
      </c>
      <c r="R9" s="128" t="s">
        <v>315</v>
      </c>
      <c r="S9" s="130">
        <v>45036</v>
      </c>
      <c r="T9" s="130">
        <v>45037</v>
      </c>
      <c r="U9" s="128">
        <f>T9-S9+1</f>
        <v>2</v>
      </c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49" t="s">
        <v>310</v>
      </c>
      <c r="AG9" s="149" t="s">
        <v>310</v>
      </c>
      <c r="AH9" s="149" t="s">
        <v>310</v>
      </c>
      <c r="AI9" s="149" t="s">
        <v>310</v>
      </c>
      <c r="AJ9" s="149" t="s">
        <v>310</v>
      </c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51"/>
      <c r="AZ9" s="128">
        <f t="shared" si="1"/>
        <v>0</v>
      </c>
      <c r="BA9" s="128">
        <f t="shared" si="2"/>
        <v>2</v>
      </c>
      <c r="BB9" s="128">
        <f t="shared" si="9"/>
        <v>0</v>
      </c>
      <c r="BC9" s="128">
        <f t="shared" si="3"/>
        <v>13</v>
      </c>
      <c r="BD9" s="128">
        <f t="shared" si="4"/>
        <v>365</v>
      </c>
      <c r="BE9" s="128">
        <f t="shared" si="5"/>
        <v>366</v>
      </c>
      <c r="BF9" s="128">
        <f t="shared" si="6"/>
        <v>0</v>
      </c>
      <c r="BG9" s="163">
        <f t="shared" si="8"/>
        <v>5.4794520547945206E-3</v>
      </c>
      <c r="BH9" s="163">
        <f t="shared" si="7"/>
        <v>0</v>
      </c>
    </row>
    <row r="10" spans="1:63" x14ac:dyDescent="0.4">
      <c r="A10" s="144" t="s">
        <v>150</v>
      </c>
      <c r="B10" s="145" t="s">
        <v>151</v>
      </c>
      <c r="C10" s="156">
        <v>15.21171</v>
      </c>
      <c r="D10" s="145">
        <v>38.95908</v>
      </c>
      <c r="E10" s="147">
        <v>42374</v>
      </c>
      <c r="F10" s="148">
        <v>44914</v>
      </c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49" t="s">
        <v>310</v>
      </c>
      <c r="AG10" s="149" t="s">
        <v>310</v>
      </c>
      <c r="AH10" s="149" t="s">
        <v>310</v>
      </c>
      <c r="AI10" s="149" t="s">
        <v>310</v>
      </c>
      <c r="AJ10" s="149" t="s">
        <v>310</v>
      </c>
      <c r="AK10" s="128" t="s">
        <v>316</v>
      </c>
      <c r="AL10" s="128" t="s">
        <v>317</v>
      </c>
      <c r="AM10" s="128" t="s">
        <v>318</v>
      </c>
      <c r="AN10" s="128" t="s">
        <v>319</v>
      </c>
      <c r="AO10" s="128">
        <f>AN10-AM10+1</f>
        <v>3</v>
      </c>
      <c r="AP10" s="128"/>
      <c r="AQ10" s="128"/>
      <c r="AR10" s="128"/>
      <c r="AS10" s="128"/>
      <c r="AT10" s="128"/>
      <c r="AU10" s="128"/>
      <c r="AV10" s="128"/>
      <c r="AW10" s="128"/>
      <c r="AX10" s="128"/>
      <c r="AY10" s="151"/>
      <c r="AZ10" s="128">
        <f t="shared" si="1"/>
        <v>0</v>
      </c>
      <c r="BA10" s="128">
        <f t="shared" si="2"/>
        <v>0</v>
      </c>
      <c r="BB10" s="128">
        <f t="shared" si="9"/>
        <v>3</v>
      </c>
      <c r="BC10" s="128">
        <f t="shared" si="3"/>
        <v>13</v>
      </c>
      <c r="BD10" s="128">
        <f t="shared" si="4"/>
        <v>365</v>
      </c>
      <c r="BE10" s="128">
        <f t="shared" si="5"/>
        <v>366</v>
      </c>
      <c r="BF10" s="128">
        <f t="shared" si="6"/>
        <v>0</v>
      </c>
      <c r="BG10" s="163">
        <f t="shared" si="8"/>
        <v>0</v>
      </c>
      <c r="BH10" s="163">
        <f t="shared" si="7"/>
        <v>8.1967213114754103E-3</v>
      </c>
    </row>
    <row r="11" spans="1:63" x14ac:dyDescent="0.4">
      <c r="A11" s="144" t="s">
        <v>152</v>
      </c>
      <c r="B11" s="145" t="s">
        <v>153</v>
      </c>
      <c r="C11" s="156">
        <v>15.532209999999999</v>
      </c>
      <c r="D11" s="145">
        <v>38.881300000000003</v>
      </c>
      <c r="E11" s="147">
        <v>42425</v>
      </c>
      <c r="F11" s="148">
        <v>44914</v>
      </c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49" t="s">
        <v>310</v>
      </c>
      <c r="AG11" s="149" t="s">
        <v>310</v>
      </c>
      <c r="AH11" s="149" t="s">
        <v>310</v>
      </c>
      <c r="AI11" s="149" t="s">
        <v>310</v>
      </c>
      <c r="AJ11" s="149" t="s">
        <v>310</v>
      </c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51"/>
      <c r="AZ11" s="128">
        <f t="shared" si="1"/>
        <v>0</v>
      </c>
      <c r="BA11" s="128">
        <f t="shared" si="2"/>
        <v>0</v>
      </c>
      <c r="BB11" s="128">
        <f t="shared" si="9"/>
        <v>0</v>
      </c>
      <c r="BC11" s="128">
        <f t="shared" si="3"/>
        <v>13</v>
      </c>
      <c r="BD11" s="128">
        <f t="shared" si="4"/>
        <v>365</v>
      </c>
      <c r="BE11" s="128">
        <f t="shared" si="5"/>
        <v>366</v>
      </c>
      <c r="BF11" s="128">
        <f t="shared" si="6"/>
        <v>0</v>
      </c>
      <c r="BG11" s="163">
        <f t="shared" si="8"/>
        <v>0</v>
      </c>
      <c r="BH11" s="163">
        <f t="shared" si="7"/>
        <v>0</v>
      </c>
    </row>
    <row r="12" spans="1:63" x14ac:dyDescent="0.4">
      <c r="A12" s="144" t="s">
        <v>154</v>
      </c>
      <c r="B12" s="145" t="s">
        <v>155</v>
      </c>
      <c r="C12" s="156">
        <v>15.529439999999999</v>
      </c>
      <c r="D12" s="145">
        <v>38.823619999999998</v>
      </c>
      <c r="E12" s="147">
        <v>42439</v>
      </c>
      <c r="F12" s="148">
        <v>44914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49" t="s">
        <v>310</v>
      </c>
      <c r="AG12" s="149" t="s">
        <v>310</v>
      </c>
      <c r="AH12" s="149" t="s">
        <v>310</v>
      </c>
      <c r="AI12" s="149" t="s">
        <v>310</v>
      </c>
      <c r="AJ12" s="149" t="s">
        <v>310</v>
      </c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51"/>
      <c r="AZ12" s="128">
        <f t="shared" si="1"/>
        <v>0</v>
      </c>
      <c r="BA12" s="128">
        <f t="shared" si="2"/>
        <v>0</v>
      </c>
      <c r="BB12" s="128">
        <f t="shared" si="9"/>
        <v>0</v>
      </c>
      <c r="BC12" s="128">
        <f t="shared" si="3"/>
        <v>13</v>
      </c>
      <c r="BD12" s="128">
        <f t="shared" si="4"/>
        <v>365</v>
      </c>
      <c r="BE12" s="128">
        <f t="shared" si="5"/>
        <v>366</v>
      </c>
      <c r="BF12" s="128">
        <f t="shared" si="6"/>
        <v>0</v>
      </c>
      <c r="BG12" s="163">
        <f t="shared" si="8"/>
        <v>0</v>
      </c>
      <c r="BH12" s="163">
        <f t="shared" si="7"/>
        <v>0</v>
      </c>
    </row>
    <row r="13" spans="1:63" x14ac:dyDescent="0.4">
      <c r="A13" s="144" t="s">
        <v>156</v>
      </c>
      <c r="B13" s="145" t="s">
        <v>157</v>
      </c>
      <c r="C13" s="156">
        <v>15.237740000000001</v>
      </c>
      <c r="D13" s="145">
        <v>38.970179999999999</v>
      </c>
      <c r="E13" s="147">
        <v>42445</v>
      </c>
      <c r="F13" s="148">
        <v>44914</v>
      </c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49" t="s">
        <v>310</v>
      </c>
      <c r="AG13" s="149" t="s">
        <v>310</v>
      </c>
      <c r="AH13" s="149" t="s">
        <v>310</v>
      </c>
      <c r="AI13" s="149" t="s">
        <v>310</v>
      </c>
      <c r="AJ13" s="149" t="s">
        <v>310</v>
      </c>
      <c r="AK13" s="128"/>
      <c r="AL13" s="128"/>
      <c r="AM13" s="128"/>
      <c r="AN13" s="128"/>
      <c r="AO13" s="128"/>
      <c r="AP13" s="128" t="s">
        <v>320</v>
      </c>
      <c r="AQ13" s="128" t="s">
        <v>321</v>
      </c>
      <c r="AR13" s="129">
        <v>45506</v>
      </c>
      <c r="AS13" s="130">
        <v>45508</v>
      </c>
      <c r="AT13" s="128">
        <f>AS13-AR13+1</f>
        <v>3</v>
      </c>
      <c r="AU13" s="128"/>
      <c r="AV13" s="128"/>
      <c r="AW13" s="128"/>
      <c r="AX13" s="128"/>
      <c r="AY13" s="151"/>
      <c r="AZ13" s="128">
        <f t="shared" si="1"/>
        <v>0</v>
      </c>
      <c r="BA13" s="128">
        <f t="shared" si="2"/>
        <v>0</v>
      </c>
      <c r="BB13" s="128">
        <f t="shared" si="9"/>
        <v>3</v>
      </c>
      <c r="BC13" s="128">
        <f t="shared" si="3"/>
        <v>13</v>
      </c>
      <c r="BD13" s="128">
        <f t="shared" si="4"/>
        <v>365</v>
      </c>
      <c r="BE13" s="128">
        <f t="shared" si="5"/>
        <v>366</v>
      </c>
      <c r="BF13" s="128">
        <f t="shared" si="6"/>
        <v>0</v>
      </c>
      <c r="BG13" s="163">
        <f t="shared" si="8"/>
        <v>0</v>
      </c>
      <c r="BH13" s="163">
        <f t="shared" si="7"/>
        <v>8.1967213114754103E-3</v>
      </c>
    </row>
    <row r="14" spans="1:63" x14ac:dyDescent="0.4">
      <c r="A14" s="144" t="s">
        <v>158</v>
      </c>
      <c r="B14" s="145" t="s">
        <v>159</v>
      </c>
      <c r="C14" s="156">
        <v>15.4619</v>
      </c>
      <c r="D14" s="145">
        <v>38.81767</v>
      </c>
      <c r="E14" s="147">
        <v>42446</v>
      </c>
      <c r="F14" s="148">
        <v>44914</v>
      </c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49" t="s">
        <v>310</v>
      </c>
      <c r="AG14" s="149" t="s">
        <v>310</v>
      </c>
      <c r="AH14" s="149" t="s">
        <v>310</v>
      </c>
      <c r="AI14" s="149" t="s">
        <v>310</v>
      </c>
      <c r="AJ14" s="149" t="s">
        <v>310</v>
      </c>
      <c r="AK14" s="128"/>
      <c r="AL14" s="128"/>
      <c r="AM14" s="128"/>
      <c r="AN14" s="128"/>
      <c r="AO14" s="128"/>
      <c r="AP14" s="128"/>
      <c r="AQ14" s="128"/>
      <c r="AR14" s="131"/>
      <c r="AS14" s="128"/>
      <c r="AT14" s="128"/>
      <c r="AU14" s="128"/>
      <c r="AV14" s="128"/>
      <c r="AW14" s="128"/>
      <c r="AX14" s="128"/>
      <c r="AY14" s="151"/>
      <c r="AZ14" s="128">
        <f t="shared" si="1"/>
        <v>0</v>
      </c>
      <c r="BA14" s="128">
        <f t="shared" si="2"/>
        <v>0</v>
      </c>
      <c r="BB14" s="128">
        <f t="shared" si="9"/>
        <v>0</v>
      </c>
      <c r="BC14" s="128">
        <f t="shared" si="3"/>
        <v>13</v>
      </c>
      <c r="BD14" s="128">
        <f t="shared" si="4"/>
        <v>365</v>
      </c>
      <c r="BE14" s="128">
        <f t="shared" si="5"/>
        <v>366</v>
      </c>
      <c r="BF14" s="128">
        <f t="shared" si="6"/>
        <v>0</v>
      </c>
      <c r="BG14" s="163">
        <f t="shared" si="8"/>
        <v>0</v>
      </c>
      <c r="BH14" s="163">
        <f t="shared" si="7"/>
        <v>0</v>
      </c>
    </row>
    <row r="15" spans="1:63" x14ac:dyDescent="0.4">
      <c r="A15" s="144" t="s">
        <v>160</v>
      </c>
      <c r="B15" s="145" t="s">
        <v>161</v>
      </c>
      <c r="C15" s="156" t="s">
        <v>162</v>
      </c>
      <c r="D15" s="145">
        <v>38.991070000000001</v>
      </c>
      <c r="E15" s="147">
        <v>42359</v>
      </c>
      <c r="F15" s="148">
        <v>44917</v>
      </c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 t="s">
        <v>322</v>
      </c>
      <c r="AB15" s="128" t="s">
        <v>323</v>
      </c>
      <c r="AC15" s="128" t="s">
        <v>324</v>
      </c>
      <c r="AD15" s="128" t="s">
        <v>325</v>
      </c>
      <c r="AE15" s="128">
        <f>AD15-AC15+1</f>
        <v>3</v>
      </c>
      <c r="AF15" s="149" t="s">
        <v>310</v>
      </c>
      <c r="AG15" s="149" t="s">
        <v>310</v>
      </c>
      <c r="AH15" s="149" t="s">
        <v>310</v>
      </c>
      <c r="AI15" s="149" t="s">
        <v>310</v>
      </c>
      <c r="AJ15" s="149" t="s">
        <v>310</v>
      </c>
      <c r="AK15" s="128"/>
      <c r="AL15" s="128"/>
      <c r="AM15" s="128"/>
      <c r="AN15" s="128"/>
      <c r="AO15" s="128"/>
      <c r="AP15" s="128"/>
      <c r="AQ15" s="128"/>
      <c r="AR15" s="131"/>
      <c r="AS15" s="128"/>
      <c r="AT15" s="128"/>
      <c r="AU15" s="128"/>
      <c r="AV15" s="128"/>
      <c r="AW15" s="128"/>
      <c r="AX15" s="128"/>
      <c r="AY15" s="151"/>
      <c r="AZ15" s="128">
        <f t="shared" si="1"/>
        <v>0</v>
      </c>
      <c r="BA15" s="128">
        <f t="shared" si="2"/>
        <v>3</v>
      </c>
      <c r="BB15" s="128">
        <f t="shared" si="9"/>
        <v>0</v>
      </c>
      <c r="BC15" s="128">
        <f t="shared" si="3"/>
        <v>10</v>
      </c>
      <c r="BD15" s="128">
        <f t="shared" si="4"/>
        <v>365</v>
      </c>
      <c r="BE15" s="128">
        <f t="shared" si="5"/>
        <v>366</v>
      </c>
      <c r="BF15" s="128">
        <f t="shared" si="6"/>
        <v>0</v>
      </c>
      <c r="BG15" s="163">
        <f t="shared" si="8"/>
        <v>8.21917808219178E-3</v>
      </c>
      <c r="BH15" s="163">
        <f t="shared" si="7"/>
        <v>0</v>
      </c>
    </row>
    <row r="16" spans="1:63" x14ac:dyDescent="0.4">
      <c r="A16" s="144" t="s">
        <v>163</v>
      </c>
      <c r="B16" s="145" t="s">
        <v>164</v>
      </c>
      <c r="C16" s="156">
        <v>15.400499999999999</v>
      </c>
      <c r="D16" s="145">
        <v>38.8645</v>
      </c>
      <c r="E16" s="147">
        <v>42367</v>
      </c>
      <c r="F16" s="148">
        <v>44917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49" t="s">
        <v>310</v>
      </c>
      <c r="AG16" s="149" t="s">
        <v>310</v>
      </c>
      <c r="AH16" s="149" t="s">
        <v>310</v>
      </c>
      <c r="AI16" s="149" t="s">
        <v>310</v>
      </c>
      <c r="AJ16" s="149" t="s">
        <v>310</v>
      </c>
      <c r="AK16" s="128"/>
      <c r="AL16" s="128"/>
      <c r="AM16" s="128"/>
      <c r="AN16" s="128"/>
      <c r="AO16" s="128"/>
      <c r="AP16" s="128"/>
      <c r="AQ16" s="128"/>
      <c r="AR16" s="131"/>
      <c r="AS16" s="128"/>
      <c r="AT16" s="128"/>
      <c r="AU16" s="14" t="s">
        <v>411</v>
      </c>
      <c r="AV16" s="14" t="s">
        <v>412</v>
      </c>
      <c r="AW16" s="130">
        <v>45577</v>
      </c>
      <c r="AX16" s="130">
        <v>45579</v>
      </c>
      <c r="AY16" s="151">
        <f>AX16-AW16+1</f>
        <v>3</v>
      </c>
      <c r="AZ16" s="128">
        <f t="shared" si="1"/>
        <v>0</v>
      </c>
      <c r="BA16" s="128">
        <f t="shared" si="2"/>
        <v>0</v>
      </c>
      <c r="BB16" s="128">
        <f t="shared" si="9"/>
        <v>3</v>
      </c>
      <c r="BC16" s="128">
        <f t="shared" si="3"/>
        <v>10</v>
      </c>
      <c r="BD16" s="128">
        <f t="shared" si="4"/>
        <v>365</v>
      </c>
      <c r="BE16" s="128">
        <f t="shared" si="5"/>
        <v>366</v>
      </c>
      <c r="BF16" s="128">
        <f t="shared" si="6"/>
        <v>0</v>
      </c>
      <c r="BG16" s="163">
        <f t="shared" si="8"/>
        <v>0</v>
      </c>
      <c r="BH16" s="163">
        <f t="shared" si="7"/>
        <v>8.1967213114754103E-3</v>
      </c>
    </row>
    <row r="17" spans="1:60" x14ac:dyDescent="0.4">
      <c r="A17" s="144" t="s">
        <v>165</v>
      </c>
      <c r="B17" s="145" t="s">
        <v>166</v>
      </c>
      <c r="C17" s="156">
        <v>15.37819</v>
      </c>
      <c r="D17" s="145">
        <v>38.884099999999997</v>
      </c>
      <c r="E17" s="147">
        <v>42368</v>
      </c>
      <c r="F17" s="148">
        <v>44917</v>
      </c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49" t="s">
        <v>310</v>
      </c>
      <c r="AG17" s="149" t="s">
        <v>310</v>
      </c>
      <c r="AH17" s="149" t="s">
        <v>310</v>
      </c>
      <c r="AI17" s="149" t="s">
        <v>310</v>
      </c>
      <c r="AJ17" s="149" t="s">
        <v>310</v>
      </c>
      <c r="AK17" s="128"/>
      <c r="AL17" s="128"/>
      <c r="AM17" s="128"/>
      <c r="AN17" s="128"/>
      <c r="AO17" s="128"/>
      <c r="AP17" s="128"/>
      <c r="AQ17" s="128"/>
      <c r="AR17" s="131"/>
      <c r="AS17" s="128"/>
      <c r="AT17" s="128"/>
      <c r="AU17" s="128"/>
      <c r="AV17" s="128"/>
      <c r="AW17" s="128"/>
      <c r="AX17" s="128"/>
      <c r="AY17" s="151"/>
      <c r="AZ17" s="128">
        <f t="shared" si="1"/>
        <v>0</v>
      </c>
      <c r="BA17" s="128">
        <f t="shared" si="2"/>
        <v>0</v>
      </c>
      <c r="BB17" s="128">
        <f t="shared" si="9"/>
        <v>0</v>
      </c>
      <c r="BC17" s="128">
        <f t="shared" si="3"/>
        <v>10</v>
      </c>
      <c r="BD17" s="128">
        <f t="shared" si="4"/>
        <v>365</v>
      </c>
      <c r="BE17" s="128">
        <f t="shared" si="5"/>
        <v>366</v>
      </c>
      <c r="BF17" s="128">
        <f t="shared" si="6"/>
        <v>0</v>
      </c>
      <c r="BG17" s="163">
        <f t="shared" si="8"/>
        <v>0</v>
      </c>
      <c r="BH17" s="163">
        <f t="shared" si="7"/>
        <v>0</v>
      </c>
    </row>
    <row r="18" spans="1:60" x14ac:dyDescent="0.4">
      <c r="A18" s="144" t="s">
        <v>167</v>
      </c>
      <c r="B18" s="145" t="s">
        <v>168</v>
      </c>
      <c r="C18" s="156">
        <v>15.523059999999999</v>
      </c>
      <c r="D18" s="145">
        <v>38.903120000000001</v>
      </c>
      <c r="E18" s="147">
        <v>42377</v>
      </c>
      <c r="F18" s="148">
        <v>44917</v>
      </c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49" t="s">
        <v>310</v>
      </c>
      <c r="AG18" s="149" t="s">
        <v>310</v>
      </c>
      <c r="AH18" s="149" t="s">
        <v>310</v>
      </c>
      <c r="AI18" s="149" t="s">
        <v>310</v>
      </c>
      <c r="AJ18" s="149" t="s">
        <v>310</v>
      </c>
      <c r="AK18" s="128"/>
      <c r="AL18" s="128"/>
      <c r="AM18" s="128"/>
      <c r="AN18" s="128"/>
      <c r="AO18" s="128"/>
      <c r="AP18" s="128"/>
      <c r="AQ18" s="128"/>
      <c r="AR18" s="131"/>
      <c r="AS18" s="128"/>
      <c r="AT18" s="128"/>
      <c r="AU18" s="128"/>
      <c r="AV18" s="128"/>
      <c r="AW18" s="128"/>
      <c r="AX18" s="128"/>
      <c r="AY18" s="151"/>
      <c r="AZ18" s="128">
        <f t="shared" si="1"/>
        <v>0</v>
      </c>
      <c r="BA18" s="128">
        <f t="shared" si="2"/>
        <v>0</v>
      </c>
      <c r="BB18" s="128">
        <f t="shared" si="9"/>
        <v>0</v>
      </c>
      <c r="BC18" s="128">
        <f t="shared" si="3"/>
        <v>10</v>
      </c>
      <c r="BD18" s="128">
        <f t="shared" si="4"/>
        <v>365</v>
      </c>
      <c r="BE18" s="128">
        <f t="shared" si="5"/>
        <v>366</v>
      </c>
      <c r="BF18" s="128">
        <f t="shared" si="6"/>
        <v>0</v>
      </c>
      <c r="BG18" s="163">
        <f t="shared" si="8"/>
        <v>0</v>
      </c>
      <c r="BH18" s="163">
        <f t="shared" si="7"/>
        <v>0</v>
      </c>
    </row>
    <row r="19" spans="1:60" x14ac:dyDescent="0.4">
      <c r="A19" s="144" t="s">
        <v>169</v>
      </c>
      <c r="B19" s="145" t="s">
        <v>166</v>
      </c>
      <c r="C19" s="156">
        <v>15.3566</v>
      </c>
      <c r="D19" s="145">
        <v>38.873399999999997</v>
      </c>
      <c r="E19" s="147" t="s">
        <v>170</v>
      </c>
      <c r="F19" s="148">
        <v>44917</v>
      </c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49" t="s">
        <v>310</v>
      </c>
      <c r="AG19" s="149" t="s">
        <v>310</v>
      </c>
      <c r="AH19" s="149" t="s">
        <v>310</v>
      </c>
      <c r="AI19" s="149" t="s">
        <v>310</v>
      </c>
      <c r="AJ19" s="149" t="s">
        <v>310</v>
      </c>
      <c r="AK19" s="128"/>
      <c r="AL19" s="128"/>
      <c r="AM19" s="128"/>
      <c r="AN19" s="128"/>
      <c r="AO19" s="128"/>
      <c r="AP19" s="128"/>
      <c r="AQ19" s="128"/>
      <c r="AR19" s="131"/>
      <c r="AS19" s="128"/>
      <c r="AT19" s="128"/>
      <c r="AU19" s="128"/>
      <c r="AV19" s="128"/>
      <c r="AW19" s="128"/>
      <c r="AX19" s="128"/>
      <c r="AY19" s="151"/>
      <c r="AZ19" s="128">
        <f t="shared" si="1"/>
        <v>0</v>
      </c>
      <c r="BA19" s="128">
        <f t="shared" si="2"/>
        <v>0</v>
      </c>
      <c r="BB19" s="128">
        <f t="shared" si="9"/>
        <v>0</v>
      </c>
      <c r="BC19" s="128">
        <f t="shared" si="3"/>
        <v>10</v>
      </c>
      <c r="BD19" s="128">
        <f t="shared" si="4"/>
        <v>365</v>
      </c>
      <c r="BE19" s="128">
        <f t="shared" si="5"/>
        <v>366</v>
      </c>
      <c r="BF19" s="128">
        <f t="shared" si="6"/>
        <v>0</v>
      </c>
      <c r="BG19" s="163">
        <f t="shared" si="8"/>
        <v>0</v>
      </c>
      <c r="BH19" s="163">
        <f t="shared" si="7"/>
        <v>0</v>
      </c>
    </row>
    <row r="20" spans="1:60" x14ac:dyDescent="0.4">
      <c r="A20" s="144" t="s">
        <v>171</v>
      </c>
      <c r="B20" s="145" t="s">
        <v>172</v>
      </c>
      <c r="C20" s="156">
        <v>15.48424</v>
      </c>
      <c r="D20" s="145">
        <v>38.90784</v>
      </c>
      <c r="E20" s="147">
        <v>42416</v>
      </c>
      <c r="F20" s="148">
        <v>44917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 t="s">
        <v>326</v>
      </c>
      <c r="W20" s="128" t="s">
        <v>327</v>
      </c>
      <c r="X20" s="128" t="s">
        <v>328</v>
      </c>
      <c r="Y20" s="128" t="s">
        <v>329</v>
      </c>
      <c r="Z20" s="128">
        <f>Y20-X20+1</f>
        <v>3</v>
      </c>
      <c r="AA20" s="128"/>
      <c r="AB20" s="128"/>
      <c r="AC20" s="128"/>
      <c r="AD20" s="128"/>
      <c r="AE20" s="128"/>
      <c r="AF20" s="149" t="s">
        <v>310</v>
      </c>
      <c r="AG20" s="149" t="s">
        <v>310</v>
      </c>
      <c r="AH20" s="149" t="s">
        <v>310</v>
      </c>
      <c r="AI20" s="149" t="s">
        <v>310</v>
      </c>
      <c r="AJ20" s="149" t="s">
        <v>310</v>
      </c>
      <c r="AK20" s="128"/>
      <c r="AL20" s="128"/>
      <c r="AM20" s="128"/>
      <c r="AN20" s="128"/>
      <c r="AO20" s="128"/>
      <c r="AP20" s="128"/>
      <c r="AQ20" s="128"/>
      <c r="AR20" s="131"/>
      <c r="AS20" s="128"/>
      <c r="AT20" s="128"/>
      <c r="AU20" s="14" t="s">
        <v>413</v>
      </c>
      <c r="AV20" s="14" t="s">
        <v>414</v>
      </c>
      <c r="AW20" s="130">
        <v>45574</v>
      </c>
      <c r="AX20" s="130">
        <v>45577</v>
      </c>
      <c r="AY20" s="151">
        <f>AX20-AW20+1</f>
        <v>4</v>
      </c>
      <c r="AZ20" s="128">
        <f t="shared" si="1"/>
        <v>0</v>
      </c>
      <c r="BA20" s="128">
        <f t="shared" si="2"/>
        <v>3</v>
      </c>
      <c r="BB20" s="128">
        <f t="shared" si="9"/>
        <v>4</v>
      </c>
      <c r="BC20" s="128">
        <f t="shared" si="3"/>
        <v>10</v>
      </c>
      <c r="BD20" s="128">
        <f t="shared" si="4"/>
        <v>365</v>
      </c>
      <c r="BE20" s="128">
        <f t="shared" si="5"/>
        <v>366</v>
      </c>
      <c r="BF20" s="128">
        <f t="shared" si="6"/>
        <v>0</v>
      </c>
      <c r="BG20" s="163">
        <f t="shared" si="8"/>
        <v>8.21917808219178E-3</v>
      </c>
      <c r="BH20" s="163">
        <f t="shared" si="7"/>
        <v>1.092896174863388E-2</v>
      </c>
    </row>
    <row r="21" spans="1:60" x14ac:dyDescent="0.4">
      <c r="A21" s="144" t="s">
        <v>173</v>
      </c>
      <c r="B21" s="145" t="s">
        <v>174</v>
      </c>
      <c r="C21" s="156">
        <v>15.305870000000001</v>
      </c>
      <c r="D21" s="145">
        <v>38.859400000000001</v>
      </c>
      <c r="E21" s="147">
        <v>42380</v>
      </c>
      <c r="F21" s="148">
        <v>44938</v>
      </c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49" t="s">
        <v>310</v>
      </c>
      <c r="AG21" s="149" t="s">
        <v>310</v>
      </c>
      <c r="AH21" s="149" t="s">
        <v>310</v>
      </c>
      <c r="AI21" s="149" t="s">
        <v>310</v>
      </c>
      <c r="AJ21" s="149" t="s">
        <v>310</v>
      </c>
      <c r="AK21" s="128" t="s">
        <v>330</v>
      </c>
      <c r="AL21" s="128" t="s">
        <v>331</v>
      </c>
      <c r="AM21" s="128" t="s">
        <v>332</v>
      </c>
      <c r="AN21" s="128" t="s">
        <v>333</v>
      </c>
      <c r="AO21" s="128">
        <f>AN21-AM21+1</f>
        <v>4</v>
      </c>
      <c r="AP21" s="128" t="s">
        <v>334</v>
      </c>
      <c r="AQ21" s="128" t="s">
        <v>335</v>
      </c>
      <c r="AR21" s="129">
        <v>45516</v>
      </c>
      <c r="AS21" s="130">
        <v>45518</v>
      </c>
      <c r="AT21" s="128">
        <f>AS21-AR21+1</f>
        <v>3</v>
      </c>
      <c r="AU21" s="128"/>
      <c r="AV21" s="128"/>
      <c r="AY21" s="151"/>
      <c r="AZ21" s="128">
        <f t="shared" si="1"/>
        <v>0</v>
      </c>
      <c r="BA21" s="128">
        <f t="shared" si="2"/>
        <v>0</v>
      </c>
      <c r="BB21" s="128">
        <f t="shared" si="9"/>
        <v>7</v>
      </c>
      <c r="BC21" s="128">
        <v>0</v>
      </c>
      <c r="BD21" s="128">
        <f>$BK$5-F21+1</f>
        <v>354</v>
      </c>
      <c r="BE21" s="128">
        <f t="shared" si="5"/>
        <v>366</v>
      </c>
      <c r="BF21" s="128">
        <v>0</v>
      </c>
      <c r="BG21" s="163">
        <f t="shared" si="8"/>
        <v>0</v>
      </c>
      <c r="BH21" s="163">
        <f t="shared" si="7"/>
        <v>1.912568306010929E-2</v>
      </c>
    </row>
    <row r="22" spans="1:60" x14ac:dyDescent="0.4">
      <c r="A22" s="144" t="s">
        <v>175</v>
      </c>
      <c r="B22" s="145" t="s">
        <v>176</v>
      </c>
      <c r="C22" s="156">
        <v>15.249499999999999</v>
      </c>
      <c r="D22" s="145">
        <v>38.850320000000004</v>
      </c>
      <c r="E22" s="147">
        <v>42403</v>
      </c>
      <c r="F22" s="148">
        <v>44938</v>
      </c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49" t="s">
        <v>310</v>
      </c>
      <c r="AG22" s="149" t="s">
        <v>310</v>
      </c>
      <c r="AH22" s="149" t="s">
        <v>310</v>
      </c>
      <c r="AI22" s="149" t="s">
        <v>310</v>
      </c>
      <c r="AJ22" s="149" t="s">
        <v>310</v>
      </c>
      <c r="AK22" s="128" t="s">
        <v>336</v>
      </c>
      <c r="AL22" s="128" t="s">
        <v>337</v>
      </c>
      <c r="AM22" s="128" t="s">
        <v>338</v>
      </c>
      <c r="AN22" s="128" t="s">
        <v>339</v>
      </c>
      <c r="AO22" s="128">
        <f>AN22-AM22+1</f>
        <v>3</v>
      </c>
      <c r="AP22" s="128"/>
      <c r="AQ22" s="128"/>
      <c r="AR22" s="131"/>
      <c r="AS22" s="128"/>
      <c r="AT22" s="128"/>
      <c r="AU22" s="128"/>
      <c r="AV22" s="128"/>
      <c r="AW22" s="128"/>
      <c r="AX22" s="128"/>
      <c r="AY22" s="151"/>
      <c r="AZ22" s="128">
        <f t="shared" si="1"/>
        <v>0</v>
      </c>
      <c r="BA22" s="128">
        <f t="shared" si="2"/>
        <v>0</v>
      </c>
      <c r="BB22" s="128">
        <f t="shared" si="9"/>
        <v>3</v>
      </c>
      <c r="BC22" s="128">
        <v>0</v>
      </c>
      <c r="BD22" s="128">
        <f t="shared" ref="BD22:BD26" si="10">$BK$5-F22+1</f>
        <v>354</v>
      </c>
      <c r="BE22" s="128">
        <f t="shared" si="5"/>
        <v>366</v>
      </c>
      <c r="BF22" s="128">
        <v>0</v>
      </c>
      <c r="BG22" s="163">
        <f t="shared" si="8"/>
        <v>0</v>
      </c>
      <c r="BH22" s="163">
        <f t="shared" si="7"/>
        <v>8.1967213114754103E-3</v>
      </c>
    </row>
    <row r="23" spans="1:60" x14ac:dyDescent="0.4">
      <c r="A23" s="144" t="s">
        <v>177</v>
      </c>
      <c r="B23" s="145" t="s">
        <v>178</v>
      </c>
      <c r="C23" s="156">
        <v>15.49605</v>
      </c>
      <c r="D23" s="145">
        <v>38.903449999999999</v>
      </c>
      <c r="E23" s="147">
        <v>42419</v>
      </c>
      <c r="F23" s="148">
        <v>44938</v>
      </c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 t="s">
        <v>340</v>
      </c>
      <c r="R23" s="128" t="s">
        <v>341</v>
      </c>
      <c r="S23" s="130">
        <v>45020</v>
      </c>
      <c r="T23" s="130">
        <v>45022</v>
      </c>
      <c r="U23" s="128">
        <f>T23-S23+1</f>
        <v>3</v>
      </c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49" t="s">
        <v>310</v>
      </c>
      <c r="AG23" s="149" t="s">
        <v>310</v>
      </c>
      <c r="AH23" s="149" t="s">
        <v>310</v>
      </c>
      <c r="AI23" s="149" t="s">
        <v>310</v>
      </c>
      <c r="AJ23" s="149" t="s">
        <v>310</v>
      </c>
      <c r="AK23" s="128"/>
      <c r="AL23" s="128"/>
      <c r="AM23" s="128"/>
      <c r="AN23" s="128"/>
      <c r="AO23" s="128"/>
      <c r="AP23" s="128"/>
      <c r="AQ23" s="128"/>
      <c r="AR23" s="131"/>
      <c r="AS23" s="128"/>
      <c r="AT23" s="128"/>
      <c r="AU23" s="128"/>
      <c r="AV23" s="128"/>
      <c r="AW23" s="128"/>
      <c r="AX23" s="128"/>
      <c r="AY23" s="151"/>
      <c r="AZ23" s="128">
        <f t="shared" si="1"/>
        <v>0</v>
      </c>
      <c r="BA23" s="128">
        <f t="shared" si="2"/>
        <v>3</v>
      </c>
      <c r="BB23" s="128">
        <f t="shared" si="9"/>
        <v>0</v>
      </c>
      <c r="BC23" s="128">
        <v>0</v>
      </c>
      <c r="BD23" s="128">
        <f t="shared" si="10"/>
        <v>354</v>
      </c>
      <c r="BE23" s="128">
        <f t="shared" si="5"/>
        <v>366</v>
      </c>
      <c r="BF23" s="128">
        <v>0</v>
      </c>
      <c r="BG23" s="163">
        <f t="shared" si="8"/>
        <v>8.4745762711864406E-3</v>
      </c>
      <c r="BH23" s="163">
        <f t="shared" si="7"/>
        <v>0</v>
      </c>
    </row>
    <row r="24" spans="1:60" x14ac:dyDescent="0.4">
      <c r="A24" s="144" t="s">
        <v>179</v>
      </c>
      <c r="B24" s="145" t="s">
        <v>180</v>
      </c>
      <c r="C24" s="156">
        <v>15.50845</v>
      </c>
      <c r="D24" s="145">
        <v>38.902639999999998</v>
      </c>
      <c r="E24" s="147">
        <v>42422</v>
      </c>
      <c r="F24" s="148">
        <v>44938</v>
      </c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30"/>
      <c r="Z24" s="128"/>
      <c r="AA24" s="128"/>
      <c r="AB24" s="128"/>
      <c r="AC24" s="128"/>
      <c r="AD24" s="130"/>
      <c r="AE24" s="128"/>
      <c r="AF24" s="149" t="s">
        <v>310</v>
      </c>
      <c r="AG24" s="149" t="s">
        <v>310</v>
      </c>
      <c r="AH24" s="149" t="s">
        <v>310</v>
      </c>
      <c r="AI24" s="149" t="s">
        <v>310</v>
      </c>
      <c r="AJ24" s="149" t="s">
        <v>310</v>
      </c>
      <c r="AK24" s="128"/>
      <c r="AL24" s="128"/>
      <c r="AM24" s="128"/>
      <c r="AN24" s="128"/>
      <c r="AO24" s="128"/>
      <c r="AP24" s="128"/>
      <c r="AQ24" s="128"/>
      <c r="AR24" s="131"/>
      <c r="AS24" s="130"/>
      <c r="AT24" s="128"/>
      <c r="AU24" s="128"/>
      <c r="AV24" s="128"/>
      <c r="AW24" s="128"/>
      <c r="AX24" s="128"/>
      <c r="AY24" s="151"/>
      <c r="AZ24" s="128">
        <f t="shared" si="1"/>
        <v>0</v>
      </c>
      <c r="BA24" s="128">
        <f t="shared" si="2"/>
        <v>0</v>
      </c>
      <c r="BB24" s="128">
        <f t="shared" si="9"/>
        <v>0</v>
      </c>
      <c r="BC24" s="128">
        <v>0</v>
      </c>
      <c r="BD24" s="128">
        <f t="shared" si="10"/>
        <v>354</v>
      </c>
      <c r="BE24" s="128">
        <f t="shared" si="5"/>
        <v>366</v>
      </c>
      <c r="BF24" s="128">
        <v>0</v>
      </c>
      <c r="BG24" s="163">
        <f t="shared" si="8"/>
        <v>0</v>
      </c>
      <c r="BH24" s="163">
        <f t="shared" si="7"/>
        <v>0</v>
      </c>
    </row>
    <row r="25" spans="1:60" x14ac:dyDescent="0.4">
      <c r="A25" s="144" t="s">
        <v>181</v>
      </c>
      <c r="B25" s="145" t="s">
        <v>182</v>
      </c>
      <c r="C25" s="156">
        <v>15.35642</v>
      </c>
      <c r="D25" s="145">
        <v>38.800600000000003</v>
      </c>
      <c r="E25" s="147">
        <v>42444</v>
      </c>
      <c r="F25" s="148">
        <v>44938</v>
      </c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 t="s">
        <v>342</v>
      </c>
      <c r="W25" s="128" t="s">
        <v>343</v>
      </c>
      <c r="X25" s="130">
        <v>45111</v>
      </c>
      <c r="Y25" s="130">
        <v>45114</v>
      </c>
      <c r="Z25" s="128">
        <f>Y25-X25+1</f>
        <v>4</v>
      </c>
      <c r="AA25" s="128"/>
      <c r="AB25" s="128"/>
      <c r="AC25" s="128"/>
      <c r="AD25" s="128"/>
      <c r="AE25" s="128"/>
      <c r="AF25" s="149" t="s">
        <v>310</v>
      </c>
      <c r="AG25" s="149" t="s">
        <v>310</v>
      </c>
      <c r="AH25" s="149" t="s">
        <v>310</v>
      </c>
      <c r="AI25" s="149" t="s">
        <v>310</v>
      </c>
      <c r="AJ25" s="149" t="s">
        <v>310</v>
      </c>
      <c r="AK25" s="128"/>
      <c r="AL25" s="128"/>
      <c r="AM25" s="128"/>
      <c r="AN25" s="128"/>
      <c r="AO25" s="128"/>
      <c r="AP25" s="128"/>
      <c r="AQ25" s="128"/>
      <c r="AR25" s="131"/>
      <c r="AS25" s="128"/>
      <c r="AT25" s="128"/>
      <c r="AU25" s="128"/>
      <c r="AV25" s="128"/>
      <c r="AW25" s="128"/>
      <c r="AX25" s="128"/>
      <c r="AY25" s="151"/>
      <c r="AZ25" s="128">
        <f t="shared" si="1"/>
        <v>0</v>
      </c>
      <c r="BA25" s="128">
        <f t="shared" si="2"/>
        <v>4</v>
      </c>
      <c r="BB25" s="128">
        <f t="shared" si="9"/>
        <v>0</v>
      </c>
      <c r="BC25" s="128">
        <v>0</v>
      </c>
      <c r="BD25" s="128">
        <f t="shared" si="10"/>
        <v>354</v>
      </c>
      <c r="BE25" s="128">
        <f t="shared" si="5"/>
        <v>366</v>
      </c>
      <c r="BF25" s="128">
        <v>0</v>
      </c>
      <c r="BG25" s="163">
        <f t="shared" si="8"/>
        <v>1.1299435028248588E-2</v>
      </c>
      <c r="BH25" s="163">
        <f t="shared" si="7"/>
        <v>0</v>
      </c>
    </row>
    <row r="26" spans="1:60" x14ac:dyDescent="0.4">
      <c r="A26" s="144" t="s">
        <v>183</v>
      </c>
      <c r="B26" s="145" t="s">
        <v>174</v>
      </c>
      <c r="C26" s="156">
        <v>15.308299999999999</v>
      </c>
      <c r="D26" s="145">
        <v>38.86054</v>
      </c>
      <c r="E26" s="147">
        <v>42653</v>
      </c>
      <c r="F26" s="148">
        <v>44938</v>
      </c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49" t="s">
        <v>310</v>
      </c>
      <c r="AG26" s="149" t="s">
        <v>310</v>
      </c>
      <c r="AH26" s="149" t="s">
        <v>310</v>
      </c>
      <c r="AI26" s="149" t="s">
        <v>310</v>
      </c>
      <c r="AJ26" s="149" t="s">
        <v>310</v>
      </c>
      <c r="AK26" s="128"/>
      <c r="AL26" s="128"/>
      <c r="AM26" s="128"/>
      <c r="AN26" s="128"/>
      <c r="AO26" s="128"/>
      <c r="AP26" s="128"/>
      <c r="AQ26" s="128"/>
      <c r="AR26" s="131"/>
      <c r="AS26" s="128"/>
      <c r="AT26" s="128"/>
      <c r="AU26" s="128"/>
      <c r="AV26" s="128"/>
      <c r="AW26" s="128"/>
      <c r="AX26" s="128"/>
      <c r="AY26" s="151"/>
      <c r="AZ26" s="128">
        <f t="shared" si="1"/>
        <v>0</v>
      </c>
      <c r="BA26" s="128">
        <f t="shared" si="2"/>
        <v>0</v>
      </c>
      <c r="BB26" s="128">
        <f t="shared" si="9"/>
        <v>0</v>
      </c>
      <c r="BC26" s="128">
        <v>0</v>
      </c>
      <c r="BD26" s="128">
        <f t="shared" si="10"/>
        <v>354</v>
      </c>
      <c r="BE26" s="128">
        <f t="shared" si="5"/>
        <v>366</v>
      </c>
      <c r="BF26" s="128">
        <v>0</v>
      </c>
      <c r="BG26" s="163">
        <f t="shared" si="8"/>
        <v>0</v>
      </c>
      <c r="BH26" s="163">
        <f t="shared" si="7"/>
        <v>0</v>
      </c>
    </row>
    <row r="27" spans="1:60" x14ac:dyDescent="0.4">
      <c r="A27" s="144" t="s">
        <v>184</v>
      </c>
      <c r="B27" s="145" t="s">
        <v>185</v>
      </c>
      <c r="C27" s="156">
        <v>15.311360000000001</v>
      </c>
      <c r="D27" s="145">
        <v>38.749969999999998</v>
      </c>
      <c r="E27" s="147">
        <v>42355</v>
      </c>
      <c r="F27" s="148">
        <v>44913</v>
      </c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49" t="s">
        <v>310</v>
      </c>
      <c r="AG27" s="149" t="s">
        <v>310</v>
      </c>
      <c r="AH27" s="149" t="s">
        <v>310</v>
      </c>
      <c r="AI27" s="149" t="s">
        <v>310</v>
      </c>
      <c r="AJ27" s="149" t="s">
        <v>310</v>
      </c>
      <c r="AK27" s="128"/>
      <c r="AL27" s="128"/>
      <c r="AM27" s="128"/>
      <c r="AN27" s="128"/>
      <c r="AO27" s="128"/>
      <c r="AP27" s="128"/>
      <c r="AQ27" s="128"/>
      <c r="AR27" s="131"/>
      <c r="AS27" s="128"/>
      <c r="AT27" s="128"/>
      <c r="AU27" s="128"/>
      <c r="AV27" s="128"/>
      <c r="AW27" s="128"/>
      <c r="AX27" s="128"/>
      <c r="AY27" s="151"/>
      <c r="AZ27" s="128">
        <f t="shared" si="1"/>
        <v>0</v>
      </c>
      <c r="BA27" s="128">
        <f t="shared" si="2"/>
        <v>0</v>
      </c>
      <c r="BB27" s="128">
        <f t="shared" si="9"/>
        <v>0</v>
      </c>
      <c r="BC27" s="128">
        <f t="shared" si="3"/>
        <v>14</v>
      </c>
      <c r="BD27" s="128">
        <f t="shared" si="4"/>
        <v>365</v>
      </c>
      <c r="BE27" s="128">
        <f t="shared" si="5"/>
        <v>366</v>
      </c>
      <c r="BF27" s="128">
        <f t="shared" si="6"/>
        <v>0</v>
      </c>
      <c r="BG27" s="163">
        <f t="shared" si="8"/>
        <v>0</v>
      </c>
      <c r="BH27" s="163">
        <f t="shared" si="7"/>
        <v>0</v>
      </c>
    </row>
    <row r="28" spans="1:60" x14ac:dyDescent="0.4">
      <c r="A28" s="144" t="s">
        <v>186</v>
      </c>
      <c r="B28" s="145" t="s">
        <v>187</v>
      </c>
      <c r="C28" s="156">
        <v>15.30658</v>
      </c>
      <c r="D28" s="145">
        <v>38.83623</v>
      </c>
      <c r="E28" s="147">
        <v>42380</v>
      </c>
      <c r="F28" s="148">
        <v>44913</v>
      </c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 t="s">
        <v>344</v>
      </c>
      <c r="AB28" s="128" t="s">
        <v>345</v>
      </c>
      <c r="AC28" s="130">
        <v>45241</v>
      </c>
      <c r="AD28" s="128" t="s">
        <v>346</v>
      </c>
      <c r="AE28" s="128">
        <f>AD28-AC28+1</f>
        <v>4</v>
      </c>
      <c r="AF28" s="149" t="s">
        <v>310</v>
      </c>
      <c r="AG28" s="149" t="s">
        <v>310</v>
      </c>
      <c r="AH28" s="149" t="s">
        <v>310</v>
      </c>
      <c r="AI28" s="149" t="s">
        <v>310</v>
      </c>
      <c r="AJ28" s="149" t="s">
        <v>310</v>
      </c>
      <c r="AK28" s="128" t="s">
        <v>347</v>
      </c>
      <c r="AL28" s="128" t="s">
        <v>315</v>
      </c>
      <c r="AM28" s="128" t="s">
        <v>348</v>
      </c>
      <c r="AN28" s="128" t="s">
        <v>349</v>
      </c>
      <c r="AO28" s="128">
        <f>AN28-AM28+1</f>
        <v>3</v>
      </c>
      <c r="AP28" s="128"/>
      <c r="AQ28" s="128"/>
      <c r="AR28" s="131"/>
      <c r="AS28" s="128"/>
      <c r="AT28" s="128"/>
      <c r="AU28" s="128"/>
      <c r="AV28" s="128"/>
      <c r="AW28" s="128"/>
      <c r="AX28" s="128"/>
      <c r="AY28" s="151"/>
      <c r="AZ28" s="128">
        <f t="shared" si="1"/>
        <v>0</v>
      </c>
      <c r="BA28" s="128">
        <f t="shared" si="2"/>
        <v>4</v>
      </c>
      <c r="BB28" s="128">
        <f t="shared" si="9"/>
        <v>3</v>
      </c>
      <c r="BC28" s="128">
        <f t="shared" si="3"/>
        <v>14</v>
      </c>
      <c r="BD28" s="128">
        <f t="shared" si="4"/>
        <v>365</v>
      </c>
      <c r="BE28" s="128">
        <f t="shared" si="5"/>
        <v>366</v>
      </c>
      <c r="BF28" s="128">
        <f t="shared" si="6"/>
        <v>0</v>
      </c>
      <c r="BG28" s="163">
        <f t="shared" si="8"/>
        <v>1.0958904109589041E-2</v>
      </c>
      <c r="BH28" s="163">
        <f t="shared" si="7"/>
        <v>8.1967213114754103E-3</v>
      </c>
    </row>
    <row r="29" spans="1:60" x14ac:dyDescent="0.4">
      <c r="A29" s="144" t="s">
        <v>188</v>
      </c>
      <c r="B29" s="145" t="s">
        <v>187</v>
      </c>
      <c r="C29" s="156">
        <v>15.30673</v>
      </c>
      <c r="D29" s="145">
        <v>38.83623</v>
      </c>
      <c r="E29" s="147">
        <v>42402</v>
      </c>
      <c r="F29" s="148">
        <v>44913</v>
      </c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49" t="s">
        <v>310</v>
      </c>
      <c r="AG29" s="149" t="s">
        <v>310</v>
      </c>
      <c r="AH29" s="149" t="s">
        <v>310</v>
      </c>
      <c r="AI29" s="149" t="s">
        <v>310</v>
      </c>
      <c r="AJ29" s="149" t="s">
        <v>310</v>
      </c>
      <c r="AK29" s="128"/>
      <c r="AL29" s="128"/>
      <c r="AM29" s="128"/>
      <c r="AN29" s="128"/>
      <c r="AO29" s="128"/>
      <c r="AP29" s="128"/>
      <c r="AQ29" s="128"/>
      <c r="AR29" s="131"/>
      <c r="AS29" s="128"/>
      <c r="AT29" s="128"/>
      <c r="AU29" s="128"/>
      <c r="AV29" s="128"/>
      <c r="AW29" s="128"/>
      <c r="AX29" s="128"/>
      <c r="AY29" s="151"/>
      <c r="AZ29" s="128">
        <f t="shared" si="1"/>
        <v>0</v>
      </c>
      <c r="BA29" s="128">
        <f t="shared" si="2"/>
        <v>0</v>
      </c>
      <c r="BB29" s="128">
        <f t="shared" si="9"/>
        <v>0</v>
      </c>
      <c r="BC29" s="128">
        <f t="shared" si="3"/>
        <v>14</v>
      </c>
      <c r="BD29" s="128">
        <f t="shared" si="4"/>
        <v>365</v>
      </c>
      <c r="BE29" s="128">
        <f t="shared" si="5"/>
        <v>366</v>
      </c>
      <c r="BF29" s="128">
        <f t="shared" si="6"/>
        <v>0</v>
      </c>
      <c r="BG29" s="163">
        <f t="shared" si="8"/>
        <v>0</v>
      </c>
      <c r="BH29" s="163">
        <f t="shared" si="7"/>
        <v>0</v>
      </c>
    </row>
    <row r="30" spans="1:60" x14ac:dyDescent="0.4">
      <c r="A30" s="144" t="s">
        <v>189</v>
      </c>
      <c r="B30" s="145" t="s">
        <v>190</v>
      </c>
      <c r="C30" s="156">
        <v>15.421200000000001</v>
      </c>
      <c r="D30" s="145">
        <v>38.895229999999998</v>
      </c>
      <c r="E30" s="147">
        <v>42443</v>
      </c>
      <c r="F30" s="148">
        <v>44913</v>
      </c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49" t="s">
        <v>350</v>
      </c>
      <c r="AG30" s="149" t="s">
        <v>351</v>
      </c>
      <c r="AH30" s="150">
        <v>45332</v>
      </c>
      <c r="AI30" s="150">
        <v>45334</v>
      </c>
      <c r="AJ30" s="149">
        <f>AI30-AH30+1</f>
        <v>3</v>
      </c>
      <c r="AK30" s="128"/>
      <c r="AL30" s="128"/>
      <c r="AM30" s="128"/>
      <c r="AN30" s="128"/>
      <c r="AO30" s="128"/>
      <c r="AP30" s="128"/>
      <c r="AQ30" s="128"/>
      <c r="AR30" s="131"/>
      <c r="AS30" s="128"/>
      <c r="AT30" s="128"/>
      <c r="AU30" s="128"/>
      <c r="AV30" s="128"/>
      <c r="AW30" s="128"/>
      <c r="AX30" s="128"/>
      <c r="AY30" s="151"/>
      <c r="AZ30" s="128">
        <f t="shared" si="1"/>
        <v>0</v>
      </c>
      <c r="BA30" s="128">
        <f t="shared" si="2"/>
        <v>0</v>
      </c>
      <c r="BB30" s="128">
        <f t="shared" si="9"/>
        <v>3</v>
      </c>
      <c r="BC30" s="128">
        <f t="shared" si="3"/>
        <v>14</v>
      </c>
      <c r="BD30" s="128">
        <f t="shared" si="4"/>
        <v>365</v>
      </c>
      <c r="BE30" s="128">
        <f t="shared" si="5"/>
        <v>366</v>
      </c>
      <c r="BF30" s="128">
        <f t="shared" si="6"/>
        <v>0</v>
      </c>
      <c r="BG30" s="163">
        <f t="shared" si="8"/>
        <v>0</v>
      </c>
      <c r="BH30" s="163">
        <f t="shared" si="7"/>
        <v>8.1967213114754103E-3</v>
      </c>
    </row>
    <row r="31" spans="1:60" x14ac:dyDescent="0.4">
      <c r="A31" s="144" t="s">
        <v>191</v>
      </c>
      <c r="B31" s="145" t="s">
        <v>190</v>
      </c>
      <c r="C31" s="156">
        <v>15.438560000000001</v>
      </c>
      <c r="D31" s="145">
        <v>38.897489999999998</v>
      </c>
      <c r="E31" s="147">
        <v>42450</v>
      </c>
      <c r="F31" s="148">
        <v>44913</v>
      </c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49" t="s">
        <v>352</v>
      </c>
      <c r="AG31" s="149" t="s">
        <v>353</v>
      </c>
      <c r="AH31" s="149" t="s">
        <v>354</v>
      </c>
      <c r="AI31" s="149" t="s">
        <v>355</v>
      </c>
      <c r="AJ31" s="149">
        <f>AI31-AH31+1</f>
        <v>3</v>
      </c>
      <c r="AK31" s="128"/>
      <c r="AL31" s="128"/>
      <c r="AM31" s="128"/>
      <c r="AN31" s="128"/>
      <c r="AO31" s="128"/>
      <c r="AP31" s="128"/>
      <c r="AQ31" s="128"/>
      <c r="AR31" s="131"/>
      <c r="AS31" s="128"/>
      <c r="AT31" s="128"/>
      <c r="AU31" s="128"/>
      <c r="AV31" s="128"/>
      <c r="AW31" s="128"/>
      <c r="AX31" s="128"/>
      <c r="AY31" s="151"/>
      <c r="AZ31" s="128">
        <f t="shared" si="1"/>
        <v>0</v>
      </c>
      <c r="BA31" s="128">
        <f t="shared" si="2"/>
        <v>0</v>
      </c>
      <c r="BB31" s="128">
        <f t="shared" si="9"/>
        <v>3</v>
      </c>
      <c r="BC31" s="128">
        <f t="shared" si="3"/>
        <v>14</v>
      </c>
      <c r="BD31" s="128">
        <f t="shared" si="4"/>
        <v>365</v>
      </c>
      <c r="BE31" s="128">
        <f t="shared" si="5"/>
        <v>366</v>
      </c>
      <c r="BF31" s="128">
        <f t="shared" si="6"/>
        <v>0</v>
      </c>
      <c r="BG31" s="163">
        <f t="shared" si="8"/>
        <v>0</v>
      </c>
      <c r="BH31" s="163">
        <f t="shared" si="7"/>
        <v>8.1967213114754103E-3</v>
      </c>
    </row>
    <row r="32" spans="1:60" x14ac:dyDescent="0.4">
      <c r="A32" s="144" t="s">
        <v>192</v>
      </c>
      <c r="B32" s="145" t="s">
        <v>193</v>
      </c>
      <c r="C32" s="156">
        <v>15.42948</v>
      </c>
      <c r="D32" s="145">
        <v>38.923729999999999</v>
      </c>
      <c r="E32" s="147">
        <v>42453</v>
      </c>
      <c r="F32" s="148">
        <v>44913</v>
      </c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49" t="s">
        <v>310</v>
      </c>
      <c r="AG32" s="149" t="s">
        <v>310</v>
      </c>
      <c r="AH32" s="149" t="s">
        <v>310</v>
      </c>
      <c r="AI32" s="149" t="s">
        <v>310</v>
      </c>
      <c r="AJ32" s="149" t="s">
        <v>310</v>
      </c>
      <c r="AK32" s="128"/>
      <c r="AL32" s="128"/>
      <c r="AM32" s="128"/>
      <c r="AN32" s="128"/>
      <c r="AO32" s="128"/>
      <c r="AP32" s="128"/>
      <c r="AQ32" s="128"/>
      <c r="AR32" s="131"/>
      <c r="AS32" s="128"/>
      <c r="AT32" s="128"/>
      <c r="AU32" s="128"/>
      <c r="AV32" s="128"/>
      <c r="AW32" s="128"/>
      <c r="AX32" s="128"/>
      <c r="AY32" s="151"/>
      <c r="AZ32" s="128">
        <f t="shared" si="1"/>
        <v>0</v>
      </c>
      <c r="BA32" s="128">
        <f t="shared" si="2"/>
        <v>0</v>
      </c>
      <c r="BB32" s="128">
        <f t="shared" si="9"/>
        <v>0</v>
      </c>
      <c r="BC32" s="128">
        <f t="shared" si="3"/>
        <v>14</v>
      </c>
      <c r="BD32" s="128">
        <f t="shared" si="4"/>
        <v>365</v>
      </c>
      <c r="BE32" s="128">
        <f t="shared" si="5"/>
        <v>366</v>
      </c>
      <c r="BF32" s="128">
        <f t="shared" si="6"/>
        <v>0</v>
      </c>
      <c r="BG32" s="163">
        <f t="shared" si="8"/>
        <v>0</v>
      </c>
      <c r="BH32" s="163">
        <f t="shared" si="7"/>
        <v>0</v>
      </c>
    </row>
    <row r="33" spans="1:60" x14ac:dyDescent="0.4">
      <c r="A33" s="144" t="s">
        <v>194</v>
      </c>
      <c r="B33" s="145" t="s">
        <v>195</v>
      </c>
      <c r="C33" s="156">
        <v>15.23855</v>
      </c>
      <c r="D33" s="145">
        <v>38.837800000000001</v>
      </c>
      <c r="E33" s="147">
        <v>42362</v>
      </c>
      <c r="F33" s="148">
        <v>44920</v>
      </c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49" t="s">
        <v>310</v>
      </c>
      <c r="AG33" s="149" t="s">
        <v>310</v>
      </c>
      <c r="AH33" s="149" t="s">
        <v>310</v>
      </c>
      <c r="AI33" s="149" t="s">
        <v>310</v>
      </c>
      <c r="AJ33" s="149" t="s">
        <v>310</v>
      </c>
      <c r="AK33" s="128"/>
      <c r="AL33" s="128"/>
      <c r="AM33" s="128"/>
      <c r="AN33" s="128"/>
      <c r="AO33" s="128"/>
      <c r="AP33" s="128" t="s">
        <v>311</v>
      </c>
      <c r="AQ33" s="128" t="s">
        <v>356</v>
      </c>
      <c r="AR33" s="129">
        <v>45555</v>
      </c>
      <c r="AS33" s="130">
        <v>45558</v>
      </c>
      <c r="AT33" s="128">
        <f>AS33-AR33+1</f>
        <v>4</v>
      </c>
      <c r="AU33" s="128"/>
      <c r="AV33" s="128"/>
      <c r="AW33" s="128"/>
      <c r="AX33" s="128"/>
      <c r="AY33" s="151"/>
      <c r="AZ33" s="128">
        <f t="shared" si="1"/>
        <v>0</v>
      </c>
      <c r="BA33" s="128">
        <f t="shared" si="2"/>
        <v>0</v>
      </c>
      <c r="BB33" s="128">
        <f t="shared" si="9"/>
        <v>4</v>
      </c>
      <c r="BC33" s="128">
        <f t="shared" si="3"/>
        <v>7</v>
      </c>
      <c r="BD33" s="128">
        <f t="shared" si="4"/>
        <v>365</v>
      </c>
      <c r="BE33" s="128">
        <f t="shared" si="5"/>
        <v>366</v>
      </c>
      <c r="BF33" s="128">
        <f t="shared" si="6"/>
        <v>0</v>
      </c>
      <c r="BG33" s="163">
        <f t="shared" si="8"/>
        <v>0</v>
      </c>
      <c r="BH33" s="163">
        <f t="shared" si="7"/>
        <v>1.092896174863388E-2</v>
      </c>
    </row>
    <row r="34" spans="1:60" x14ac:dyDescent="0.4">
      <c r="A34" s="144" t="s">
        <v>196</v>
      </c>
      <c r="B34" s="145" t="s">
        <v>197</v>
      </c>
      <c r="C34" s="156">
        <v>15.289020000000001</v>
      </c>
      <c r="D34" s="145">
        <v>38.958010000000002</v>
      </c>
      <c r="E34" s="147">
        <v>42384</v>
      </c>
      <c r="F34" s="148">
        <v>44920</v>
      </c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49" t="s">
        <v>310</v>
      </c>
      <c r="AG34" s="149" t="s">
        <v>310</v>
      </c>
      <c r="AH34" s="149" t="s">
        <v>310</v>
      </c>
      <c r="AI34" s="149" t="s">
        <v>310</v>
      </c>
      <c r="AJ34" s="149" t="s">
        <v>310</v>
      </c>
      <c r="AK34" s="128"/>
      <c r="AL34" s="128"/>
      <c r="AM34" s="128"/>
      <c r="AN34" s="128"/>
      <c r="AO34" s="128"/>
      <c r="AP34" s="128"/>
      <c r="AQ34" s="128"/>
      <c r="AR34" s="131"/>
      <c r="AS34" s="128"/>
      <c r="AT34" s="128"/>
      <c r="AU34" s="128"/>
      <c r="AV34" s="128"/>
      <c r="AW34" s="128"/>
      <c r="AX34" s="128"/>
      <c r="AY34" s="151"/>
      <c r="AZ34" s="128">
        <f t="shared" si="1"/>
        <v>0</v>
      </c>
      <c r="BA34" s="128">
        <f t="shared" si="2"/>
        <v>0</v>
      </c>
      <c r="BB34" s="128">
        <f t="shared" si="9"/>
        <v>0</v>
      </c>
      <c r="BC34" s="128">
        <f t="shared" si="3"/>
        <v>7</v>
      </c>
      <c r="BD34" s="128">
        <f t="shared" si="4"/>
        <v>365</v>
      </c>
      <c r="BE34" s="128">
        <f t="shared" si="5"/>
        <v>366</v>
      </c>
      <c r="BF34" s="128">
        <f t="shared" si="6"/>
        <v>0</v>
      </c>
      <c r="BG34" s="163">
        <f t="shared" si="8"/>
        <v>0</v>
      </c>
      <c r="BH34" s="163">
        <f t="shared" si="7"/>
        <v>0</v>
      </c>
    </row>
    <row r="35" spans="1:60" x14ac:dyDescent="0.4">
      <c r="A35" s="144" t="s">
        <v>198</v>
      </c>
      <c r="B35" s="145" t="s">
        <v>199</v>
      </c>
      <c r="C35" s="156">
        <v>15.28702</v>
      </c>
      <c r="D35" s="145">
        <v>38.955190000000002</v>
      </c>
      <c r="E35" s="147">
        <v>42384</v>
      </c>
      <c r="F35" s="148">
        <v>44920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49" t="s">
        <v>357</v>
      </c>
      <c r="AG35" s="149" t="s">
        <v>358</v>
      </c>
      <c r="AH35" s="149" t="s">
        <v>359</v>
      </c>
      <c r="AI35" s="149" t="s">
        <v>360</v>
      </c>
      <c r="AJ35" s="149">
        <f>AI35-AH35+1</f>
        <v>4</v>
      </c>
      <c r="AK35" s="128"/>
      <c r="AL35" s="128"/>
      <c r="AM35" s="128"/>
      <c r="AN35" s="128"/>
      <c r="AO35" s="128"/>
      <c r="AP35" s="128"/>
      <c r="AQ35" s="128"/>
      <c r="AR35" s="131"/>
      <c r="AS35" s="128"/>
      <c r="AT35" s="128"/>
      <c r="AU35" s="128"/>
      <c r="AV35" s="128"/>
      <c r="AW35" s="128"/>
      <c r="AX35" s="128"/>
      <c r="AY35" s="151"/>
      <c r="AZ35" s="128">
        <f t="shared" si="1"/>
        <v>0</v>
      </c>
      <c r="BA35" s="128">
        <f t="shared" si="2"/>
        <v>0</v>
      </c>
      <c r="BB35" s="128">
        <f t="shared" si="9"/>
        <v>4</v>
      </c>
      <c r="BC35" s="128">
        <f t="shared" si="3"/>
        <v>7</v>
      </c>
      <c r="BD35" s="128">
        <f t="shared" si="4"/>
        <v>365</v>
      </c>
      <c r="BE35" s="128">
        <f t="shared" si="5"/>
        <v>366</v>
      </c>
      <c r="BF35" s="128">
        <f t="shared" si="6"/>
        <v>0</v>
      </c>
      <c r="BG35" s="163">
        <f t="shared" si="8"/>
        <v>0</v>
      </c>
      <c r="BH35" s="163">
        <f t="shared" si="7"/>
        <v>1.092896174863388E-2</v>
      </c>
    </row>
    <row r="36" spans="1:60" x14ac:dyDescent="0.4">
      <c r="A36" s="144" t="s">
        <v>200</v>
      </c>
      <c r="B36" s="145" t="s">
        <v>201</v>
      </c>
      <c r="C36" s="156">
        <v>15.47879</v>
      </c>
      <c r="D36" s="145">
        <v>38.912599999999998</v>
      </c>
      <c r="E36" s="147">
        <v>42418</v>
      </c>
      <c r="F36" s="148">
        <v>44920</v>
      </c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49" t="s">
        <v>310</v>
      </c>
      <c r="AG36" s="149" t="s">
        <v>310</v>
      </c>
      <c r="AH36" s="149" t="s">
        <v>310</v>
      </c>
      <c r="AI36" s="149" t="s">
        <v>310</v>
      </c>
      <c r="AJ36" s="149" t="s">
        <v>310</v>
      </c>
      <c r="AK36" s="128"/>
      <c r="AL36" s="128"/>
      <c r="AM36" s="128"/>
      <c r="AN36" s="128"/>
      <c r="AO36" s="128"/>
      <c r="AP36" s="128"/>
      <c r="AQ36" s="128"/>
      <c r="AR36" s="131"/>
      <c r="AS36" s="128"/>
      <c r="AT36" s="128"/>
      <c r="AU36" s="128"/>
      <c r="AV36" s="128"/>
      <c r="AW36" s="128"/>
      <c r="AX36" s="128"/>
      <c r="AY36" s="151"/>
      <c r="AZ36" s="128">
        <f t="shared" si="1"/>
        <v>0</v>
      </c>
      <c r="BA36" s="128">
        <f t="shared" si="2"/>
        <v>0</v>
      </c>
      <c r="BB36" s="128">
        <f t="shared" si="9"/>
        <v>0</v>
      </c>
      <c r="BC36" s="128">
        <f t="shared" si="3"/>
        <v>7</v>
      </c>
      <c r="BD36" s="128">
        <f t="shared" si="4"/>
        <v>365</v>
      </c>
      <c r="BE36" s="128">
        <f t="shared" si="5"/>
        <v>366</v>
      </c>
      <c r="BF36" s="128">
        <f t="shared" si="6"/>
        <v>0</v>
      </c>
      <c r="BG36" s="163">
        <f t="shared" si="8"/>
        <v>0</v>
      </c>
      <c r="BH36" s="163">
        <f t="shared" si="7"/>
        <v>0</v>
      </c>
    </row>
    <row r="37" spans="1:60" x14ac:dyDescent="0.4">
      <c r="A37" s="144" t="s">
        <v>202</v>
      </c>
      <c r="B37" s="145" t="s">
        <v>203</v>
      </c>
      <c r="C37" s="156">
        <v>15.48504</v>
      </c>
      <c r="D37" s="145">
        <v>38.906930000000003</v>
      </c>
      <c r="E37" s="147">
        <v>42418</v>
      </c>
      <c r="F37" s="148">
        <v>44920</v>
      </c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49" t="s">
        <v>310</v>
      </c>
      <c r="AG37" s="149" t="s">
        <v>310</v>
      </c>
      <c r="AH37" s="149" t="s">
        <v>310</v>
      </c>
      <c r="AI37" s="149" t="s">
        <v>310</v>
      </c>
      <c r="AJ37" s="149" t="s">
        <v>310</v>
      </c>
      <c r="AK37" s="128"/>
      <c r="AL37" s="128"/>
      <c r="AM37" s="128"/>
      <c r="AN37" s="128"/>
      <c r="AO37" s="128"/>
      <c r="AP37" s="128"/>
      <c r="AQ37" s="128"/>
      <c r="AR37" s="131"/>
      <c r="AS37" s="128"/>
      <c r="AT37" s="128"/>
      <c r="AU37" s="128"/>
      <c r="AV37" s="128"/>
      <c r="AW37" s="128"/>
      <c r="AX37" s="128"/>
      <c r="AY37" s="151"/>
      <c r="AZ37" s="128">
        <f t="shared" si="1"/>
        <v>0</v>
      </c>
      <c r="BA37" s="128">
        <f t="shared" si="2"/>
        <v>0</v>
      </c>
      <c r="BB37" s="128">
        <f t="shared" si="9"/>
        <v>0</v>
      </c>
      <c r="BC37" s="128">
        <f t="shared" si="3"/>
        <v>7</v>
      </c>
      <c r="BD37" s="128">
        <f t="shared" si="4"/>
        <v>365</v>
      </c>
      <c r="BE37" s="128">
        <f t="shared" si="5"/>
        <v>366</v>
      </c>
      <c r="BF37" s="128">
        <f t="shared" si="6"/>
        <v>0</v>
      </c>
      <c r="BG37" s="163">
        <f t="shared" si="8"/>
        <v>0</v>
      </c>
      <c r="BH37" s="163">
        <f t="shared" si="7"/>
        <v>0</v>
      </c>
    </row>
    <row r="38" spans="1:60" x14ac:dyDescent="0.4">
      <c r="A38" s="144" t="s">
        <v>204</v>
      </c>
      <c r="B38" s="145" t="s">
        <v>205</v>
      </c>
      <c r="C38" s="156">
        <v>15.21631</v>
      </c>
      <c r="D38" s="145">
        <v>38.994019999999999</v>
      </c>
      <c r="E38" s="147">
        <v>42445</v>
      </c>
      <c r="F38" s="148">
        <v>44920</v>
      </c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49" t="s">
        <v>310</v>
      </c>
      <c r="AG38" s="149" t="s">
        <v>310</v>
      </c>
      <c r="AH38" s="149" t="s">
        <v>310</v>
      </c>
      <c r="AI38" s="149" t="s">
        <v>310</v>
      </c>
      <c r="AJ38" s="149" t="s">
        <v>310</v>
      </c>
      <c r="AK38" s="128"/>
      <c r="AL38" s="128"/>
      <c r="AM38" s="128"/>
      <c r="AN38" s="128"/>
      <c r="AO38" s="128"/>
      <c r="AP38" s="128"/>
      <c r="AQ38" s="128"/>
      <c r="AR38" s="131"/>
      <c r="AS38" s="128"/>
      <c r="AT38" s="128"/>
      <c r="AU38" s="128"/>
      <c r="AV38" s="128"/>
      <c r="AW38" s="128"/>
      <c r="AX38" s="128"/>
      <c r="AY38" s="151"/>
      <c r="AZ38" s="128">
        <f t="shared" si="1"/>
        <v>0</v>
      </c>
      <c r="BA38" s="128">
        <f t="shared" si="2"/>
        <v>0</v>
      </c>
      <c r="BB38" s="128">
        <f t="shared" si="9"/>
        <v>0</v>
      </c>
      <c r="BC38" s="128">
        <f t="shared" si="3"/>
        <v>7</v>
      </c>
      <c r="BD38" s="128">
        <f t="shared" si="4"/>
        <v>365</v>
      </c>
      <c r="BE38" s="128">
        <f t="shared" si="5"/>
        <v>366</v>
      </c>
      <c r="BF38" s="128">
        <f t="shared" si="6"/>
        <v>0</v>
      </c>
      <c r="BG38" s="163">
        <f t="shared" si="8"/>
        <v>0</v>
      </c>
      <c r="BH38" s="163">
        <f t="shared" si="7"/>
        <v>0</v>
      </c>
    </row>
    <row r="39" spans="1:60" x14ac:dyDescent="0.4">
      <c r="A39" s="144" t="s">
        <v>206</v>
      </c>
      <c r="B39" s="145" t="s">
        <v>207</v>
      </c>
      <c r="C39" s="156">
        <v>15.47925</v>
      </c>
      <c r="D39" s="145">
        <v>38.916519999999998</v>
      </c>
      <c r="E39" s="147">
        <v>42383</v>
      </c>
      <c r="F39" s="148">
        <v>44941</v>
      </c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49" t="s">
        <v>310</v>
      </c>
      <c r="AG39" s="149" t="s">
        <v>310</v>
      </c>
      <c r="AH39" s="149" t="s">
        <v>310</v>
      </c>
      <c r="AI39" s="149" t="s">
        <v>310</v>
      </c>
      <c r="AJ39" s="149" t="s">
        <v>310</v>
      </c>
      <c r="AK39" s="128" t="s">
        <v>361</v>
      </c>
      <c r="AL39" s="128" t="s">
        <v>362</v>
      </c>
      <c r="AM39" s="128" t="s">
        <v>363</v>
      </c>
      <c r="AN39" s="128" t="s">
        <v>364</v>
      </c>
      <c r="AO39" s="128">
        <f>AN39-AM39+1</f>
        <v>4</v>
      </c>
      <c r="AP39" s="128"/>
      <c r="AQ39" s="128"/>
      <c r="AR39" s="131"/>
      <c r="AS39" s="128"/>
      <c r="AT39" s="128"/>
      <c r="AU39" s="128"/>
      <c r="AV39" s="128"/>
      <c r="AW39" s="128"/>
      <c r="AX39" s="128"/>
      <c r="AY39" s="151"/>
      <c r="AZ39" s="128">
        <f t="shared" si="1"/>
        <v>0</v>
      </c>
      <c r="BA39" s="128">
        <f t="shared" si="2"/>
        <v>0</v>
      </c>
      <c r="BB39" s="128">
        <f t="shared" si="9"/>
        <v>4</v>
      </c>
      <c r="BC39" s="128">
        <v>0</v>
      </c>
      <c r="BD39" s="128">
        <f>$BK$5-F39+1</f>
        <v>351</v>
      </c>
      <c r="BE39" s="128">
        <f t="shared" si="5"/>
        <v>366</v>
      </c>
      <c r="BF39" s="128">
        <v>0</v>
      </c>
      <c r="BG39" s="163">
        <f t="shared" si="8"/>
        <v>0</v>
      </c>
      <c r="BH39" s="163">
        <f t="shared" si="7"/>
        <v>1.092896174863388E-2</v>
      </c>
    </row>
    <row r="40" spans="1:60" x14ac:dyDescent="0.4">
      <c r="A40" s="144" t="s">
        <v>208</v>
      </c>
      <c r="B40" s="145" t="s">
        <v>209</v>
      </c>
      <c r="C40" s="156">
        <v>15.498390000000001</v>
      </c>
      <c r="D40" s="145">
        <v>38.863520000000001</v>
      </c>
      <c r="E40" s="147" t="s">
        <v>210</v>
      </c>
      <c r="F40" s="148">
        <v>44941</v>
      </c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49" t="s">
        <v>310</v>
      </c>
      <c r="AG40" s="149" t="s">
        <v>310</v>
      </c>
      <c r="AH40" s="149" t="s">
        <v>310</v>
      </c>
      <c r="AI40" s="149" t="s">
        <v>310</v>
      </c>
      <c r="AJ40" s="149" t="s">
        <v>310</v>
      </c>
      <c r="AK40" s="128"/>
      <c r="AL40" s="128"/>
      <c r="AM40" s="128"/>
      <c r="AN40" s="128"/>
      <c r="AO40" s="128"/>
      <c r="AP40" s="128" t="s">
        <v>311</v>
      </c>
      <c r="AQ40" s="128" t="s">
        <v>365</v>
      </c>
      <c r="AR40" s="129">
        <v>45478</v>
      </c>
      <c r="AS40" s="130">
        <v>45481</v>
      </c>
      <c r="AT40" s="128">
        <f>AS40-AR40+1</f>
        <v>4</v>
      </c>
      <c r="AU40" s="128"/>
      <c r="AV40" s="128"/>
      <c r="AW40" s="128"/>
      <c r="AX40" s="128"/>
      <c r="AY40" s="151"/>
      <c r="AZ40" s="128">
        <f t="shared" si="1"/>
        <v>0</v>
      </c>
      <c r="BA40" s="128">
        <f t="shared" si="2"/>
        <v>0</v>
      </c>
      <c r="BB40" s="128">
        <f t="shared" si="9"/>
        <v>4</v>
      </c>
      <c r="BC40" s="128">
        <v>0</v>
      </c>
      <c r="BD40" s="128">
        <f t="shared" ref="BD40:BD51" si="11">$BK$5-F40+1</f>
        <v>351</v>
      </c>
      <c r="BE40" s="128">
        <f t="shared" si="5"/>
        <v>366</v>
      </c>
      <c r="BF40" s="128">
        <v>0</v>
      </c>
      <c r="BG40" s="163">
        <f t="shared" si="8"/>
        <v>0</v>
      </c>
      <c r="BH40" s="163">
        <f t="shared" si="7"/>
        <v>1.092896174863388E-2</v>
      </c>
    </row>
    <row r="41" spans="1:60" x14ac:dyDescent="0.4">
      <c r="A41" s="144" t="s">
        <v>211</v>
      </c>
      <c r="B41" s="145" t="s">
        <v>212</v>
      </c>
      <c r="C41" s="156">
        <v>15.498390000000001</v>
      </c>
      <c r="D41" s="145">
        <v>38.863520000000001</v>
      </c>
      <c r="E41" s="147" t="s">
        <v>210</v>
      </c>
      <c r="F41" s="148">
        <v>44941</v>
      </c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49" t="s">
        <v>310</v>
      </c>
      <c r="AG41" s="149" t="s">
        <v>310</v>
      </c>
      <c r="AH41" s="149" t="s">
        <v>310</v>
      </c>
      <c r="AI41" s="149" t="s">
        <v>310</v>
      </c>
      <c r="AJ41" s="149" t="s">
        <v>310</v>
      </c>
      <c r="AK41" s="128"/>
      <c r="AL41" s="128"/>
      <c r="AM41" s="128"/>
      <c r="AN41" s="128"/>
      <c r="AO41" s="128"/>
      <c r="AP41" s="128"/>
      <c r="AQ41" s="128"/>
      <c r="AR41" s="131"/>
      <c r="AS41" s="128"/>
      <c r="AT41" s="128"/>
      <c r="AU41" s="128"/>
      <c r="AV41" s="128"/>
      <c r="AW41" s="128"/>
      <c r="AX41" s="128"/>
      <c r="AY41" s="151"/>
      <c r="AZ41" s="128">
        <f t="shared" si="1"/>
        <v>0</v>
      </c>
      <c r="BA41" s="128">
        <f t="shared" si="2"/>
        <v>0</v>
      </c>
      <c r="BB41" s="128">
        <f t="shared" si="9"/>
        <v>0</v>
      </c>
      <c r="BC41" s="128">
        <v>0</v>
      </c>
      <c r="BD41" s="128">
        <f t="shared" si="11"/>
        <v>351</v>
      </c>
      <c r="BE41" s="128">
        <f t="shared" si="5"/>
        <v>366</v>
      </c>
      <c r="BF41" s="128">
        <v>0</v>
      </c>
      <c r="BG41" s="163">
        <f t="shared" si="8"/>
        <v>0</v>
      </c>
      <c r="BH41" s="163">
        <f t="shared" si="7"/>
        <v>0</v>
      </c>
    </row>
    <row r="42" spans="1:60" x14ac:dyDescent="0.4">
      <c r="A42" s="144" t="s">
        <v>213</v>
      </c>
      <c r="B42" s="145" t="s">
        <v>214</v>
      </c>
      <c r="C42" s="156">
        <v>15.253399999999999</v>
      </c>
      <c r="D42" s="145">
        <v>38.905200000000001</v>
      </c>
      <c r="E42" s="147" t="s">
        <v>215</v>
      </c>
      <c r="F42" s="148">
        <v>44941</v>
      </c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49" t="s">
        <v>310</v>
      </c>
      <c r="AG42" s="149" t="s">
        <v>310</v>
      </c>
      <c r="AH42" s="149" t="s">
        <v>310</v>
      </c>
      <c r="AI42" s="149" t="s">
        <v>310</v>
      </c>
      <c r="AJ42" s="149" t="s">
        <v>310</v>
      </c>
      <c r="AK42" s="128"/>
      <c r="AL42" s="128"/>
      <c r="AM42" s="128"/>
      <c r="AN42" s="128"/>
      <c r="AO42" s="128"/>
      <c r="AP42" s="128"/>
      <c r="AQ42" s="128"/>
      <c r="AR42" s="131"/>
      <c r="AS42" s="128"/>
      <c r="AT42" s="128"/>
      <c r="AU42" s="128"/>
      <c r="AV42" s="128"/>
      <c r="AW42" s="128"/>
      <c r="AX42" s="128"/>
      <c r="AY42" s="151"/>
      <c r="AZ42" s="128">
        <f t="shared" si="1"/>
        <v>0</v>
      </c>
      <c r="BA42" s="128">
        <f t="shared" si="2"/>
        <v>0</v>
      </c>
      <c r="BB42" s="128">
        <f t="shared" si="9"/>
        <v>0</v>
      </c>
      <c r="BC42" s="128">
        <v>0</v>
      </c>
      <c r="BD42" s="128">
        <f t="shared" si="11"/>
        <v>351</v>
      </c>
      <c r="BE42" s="128">
        <f t="shared" si="5"/>
        <v>366</v>
      </c>
      <c r="BF42" s="128">
        <v>0</v>
      </c>
      <c r="BG42" s="163">
        <f t="shared" si="8"/>
        <v>0</v>
      </c>
      <c r="BH42" s="163">
        <f t="shared" si="7"/>
        <v>0</v>
      </c>
    </row>
    <row r="43" spans="1:60" x14ac:dyDescent="0.4">
      <c r="A43" s="144" t="s">
        <v>216</v>
      </c>
      <c r="B43" s="145" t="s">
        <v>217</v>
      </c>
      <c r="C43" s="156">
        <v>15.333869999999999</v>
      </c>
      <c r="D43" s="145">
        <v>38.783259999999999</v>
      </c>
      <c r="E43" s="147">
        <v>42452</v>
      </c>
      <c r="F43" s="148">
        <v>44941</v>
      </c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49" t="s">
        <v>310</v>
      </c>
      <c r="AG43" s="149" t="s">
        <v>310</v>
      </c>
      <c r="AH43" s="149" t="s">
        <v>310</v>
      </c>
      <c r="AI43" s="149" t="s">
        <v>310</v>
      </c>
      <c r="AJ43" s="149" t="s">
        <v>310</v>
      </c>
      <c r="AK43" s="128"/>
      <c r="AL43" s="128"/>
      <c r="AM43" s="128"/>
      <c r="AN43" s="128"/>
      <c r="AO43" s="128"/>
      <c r="AP43" s="128"/>
      <c r="AQ43" s="128"/>
      <c r="AR43" s="131"/>
      <c r="AS43" s="128"/>
      <c r="AT43" s="128"/>
      <c r="AU43" s="128"/>
      <c r="AV43" s="128"/>
      <c r="AW43" s="128"/>
      <c r="AX43" s="128"/>
      <c r="AY43" s="151"/>
      <c r="AZ43" s="128">
        <f t="shared" si="1"/>
        <v>0</v>
      </c>
      <c r="BA43" s="128">
        <f t="shared" si="2"/>
        <v>0</v>
      </c>
      <c r="BB43" s="128">
        <f t="shared" si="9"/>
        <v>0</v>
      </c>
      <c r="BC43" s="128">
        <v>0</v>
      </c>
      <c r="BD43" s="128">
        <f t="shared" si="11"/>
        <v>351</v>
      </c>
      <c r="BE43" s="128">
        <f t="shared" si="5"/>
        <v>366</v>
      </c>
      <c r="BF43" s="128">
        <v>0</v>
      </c>
      <c r="BG43" s="163">
        <f t="shared" si="8"/>
        <v>0</v>
      </c>
      <c r="BH43" s="163">
        <f t="shared" si="7"/>
        <v>0</v>
      </c>
    </row>
    <row r="44" spans="1:60" x14ac:dyDescent="0.4">
      <c r="A44" s="144" t="s">
        <v>218</v>
      </c>
      <c r="B44" s="145" t="s">
        <v>217</v>
      </c>
      <c r="C44" s="156">
        <v>15.340020000000001</v>
      </c>
      <c r="D44" s="145">
        <v>38.759929999999997</v>
      </c>
      <c r="E44" s="147">
        <v>42454</v>
      </c>
      <c r="F44" s="148">
        <v>44941</v>
      </c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49" t="s">
        <v>310</v>
      </c>
      <c r="AG44" s="149" t="s">
        <v>310</v>
      </c>
      <c r="AH44" s="149" t="s">
        <v>310</v>
      </c>
      <c r="AI44" s="149" t="s">
        <v>310</v>
      </c>
      <c r="AJ44" s="149" t="s">
        <v>310</v>
      </c>
      <c r="AK44" s="128"/>
      <c r="AL44" s="128"/>
      <c r="AM44" s="128"/>
      <c r="AN44" s="128"/>
      <c r="AO44" s="128"/>
      <c r="AP44" s="128"/>
      <c r="AQ44" s="128"/>
      <c r="AR44" s="131"/>
      <c r="AS44" s="128"/>
      <c r="AT44" s="128"/>
      <c r="AU44" s="128"/>
      <c r="AV44" s="128"/>
      <c r="AW44" s="128"/>
      <c r="AX44" s="128"/>
      <c r="AY44" s="151"/>
      <c r="AZ44" s="128">
        <f t="shared" si="1"/>
        <v>0</v>
      </c>
      <c r="BA44" s="128">
        <f t="shared" si="2"/>
        <v>0</v>
      </c>
      <c r="BB44" s="128">
        <f t="shared" si="9"/>
        <v>0</v>
      </c>
      <c r="BC44" s="128">
        <v>0</v>
      </c>
      <c r="BD44" s="128">
        <f t="shared" si="11"/>
        <v>351</v>
      </c>
      <c r="BE44" s="128">
        <f t="shared" si="5"/>
        <v>366</v>
      </c>
      <c r="BF44" s="128">
        <v>0</v>
      </c>
      <c r="BG44" s="163">
        <f t="shared" si="8"/>
        <v>0</v>
      </c>
      <c r="BH44" s="163">
        <f t="shared" si="7"/>
        <v>0</v>
      </c>
    </row>
    <row r="45" spans="1:60" x14ac:dyDescent="0.4">
      <c r="A45" s="144" t="s">
        <v>219</v>
      </c>
      <c r="B45" s="145" t="s">
        <v>220</v>
      </c>
      <c r="C45" s="156">
        <v>15.5122</v>
      </c>
      <c r="D45" s="145">
        <v>38.879899999999999</v>
      </c>
      <c r="E45" s="147">
        <v>42720</v>
      </c>
      <c r="F45" s="148">
        <v>44959</v>
      </c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49" t="s">
        <v>310</v>
      </c>
      <c r="AG45" s="149" t="s">
        <v>310</v>
      </c>
      <c r="AH45" s="149" t="s">
        <v>310</v>
      </c>
      <c r="AI45" s="149" t="s">
        <v>310</v>
      </c>
      <c r="AJ45" s="149" t="s">
        <v>310</v>
      </c>
      <c r="AK45" s="128" t="s">
        <v>366</v>
      </c>
      <c r="AL45" s="128" t="s">
        <v>367</v>
      </c>
      <c r="AM45" s="130">
        <v>45423</v>
      </c>
      <c r="AN45" s="128" t="s">
        <v>368</v>
      </c>
      <c r="AO45" s="128">
        <f>AN45-AM45+1</f>
        <v>3</v>
      </c>
      <c r="AP45" s="128"/>
      <c r="AQ45" s="128"/>
      <c r="AR45" s="131"/>
      <c r="AS45" s="128"/>
      <c r="AT45" s="128"/>
      <c r="AU45" s="128"/>
      <c r="AV45" s="128"/>
      <c r="AW45" s="128"/>
      <c r="AX45" s="128"/>
      <c r="AY45" s="151"/>
      <c r="AZ45" s="128">
        <f t="shared" si="1"/>
        <v>0</v>
      </c>
      <c r="BA45" s="128">
        <f t="shared" si="2"/>
        <v>0</v>
      </c>
      <c r="BB45" s="128">
        <f t="shared" si="9"/>
        <v>3</v>
      </c>
      <c r="BC45" s="128">
        <v>0</v>
      </c>
      <c r="BD45" s="128">
        <f t="shared" si="11"/>
        <v>333</v>
      </c>
      <c r="BE45" s="128">
        <f t="shared" si="5"/>
        <v>366</v>
      </c>
      <c r="BF45" s="128">
        <v>0</v>
      </c>
      <c r="BG45" s="163">
        <f t="shared" si="8"/>
        <v>0</v>
      </c>
      <c r="BH45" s="163">
        <f t="shared" si="7"/>
        <v>8.1967213114754103E-3</v>
      </c>
    </row>
    <row r="46" spans="1:60" x14ac:dyDescent="0.4">
      <c r="A46" s="144" t="s">
        <v>221</v>
      </c>
      <c r="B46" s="145" t="s">
        <v>222</v>
      </c>
      <c r="C46" s="156">
        <v>15.547319999999999</v>
      </c>
      <c r="D46" s="145">
        <v>38.877389999999998</v>
      </c>
      <c r="E46" s="147">
        <v>42369</v>
      </c>
      <c r="F46" s="148">
        <v>44959</v>
      </c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49" t="s">
        <v>310</v>
      </c>
      <c r="AG46" s="149" t="s">
        <v>310</v>
      </c>
      <c r="AH46" s="149" t="s">
        <v>310</v>
      </c>
      <c r="AI46" s="149" t="s">
        <v>310</v>
      </c>
      <c r="AJ46" s="149" t="s">
        <v>310</v>
      </c>
      <c r="AK46" s="128"/>
      <c r="AL46" s="128"/>
      <c r="AM46" s="128"/>
      <c r="AN46" s="128"/>
      <c r="AO46" s="128"/>
      <c r="AP46" s="128"/>
      <c r="AQ46" s="128"/>
      <c r="AR46" s="131"/>
      <c r="AS46" s="128"/>
      <c r="AT46" s="128"/>
      <c r="AU46" s="128"/>
      <c r="AV46" s="128"/>
      <c r="AW46" s="128"/>
      <c r="AX46" s="128"/>
      <c r="AY46" s="151"/>
      <c r="AZ46" s="128">
        <f t="shared" si="1"/>
        <v>0</v>
      </c>
      <c r="BA46" s="128">
        <f t="shared" si="2"/>
        <v>0</v>
      </c>
      <c r="BB46" s="128">
        <f t="shared" si="9"/>
        <v>0</v>
      </c>
      <c r="BC46" s="128">
        <v>0</v>
      </c>
      <c r="BD46" s="128">
        <f t="shared" si="11"/>
        <v>333</v>
      </c>
      <c r="BE46" s="128">
        <f t="shared" si="5"/>
        <v>366</v>
      </c>
      <c r="BF46" s="128">
        <v>0</v>
      </c>
      <c r="BG46" s="163">
        <f t="shared" si="8"/>
        <v>0</v>
      </c>
      <c r="BH46" s="163">
        <f t="shared" si="7"/>
        <v>0</v>
      </c>
    </row>
    <row r="47" spans="1:60" x14ac:dyDescent="0.4">
      <c r="A47" s="144" t="s">
        <v>223</v>
      </c>
      <c r="B47" s="145" t="s">
        <v>224</v>
      </c>
      <c r="C47" s="156">
        <v>15.489089999999999</v>
      </c>
      <c r="D47" s="145">
        <v>38.85651</v>
      </c>
      <c r="E47" s="147" t="s">
        <v>225</v>
      </c>
      <c r="F47" s="148">
        <v>44959</v>
      </c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49" t="s">
        <v>310</v>
      </c>
      <c r="AG47" s="149" t="s">
        <v>310</v>
      </c>
      <c r="AH47" s="149" t="s">
        <v>310</v>
      </c>
      <c r="AI47" s="149" t="s">
        <v>310</v>
      </c>
      <c r="AJ47" s="149" t="s">
        <v>310</v>
      </c>
      <c r="AK47" s="128"/>
      <c r="AL47" s="128"/>
      <c r="AM47" s="128"/>
      <c r="AN47" s="128"/>
      <c r="AO47" s="128"/>
      <c r="AP47" s="128"/>
      <c r="AQ47" s="128"/>
      <c r="AR47" s="131"/>
      <c r="AS47" s="128"/>
      <c r="AT47" s="128"/>
      <c r="AU47" s="128"/>
      <c r="AV47" s="128"/>
      <c r="AW47" s="128"/>
      <c r="AX47" s="128"/>
      <c r="AY47" s="151"/>
      <c r="AZ47" s="128">
        <f t="shared" si="1"/>
        <v>0</v>
      </c>
      <c r="BA47" s="128">
        <f t="shared" si="2"/>
        <v>0</v>
      </c>
      <c r="BB47" s="128">
        <f t="shared" si="9"/>
        <v>0</v>
      </c>
      <c r="BC47" s="128">
        <v>0</v>
      </c>
      <c r="BD47" s="128">
        <f t="shared" si="11"/>
        <v>333</v>
      </c>
      <c r="BE47" s="128">
        <f t="shared" si="5"/>
        <v>366</v>
      </c>
      <c r="BF47" s="128">
        <v>0</v>
      </c>
      <c r="BG47" s="163">
        <f t="shared" si="8"/>
        <v>0</v>
      </c>
      <c r="BH47" s="163">
        <f t="shared" si="7"/>
        <v>0</v>
      </c>
    </row>
    <row r="48" spans="1:60" x14ac:dyDescent="0.4">
      <c r="A48" s="144" t="s">
        <v>226</v>
      </c>
      <c r="B48" s="145" t="s">
        <v>227</v>
      </c>
      <c r="C48" s="156">
        <v>15.48357</v>
      </c>
      <c r="D48" s="145">
        <v>38.852179999999997</v>
      </c>
      <c r="E48" s="147" t="s">
        <v>225</v>
      </c>
      <c r="F48" s="148">
        <v>44959</v>
      </c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49" t="s">
        <v>310</v>
      </c>
      <c r="AG48" s="149" t="s">
        <v>310</v>
      </c>
      <c r="AH48" s="149" t="s">
        <v>310</v>
      </c>
      <c r="AI48" s="149" t="s">
        <v>310</v>
      </c>
      <c r="AJ48" s="149" t="s">
        <v>310</v>
      </c>
      <c r="AK48" s="128"/>
      <c r="AL48" s="128"/>
      <c r="AM48" s="128"/>
      <c r="AN48" s="128"/>
      <c r="AO48" s="128"/>
      <c r="AP48" s="128"/>
      <c r="AQ48" s="128"/>
      <c r="AR48" s="129"/>
      <c r="AS48" s="130"/>
      <c r="AT48" s="128"/>
      <c r="AU48" s="128"/>
      <c r="AV48" s="128"/>
      <c r="AW48" s="128"/>
      <c r="AX48" s="128"/>
      <c r="AY48" s="151"/>
      <c r="AZ48" s="128">
        <f t="shared" si="1"/>
        <v>0</v>
      </c>
      <c r="BA48" s="128">
        <f t="shared" si="2"/>
        <v>0</v>
      </c>
      <c r="BB48" s="128">
        <f t="shared" si="9"/>
        <v>0</v>
      </c>
      <c r="BC48" s="128">
        <v>0</v>
      </c>
      <c r="BD48" s="128">
        <f t="shared" si="11"/>
        <v>333</v>
      </c>
      <c r="BE48" s="128">
        <f t="shared" si="5"/>
        <v>366</v>
      </c>
      <c r="BF48" s="128">
        <v>0</v>
      </c>
      <c r="BG48" s="163">
        <f t="shared" si="8"/>
        <v>0</v>
      </c>
      <c r="BH48" s="163">
        <f t="shared" si="7"/>
        <v>0</v>
      </c>
    </row>
    <row r="49" spans="1:60" x14ac:dyDescent="0.4">
      <c r="A49" s="144" t="s">
        <v>228</v>
      </c>
      <c r="B49" s="145" t="s">
        <v>229</v>
      </c>
      <c r="C49" s="156">
        <v>15.45149</v>
      </c>
      <c r="D49" s="145">
        <v>38.824640000000002</v>
      </c>
      <c r="E49" s="147">
        <v>42619</v>
      </c>
      <c r="F49" s="148">
        <v>44959</v>
      </c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49" t="s">
        <v>310</v>
      </c>
      <c r="AG49" s="149" t="s">
        <v>310</v>
      </c>
      <c r="AH49" s="149" t="s">
        <v>310</v>
      </c>
      <c r="AI49" s="149" t="s">
        <v>310</v>
      </c>
      <c r="AJ49" s="149" t="s">
        <v>310</v>
      </c>
      <c r="AK49" s="128"/>
      <c r="AL49" s="128"/>
      <c r="AM49" s="128"/>
      <c r="AN49" s="128"/>
      <c r="AO49" s="128"/>
      <c r="AP49" s="128" t="s">
        <v>369</v>
      </c>
      <c r="AQ49" s="128" t="s">
        <v>370</v>
      </c>
      <c r="AR49" s="129">
        <v>45538</v>
      </c>
      <c r="AS49" s="130">
        <v>45541</v>
      </c>
      <c r="AT49" s="128">
        <f>AS49-AR49+1</f>
        <v>4</v>
      </c>
      <c r="AU49" s="128"/>
      <c r="AV49" s="128"/>
      <c r="AW49" s="128"/>
      <c r="AX49" s="128"/>
      <c r="AY49" s="151"/>
      <c r="AZ49" s="128">
        <f t="shared" si="1"/>
        <v>0</v>
      </c>
      <c r="BA49" s="128">
        <f t="shared" si="2"/>
        <v>0</v>
      </c>
      <c r="BB49" s="128">
        <f t="shared" si="9"/>
        <v>4</v>
      </c>
      <c r="BC49" s="128">
        <v>0</v>
      </c>
      <c r="BD49" s="128">
        <f t="shared" si="11"/>
        <v>333</v>
      </c>
      <c r="BE49" s="128">
        <f t="shared" si="5"/>
        <v>366</v>
      </c>
      <c r="BF49" s="128">
        <v>0</v>
      </c>
      <c r="BG49" s="163">
        <f t="shared" si="8"/>
        <v>0</v>
      </c>
      <c r="BH49" s="163">
        <f t="shared" si="7"/>
        <v>1.092896174863388E-2</v>
      </c>
    </row>
    <row r="50" spans="1:60" x14ac:dyDescent="0.4">
      <c r="A50" s="144" t="s">
        <v>230</v>
      </c>
      <c r="B50" s="145" t="s">
        <v>222</v>
      </c>
      <c r="C50" s="156">
        <v>15.546950000000001</v>
      </c>
      <c r="D50" s="145">
        <v>38.876829999999998</v>
      </c>
      <c r="E50" s="147">
        <v>42663</v>
      </c>
      <c r="F50" s="148">
        <v>44959</v>
      </c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49" t="s">
        <v>310</v>
      </c>
      <c r="AG50" s="149" t="s">
        <v>310</v>
      </c>
      <c r="AH50" s="149" t="s">
        <v>310</v>
      </c>
      <c r="AI50" s="149" t="s">
        <v>310</v>
      </c>
      <c r="AJ50" s="149" t="s">
        <v>310</v>
      </c>
      <c r="AK50" s="128" t="s">
        <v>371</v>
      </c>
      <c r="AL50" s="128"/>
      <c r="AM50" s="130">
        <v>45408</v>
      </c>
      <c r="AN50" s="130">
        <v>45411</v>
      </c>
      <c r="AO50" s="128">
        <f>AN50-AM50+1</f>
        <v>4</v>
      </c>
      <c r="AP50" s="128"/>
      <c r="AQ50" s="128"/>
      <c r="AR50" s="131"/>
      <c r="AS50" s="128"/>
      <c r="AT50" s="128"/>
      <c r="AU50" s="128"/>
      <c r="AV50" s="128"/>
      <c r="AW50" s="128"/>
      <c r="AX50" s="128"/>
      <c r="AY50" s="151"/>
      <c r="AZ50" s="128">
        <f t="shared" si="1"/>
        <v>0</v>
      </c>
      <c r="BA50" s="128">
        <f t="shared" si="2"/>
        <v>0</v>
      </c>
      <c r="BB50" s="128">
        <f t="shared" si="9"/>
        <v>4</v>
      </c>
      <c r="BC50" s="128">
        <v>0</v>
      </c>
      <c r="BD50" s="128">
        <f t="shared" si="11"/>
        <v>333</v>
      </c>
      <c r="BE50" s="128">
        <f t="shared" si="5"/>
        <v>366</v>
      </c>
      <c r="BF50" s="128">
        <v>0</v>
      </c>
      <c r="BG50" s="163">
        <f t="shared" si="8"/>
        <v>0</v>
      </c>
      <c r="BH50" s="163">
        <f t="shared" si="7"/>
        <v>1.092896174863388E-2</v>
      </c>
    </row>
    <row r="51" spans="1:60" x14ac:dyDescent="0.4">
      <c r="A51" s="144" t="s">
        <v>231</v>
      </c>
      <c r="B51" s="145" t="s">
        <v>232</v>
      </c>
      <c r="C51" s="156">
        <v>15.355270000000001</v>
      </c>
      <c r="D51" s="145">
        <v>38.834049999999998</v>
      </c>
      <c r="E51" s="147">
        <v>42695</v>
      </c>
      <c r="F51" s="148">
        <v>44959</v>
      </c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49" t="s">
        <v>310</v>
      </c>
      <c r="AG51" s="149" t="s">
        <v>310</v>
      </c>
      <c r="AH51" s="149" t="s">
        <v>310</v>
      </c>
      <c r="AI51" s="149" t="s">
        <v>310</v>
      </c>
      <c r="AJ51" s="149" t="s">
        <v>310</v>
      </c>
      <c r="AK51" s="128" t="s">
        <v>372</v>
      </c>
      <c r="AL51" s="128" t="s">
        <v>373</v>
      </c>
      <c r="AM51" s="130">
        <v>45392</v>
      </c>
      <c r="AN51" s="130">
        <v>45394</v>
      </c>
      <c r="AO51" s="128">
        <f>AN51-AM51+1</f>
        <v>3</v>
      </c>
      <c r="AP51" s="128"/>
      <c r="AQ51" s="128"/>
      <c r="AR51" s="131"/>
      <c r="AS51" s="128"/>
      <c r="AT51" s="128"/>
      <c r="AU51" s="128"/>
      <c r="AV51" s="128"/>
      <c r="AW51" s="128"/>
      <c r="AX51" s="128"/>
      <c r="AY51" s="151"/>
      <c r="AZ51" s="128">
        <f t="shared" si="1"/>
        <v>0</v>
      </c>
      <c r="BA51" s="128">
        <f t="shared" si="2"/>
        <v>0</v>
      </c>
      <c r="BB51" s="128">
        <f t="shared" si="9"/>
        <v>3</v>
      </c>
      <c r="BC51" s="128">
        <v>0</v>
      </c>
      <c r="BD51" s="128">
        <f t="shared" si="11"/>
        <v>333</v>
      </c>
      <c r="BE51" s="128">
        <f t="shared" si="5"/>
        <v>366</v>
      </c>
      <c r="BF51" s="128">
        <v>0</v>
      </c>
      <c r="BG51" s="163">
        <f t="shared" si="8"/>
        <v>0</v>
      </c>
      <c r="BH51" s="163">
        <f t="shared" si="7"/>
        <v>8.1967213114754103E-3</v>
      </c>
    </row>
    <row r="52" spans="1:60" x14ac:dyDescent="0.4">
      <c r="A52" s="144" t="s">
        <v>233</v>
      </c>
      <c r="B52" s="145" t="s">
        <v>234</v>
      </c>
      <c r="C52" s="156">
        <v>15.40766</v>
      </c>
      <c r="D52" s="145">
        <v>38.831290000000003</v>
      </c>
      <c r="E52" s="147">
        <v>43076</v>
      </c>
      <c r="F52" s="148">
        <v>44903</v>
      </c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49" t="s">
        <v>310</v>
      </c>
      <c r="AG52" s="149" t="s">
        <v>310</v>
      </c>
      <c r="AH52" s="149" t="s">
        <v>310</v>
      </c>
      <c r="AI52" s="149" t="s">
        <v>310</v>
      </c>
      <c r="AJ52" s="149" t="s">
        <v>310</v>
      </c>
      <c r="AK52" s="128"/>
      <c r="AL52" s="128"/>
      <c r="AM52" s="128"/>
      <c r="AN52" s="128"/>
      <c r="AO52" s="128"/>
      <c r="AP52" s="128"/>
      <c r="AQ52" s="128"/>
      <c r="AR52" s="131"/>
      <c r="AS52" s="128"/>
      <c r="AT52" s="128"/>
      <c r="AU52" s="128"/>
      <c r="AV52" s="128"/>
      <c r="AW52" s="128"/>
      <c r="AX52" s="128"/>
      <c r="AY52" s="151"/>
      <c r="AZ52" s="128">
        <f t="shared" si="1"/>
        <v>0</v>
      </c>
      <c r="BA52" s="128">
        <f t="shared" si="2"/>
        <v>0</v>
      </c>
      <c r="BB52" s="128">
        <f t="shared" si="9"/>
        <v>0</v>
      </c>
      <c r="BC52" s="128">
        <f t="shared" si="3"/>
        <v>24</v>
      </c>
      <c r="BD52" s="128">
        <f t="shared" si="4"/>
        <v>365</v>
      </c>
      <c r="BE52" s="128">
        <f t="shared" si="5"/>
        <v>366</v>
      </c>
      <c r="BF52" s="128">
        <f t="shared" si="6"/>
        <v>0</v>
      </c>
      <c r="BG52" s="163">
        <f t="shared" si="8"/>
        <v>0</v>
      </c>
      <c r="BH52" s="163">
        <f t="shared" si="7"/>
        <v>0</v>
      </c>
    </row>
    <row r="53" spans="1:60" x14ac:dyDescent="0.4">
      <c r="A53" s="144" t="s">
        <v>235</v>
      </c>
      <c r="B53" s="145" t="s">
        <v>236</v>
      </c>
      <c r="C53" s="156">
        <v>15.37979</v>
      </c>
      <c r="D53" s="145">
        <v>38.831180000000003</v>
      </c>
      <c r="E53" s="147">
        <v>43078</v>
      </c>
      <c r="F53" s="148">
        <v>44903</v>
      </c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49" t="s">
        <v>310</v>
      </c>
      <c r="AG53" s="149" t="s">
        <v>310</v>
      </c>
      <c r="AH53" s="149" t="s">
        <v>310</v>
      </c>
      <c r="AI53" s="149" t="s">
        <v>310</v>
      </c>
      <c r="AJ53" s="149" t="s">
        <v>310</v>
      </c>
      <c r="AK53" s="128"/>
      <c r="AL53" s="128"/>
      <c r="AM53" s="128"/>
      <c r="AN53" s="128"/>
      <c r="AO53" s="128"/>
      <c r="AP53" s="128"/>
      <c r="AQ53" s="128"/>
      <c r="AR53" s="131"/>
      <c r="AS53" s="128"/>
      <c r="AT53" s="128"/>
      <c r="AU53" s="128"/>
      <c r="AV53" s="128"/>
      <c r="AW53" s="128"/>
      <c r="AX53" s="128"/>
      <c r="AY53" s="151"/>
      <c r="AZ53" s="128">
        <f t="shared" si="1"/>
        <v>0</v>
      </c>
      <c r="BA53" s="128">
        <f t="shared" si="2"/>
        <v>0</v>
      </c>
      <c r="BB53" s="128">
        <f t="shared" si="9"/>
        <v>0</v>
      </c>
      <c r="BC53" s="128">
        <f t="shared" si="3"/>
        <v>24</v>
      </c>
      <c r="BD53" s="128">
        <f t="shared" si="4"/>
        <v>365</v>
      </c>
      <c r="BE53" s="128">
        <f t="shared" si="5"/>
        <v>366</v>
      </c>
      <c r="BF53" s="128">
        <f t="shared" si="6"/>
        <v>0</v>
      </c>
      <c r="BG53" s="163">
        <f t="shared" si="8"/>
        <v>0</v>
      </c>
      <c r="BH53" s="163">
        <f t="shared" si="7"/>
        <v>0</v>
      </c>
    </row>
    <row r="54" spans="1:60" x14ac:dyDescent="0.4">
      <c r="A54" s="144" t="s">
        <v>237</v>
      </c>
      <c r="B54" s="145" t="s">
        <v>238</v>
      </c>
      <c r="C54" s="156">
        <v>15.380039999999999</v>
      </c>
      <c r="D54" s="145">
        <v>38.831189999999999</v>
      </c>
      <c r="E54" s="147">
        <v>43078</v>
      </c>
      <c r="F54" s="148">
        <v>44903</v>
      </c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49" t="s">
        <v>310</v>
      </c>
      <c r="AG54" s="149" t="s">
        <v>310</v>
      </c>
      <c r="AH54" s="149" t="s">
        <v>310</v>
      </c>
      <c r="AI54" s="149" t="s">
        <v>310</v>
      </c>
      <c r="AJ54" s="149" t="s">
        <v>310</v>
      </c>
      <c r="AK54" s="128"/>
      <c r="AL54" s="128"/>
      <c r="AM54" s="128"/>
      <c r="AN54" s="128"/>
      <c r="AO54" s="128"/>
      <c r="AP54" s="128"/>
      <c r="AQ54" s="128"/>
      <c r="AR54" s="131"/>
      <c r="AS54" s="128"/>
      <c r="AT54" s="128"/>
      <c r="AU54" s="14" t="s">
        <v>415</v>
      </c>
      <c r="AV54" s="14" t="s">
        <v>416</v>
      </c>
      <c r="AW54" s="130">
        <v>45615</v>
      </c>
      <c r="AX54" s="130">
        <v>45618</v>
      </c>
      <c r="AY54" s="151">
        <f>AX54-AW54+1</f>
        <v>4</v>
      </c>
      <c r="AZ54" s="128">
        <f t="shared" si="1"/>
        <v>0</v>
      </c>
      <c r="BA54" s="128">
        <f t="shared" si="2"/>
        <v>0</v>
      </c>
      <c r="BB54" s="128">
        <f t="shared" si="9"/>
        <v>4</v>
      </c>
      <c r="BC54" s="128">
        <f t="shared" si="3"/>
        <v>24</v>
      </c>
      <c r="BD54" s="128">
        <f t="shared" si="4"/>
        <v>365</v>
      </c>
      <c r="BE54" s="128">
        <f t="shared" si="5"/>
        <v>366</v>
      </c>
      <c r="BF54" s="128">
        <f t="shared" si="6"/>
        <v>0</v>
      </c>
      <c r="BG54" s="163">
        <f t="shared" si="8"/>
        <v>0</v>
      </c>
      <c r="BH54" s="163">
        <f t="shared" si="7"/>
        <v>1.092896174863388E-2</v>
      </c>
    </row>
    <row r="55" spans="1:60" x14ac:dyDescent="0.4">
      <c r="A55" s="144" t="s">
        <v>239</v>
      </c>
      <c r="B55" s="145" t="s">
        <v>240</v>
      </c>
      <c r="C55" s="156">
        <v>15.325419999999999</v>
      </c>
      <c r="D55" s="145">
        <v>38.845610000000001</v>
      </c>
      <c r="E55" s="147">
        <v>43081</v>
      </c>
      <c r="F55" s="148">
        <v>44903</v>
      </c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49" t="s">
        <v>310</v>
      </c>
      <c r="AG55" s="149" t="s">
        <v>310</v>
      </c>
      <c r="AH55" s="149" t="s">
        <v>310</v>
      </c>
      <c r="AI55" s="149" t="s">
        <v>310</v>
      </c>
      <c r="AJ55" s="149" t="s">
        <v>310</v>
      </c>
      <c r="AK55" s="128"/>
      <c r="AL55" s="128"/>
      <c r="AM55" s="128"/>
      <c r="AN55" s="128"/>
      <c r="AO55" s="128"/>
      <c r="AP55" s="128"/>
      <c r="AQ55" s="128"/>
      <c r="AR55" s="131"/>
      <c r="AS55" s="128"/>
      <c r="AT55" s="128"/>
      <c r="AU55" s="128"/>
      <c r="AV55" s="128"/>
      <c r="AW55" s="128"/>
      <c r="AX55" s="128"/>
      <c r="AY55" s="151"/>
      <c r="AZ55" s="128">
        <f t="shared" si="1"/>
        <v>0</v>
      </c>
      <c r="BA55" s="128">
        <f t="shared" si="2"/>
        <v>0</v>
      </c>
      <c r="BB55" s="128">
        <f t="shared" si="9"/>
        <v>0</v>
      </c>
      <c r="BC55" s="128">
        <f t="shared" si="3"/>
        <v>24</v>
      </c>
      <c r="BD55" s="128">
        <f t="shared" si="4"/>
        <v>365</v>
      </c>
      <c r="BE55" s="128">
        <f t="shared" si="5"/>
        <v>366</v>
      </c>
      <c r="BF55" s="128">
        <f t="shared" si="6"/>
        <v>0</v>
      </c>
      <c r="BG55" s="163">
        <f t="shared" si="8"/>
        <v>0</v>
      </c>
      <c r="BH55" s="163">
        <f t="shared" si="7"/>
        <v>0</v>
      </c>
    </row>
    <row r="56" spans="1:60" x14ac:dyDescent="0.4">
      <c r="A56" s="144" t="s">
        <v>241</v>
      </c>
      <c r="B56" s="145" t="s">
        <v>242</v>
      </c>
      <c r="C56" s="156">
        <v>15.47377</v>
      </c>
      <c r="D56" s="145">
        <v>38.852930000000001</v>
      </c>
      <c r="E56" s="147">
        <v>43083</v>
      </c>
      <c r="F56" s="148">
        <v>44903</v>
      </c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49" t="s">
        <v>310</v>
      </c>
      <c r="AG56" s="149" t="s">
        <v>310</v>
      </c>
      <c r="AH56" s="149" t="s">
        <v>310</v>
      </c>
      <c r="AI56" s="149" t="s">
        <v>310</v>
      </c>
      <c r="AJ56" s="149" t="s">
        <v>310</v>
      </c>
      <c r="AK56" s="128"/>
      <c r="AL56" s="128"/>
      <c r="AM56" s="128"/>
      <c r="AN56" s="128"/>
      <c r="AO56" s="128"/>
      <c r="AP56" s="128"/>
      <c r="AQ56" s="128"/>
      <c r="AR56" s="131"/>
      <c r="AS56" s="128"/>
      <c r="AT56" s="128"/>
      <c r="AU56" s="14" t="s">
        <v>391</v>
      </c>
      <c r="AV56" s="14" t="s">
        <v>315</v>
      </c>
      <c r="AW56" s="130">
        <v>45597</v>
      </c>
      <c r="AX56" s="130">
        <v>45600</v>
      </c>
      <c r="AY56" s="151">
        <f>AX56-AW56+1</f>
        <v>4</v>
      </c>
      <c r="AZ56" s="128">
        <f t="shared" si="1"/>
        <v>0</v>
      </c>
      <c r="BA56" s="128">
        <f t="shared" si="2"/>
        <v>0</v>
      </c>
      <c r="BB56" s="128">
        <f t="shared" si="9"/>
        <v>4</v>
      </c>
      <c r="BC56" s="128">
        <f t="shared" si="3"/>
        <v>24</v>
      </c>
      <c r="BD56" s="128">
        <f t="shared" si="4"/>
        <v>365</v>
      </c>
      <c r="BE56" s="128">
        <f t="shared" si="5"/>
        <v>366</v>
      </c>
      <c r="BF56" s="128">
        <f t="shared" si="6"/>
        <v>0</v>
      </c>
      <c r="BG56" s="163">
        <f t="shared" si="8"/>
        <v>0</v>
      </c>
      <c r="BH56" s="163">
        <f t="shared" si="7"/>
        <v>1.092896174863388E-2</v>
      </c>
    </row>
    <row r="57" spans="1:60" x14ac:dyDescent="0.4">
      <c r="A57" s="144" t="s">
        <v>243</v>
      </c>
      <c r="B57" s="145" t="s">
        <v>244</v>
      </c>
      <c r="C57" s="156">
        <v>15.407859999999999</v>
      </c>
      <c r="D57" s="145">
        <v>38.831409999999998</v>
      </c>
      <c r="E57" s="147">
        <v>43076</v>
      </c>
      <c r="F57" s="148">
        <v>44903</v>
      </c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49" t="s">
        <v>310</v>
      </c>
      <c r="AG57" s="149" t="s">
        <v>310</v>
      </c>
      <c r="AH57" s="149" t="s">
        <v>310</v>
      </c>
      <c r="AI57" s="149" t="s">
        <v>310</v>
      </c>
      <c r="AJ57" s="149" t="s">
        <v>310</v>
      </c>
      <c r="AK57" s="128"/>
      <c r="AL57" s="128"/>
      <c r="AM57" s="128"/>
      <c r="AN57" s="128"/>
      <c r="AO57" s="128"/>
      <c r="AP57" s="128"/>
      <c r="AQ57" s="128"/>
      <c r="AR57" s="131"/>
      <c r="AS57" s="128"/>
      <c r="AT57" s="128"/>
      <c r="AU57" s="128"/>
      <c r="AV57" s="128"/>
      <c r="AW57" s="128"/>
      <c r="AX57" s="128"/>
      <c r="AY57" s="151"/>
      <c r="AZ57" s="128">
        <f t="shared" si="1"/>
        <v>0</v>
      </c>
      <c r="BA57" s="128">
        <f t="shared" si="2"/>
        <v>0</v>
      </c>
      <c r="BB57" s="128">
        <f t="shared" si="9"/>
        <v>0</v>
      </c>
      <c r="BC57" s="128">
        <f t="shared" si="3"/>
        <v>24</v>
      </c>
      <c r="BD57" s="128">
        <f t="shared" si="4"/>
        <v>365</v>
      </c>
      <c r="BE57" s="128">
        <f t="shared" si="5"/>
        <v>366</v>
      </c>
      <c r="BF57" s="128">
        <f t="shared" si="6"/>
        <v>0</v>
      </c>
      <c r="BG57" s="163">
        <f t="shared" si="8"/>
        <v>0</v>
      </c>
      <c r="BH57" s="163">
        <f t="shared" si="7"/>
        <v>0</v>
      </c>
    </row>
    <row r="58" spans="1:60" x14ac:dyDescent="0.4">
      <c r="A58" s="144" t="s">
        <v>245</v>
      </c>
      <c r="B58" s="145" t="s">
        <v>182</v>
      </c>
      <c r="C58" s="156">
        <v>15.345549999999999</v>
      </c>
      <c r="D58" s="145">
        <v>38.790979999999998</v>
      </c>
      <c r="E58" s="147">
        <v>43082</v>
      </c>
      <c r="F58" s="148">
        <v>44903</v>
      </c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49" t="s">
        <v>310</v>
      </c>
      <c r="AG58" s="149" t="s">
        <v>310</v>
      </c>
      <c r="AH58" s="149" t="s">
        <v>310</v>
      </c>
      <c r="AI58" s="149" t="s">
        <v>310</v>
      </c>
      <c r="AJ58" s="149" t="s">
        <v>310</v>
      </c>
      <c r="AK58" s="128"/>
      <c r="AL58" s="128"/>
      <c r="AM58" s="128"/>
      <c r="AN58" s="128"/>
      <c r="AO58" s="128"/>
      <c r="AP58" s="128"/>
      <c r="AQ58" s="128"/>
      <c r="AR58" s="131"/>
      <c r="AS58" s="128"/>
      <c r="AT58" s="128"/>
      <c r="AU58" s="128"/>
      <c r="AV58" s="128"/>
      <c r="AW58" s="128"/>
      <c r="AX58" s="128"/>
      <c r="AY58" s="151"/>
      <c r="AZ58" s="128">
        <f t="shared" si="1"/>
        <v>0</v>
      </c>
      <c r="BA58" s="128">
        <f t="shared" si="2"/>
        <v>0</v>
      </c>
      <c r="BB58" s="128">
        <f t="shared" si="9"/>
        <v>0</v>
      </c>
      <c r="BC58" s="128">
        <f t="shared" si="3"/>
        <v>24</v>
      </c>
      <c r="BD58" s="128">
        <f t="shared" si="4"/>
        <v>365</v>
      </c>
      <c r="BE58" s="128">
        <f t="shared" si="5"/>
        <v>366</v>
      </c>
      <c r="BF58" s="128">
        <f t="shared" si="6"/>
        <v>0</v>
      </c>
      <c r="BG58" s="163">
        <f t="shared" si="8"/>
        <v>0</v>
      </c>
      <c r="BH58" s="163">
        <f t="shared" si="7"/>
        <v>0</v>
      </c>
    </row>
    <row r="59" spans="1:60" x14ac:dyDescent="0.4">
      <c r="A59" s="144" t="s">
        <v>246</v>
      </c>
      <c r="B59" s="145" t="s">
        <v>247</v>
      </c>
      <c r="C59" s="156">
        <v>15.333119999999999</v>
      </c>
      <c r="D59" s="145">
        <v>38.877400000000002</v>
      </c>
      <c r="E59" s="147">
        <v>43083</v>
      </c>
      <c r="F59" s="148">
        <v>44903</v>
      </c>
      <c r="G59" s="128"/>
      <c r="H59" s="128"/>
      <c r="I59" s="128"/>
      <c r="J59" s="128"/>
      <c r="K59" s="128"/>
      <c r="L59" s="128" t="s">
        <v>374</v>
      </c>
      <c r="M59" s="128" t="s">
        <v>375</v>
      </c>
      <c r="N59" s="130">
        <v>44969</v>
      </c>
      <c r="O59" s="128" t="s">
        <v>376</v>
      </c>
      <c r="P59" s="128">
        <f>O59-N59+1</f>
        <v>4</v>
      </c>
      <c r="Q59" s="128" t="s">
        <v>377</v>
      </c>
      <c r="R59" s="128" t="s">
        <v>335</v>
      </c>
      <c r="S59" s="130">
        <v>45048</v>
      </c>
      <c r="T59" s="130">
        <v>45050</v>
      </c>
      <c r="U59" s="128">
        <f>T59-S59+1</f>
        <v>3</v>
      </c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49" t="s">
        <v>310</v>
      </c>
      <c r="AG59" s="149" t="s">
        <v>310</v>
      </c>
      <c r="AH59" s="149" t="s">
        <v>310</v>
      </c>
      <c r="AI59" s="149" t="s">
        <v>310</v>
      </c>
      <c r="AJ59" s="149" t="s">
        <v>310</v>
      </c>
      <c r="AK59" s="128"/>
      <c r="AL59" s="128"/>
      <c r="AM59" s="128"/>
      <c r="AN59" s="128"/>
      <c r="AO59" s="128"/>
      <c r="AP59" s="128"/>
      <c r="AQ59" s="128"/>
      <c r="AR59" s="131"/>
      <c r="AS59" s="128"/>
      <c r="AT59" s="128"/>
      <c r="AU59" s="128"/>
      <c r="AV59" s="128"/>
      <c r="AW59" s="128"/>
      <c r="AX59" s="128"/>
      <c r="AY59" s="151"/>
      <c r="AZ59" s="128">
        <f t="shared" si="1"/>
        <v>0</v>
      </c>
      <c r="BA59" s="128">
        <f t="shared" si="2"/>
        <v>7</v>
      </c>
      <c r="BB59" s="128">
        <f t="shared" si="9"/>
        <v>0</v>
      </c>
      <c r="BC59" s="128">
        <f t="shared" si="3"/>
        <v>24</v>
      </c>
      <c r="BD59" s="128">
        <f t="shared" si="4"/>
        <v>365</v>
      </c>
      <c r="BE59" s="128">
        <f t="shared" si="5"/>
        <v>366</v>
      </c>
      <c r="BF59" s="128">
        <f t="shared" si="6"/>
        <v>0</v>
      </c>
      <c r="BG59" s="163">
        <f t="shared" si="8"/>
        <v>1.9178082191780823E-2</v>
      </c>
      <c r="BH59" s="163">
        <f t="shared" si="7"/>
        <v>0</v>
      </c>
    </row>
    <row r="60" spans="1:60" x14ac:dyDescent="0.4">
      <c r="A60" s="144" t="s">
        <v>248</v>
      </c>
      <c r="B60" s="145" t="s">
        <v>249</v>
      </c>
      <c r="C60" s="156">
        <v>15.437200000000001</v>
      </c>
      <c r="D60" s="145">
        <v>38.858649999999997</v>
      </c>
      <c r="E60" s="147">
        <v>43084</v>
      </c>
      <c r="F60" s="148">
        <v>44903</v>
      </c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 t="s">
        <v>378</v>
      </c>
      <c r="W60" s="128" t="s">
        <v>379</v>
      </c>
      <c r="X60" s="128" t="s">
        <v>380</v>
      </c>
      <c r="Y60" s="128" t="s">
        <v>381</v>
      </c>
      <c r="Z60" s="128">
        <f>Y60-X60+1</f>
        <v>4</v>
      </c>
      <c r="AA60" s="128"/>
      <c r="AB60" s="128"/>
      <c r="AC60" s="128"/>
      <c r="AD60" s="128"/>
      <c r="AE60" s="128"/>
      <c r="AF60" s="149" t="s">
        <v>310</v>
      </c>
      <c r="AG60" s="149" t="s">
        <v>310</v>
      </c>
      <c r="AH60" s="149" t="s">
        <v>310</v>
      </c>
      <c r="AI60" s="149" t="s">
        <v>310</v>
      </c>
      <c r="AJ60" s="149" t="s">
        <v>310</v>
      </c>
      <c r="AK60" s="128" t="s">
        <v>382</v>
      </c>
      <c r="AL60" s="128" t="s">
        <v>383</v>
      </c>
      <c r="AM60" s="128" t="s">
        <v>384</v>
      </c>
      <c r="AN60" s="130">
        <v>45445</v>
      </c>
      <c r="AO60" s="128">
        <f>AN60-AM60+1</f>
        <v>4</v>
      </c>
      <c r="AP60" s="128"/>
      <c r="AQ60" s="128"/>
      <c r="AR60" s="131"/>
      <c r="AS60" s="128"/>
      <c r="AT60" s="128"/>
      <c r="AU60" s="128"/>
      <c r="AV60" s="128"/>
      <c r="AW60" s="128"/>
      <c r="AX60" s="128"/>
      <c r="AY60" s="151"/>
      <c r="AZ60" s="128">
        <f t="shared" si="1"/>
        <v>0</v>
      </c>
      <c r="BA60" s="128">
        <f t="shared" si="2"/>
        <v>4</v>
      </c>
      <c r="BB60" s="128">
        <f t="shared" si="9"/>
        <v>4</v>
      </c>
      <c r="BC60" s="128">
        <f t="shared" si="3"/>
        <v>24</v>
      </c>
      <c r="BD60" s="128">
        <f t="shared" si="4"/>
        <v>365</v>
      </c>
      <c r="BE60" s="128">
        <f t="shared" si="5"/>
        <v>366</v>
      </c>
      <c r="BF60" s="128">
        <f t="shared" si="6"/>
        <v>0</v>
      </c>
      <c r="BG60" s="163">
        <f t="shared" si="8"/>
        <v>1.0958904109589041E-2</v>
      </c>
      <c r="BH60" s="163">
        <f t="shared" si="7"/>
        <v>1.092896174863388E-2</v>
      </c>
    </row>
    <row r="61" spans="1:60" x14ac:dyDescent="0.4">
      <c r="A61" s="144" t="s">
        <v>250</v>
      </c>
      <c r="B61" s="145" t="s">
        <v>251</v>
      </c>
      <c r="C61" s="156">
        <v>15.5146</v>
      </c>
      <c r="D61" s="145">
        <v>38.870460000000001</v>
      </c>
      <c r="E61" s="147">
        <v>43084</v>
      </c>
      <c r="F61" s="148">
        <v>44903</v>
      </c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 t="s">
        <v>385</v>
      </c>
      <c r="AB61" s="128" t="s">
        <v>386</v>
      </c>
      <c r="AC61" s="130">
        <v>45208</v>
      </c>
      <c r="AD61" s="130">
        <v>45210</v>
      </c>
      <c r="AE61" s="128">
        <f>AD61-AC61+1</f>
        <v>3</v>
      </c>
      <c r="AF61" s="149" t="s">
        <v>311</v>
      </c>
      <c r="AG61" s="149" t="s">
        <v>356</v>
      </c>
      <c r="AH61" s="149" t="s">
        <v>387</v>
      </c>
      <c r="AI61" s="149" t="s">
        <v>388</v>
      </c>
      <c r="AJ61" s="149">
        <f>AI61-AH61+1</f>
        <v>3</v>
      </c>
      <c r="AK61" s="128"/>
      <c r="AL61" s="128"/>
      <c r="AM61" s="128"/>
      <c r="AN61" s="128"/>
      <c r="AO61" s="128"/>
      <c r="AP61" s="128"/>
      <c r="AQ61" s="128"/>
      <c r="AR61" s="131"/>
      <c r="AS61" s="128"/>
      <c r="AT61" s="128"/>
      <c r="AU61" s="128"/>
      <c r="AV61" s="128"/>
      <c r="AW61" s="128"/>
      <c r="AX61" s="128"/>
      <c r="AY61" s="151"/>
      <c r="AZ61" s="128">
        <f t="shared" si="1"/>
        <v>0</v>
      </c>
      <c r="BA61" s="128">
        <f t="shared" si="2"/>
        <v>3</v>
      </c>
      <c r="BB61" s="128">
        <f t="shared" si="9"/>
        <v>3</v>
      </c>
      <c r="BC61" s="128">
        <f t="shared" si="3"/>
        <v>24</v>
      </c>
      <c r="BD61" s="128">
        <f t="shared" si="4"/>
        <v>365</v>
      </c>
      <c r="BE61" s="128">
        <f t="shared" si="5"/>
        <v>366</v>
      </c>
      <c r="BF61" s="128">
        <f t="shared" si="6"/>
        <v>0</v>
      </c>
      <c r="BG61" s="163">
        <f t="shared" si="8"/>
        <v>8.21917808219178E-3</v>
      </c>
      <c r="BH61" s="163">
        <f t="shared" si="7"/>
        <v>8.1967213114754103E-3</v>
      </c>
    </row>
    <row r="62" spans="1:60" x14ac:dyDescent="0.4">
      <c r="A62" s="144" t="s">
        <v>252</v>
      </c>
      <c r="B62" s="145" t="s">
        <v>253</v>
      </c>
      <c r="C62" s="156">
        <v>15.393039999999999</v>
      </c>
      <c r="D62" s="145">
        <v>38.83426</v>
      </c>
      <c r="E62" s="147">
        <v>43077</v>
      </c>
      <c r="F62" s="148">
        <v>44903</v>
      </c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49" t="s">
        <v>310</v>
      </c>
      <c r="AG62" s="149" t="s">
        <v>310</v>
      </c>
      <c r="AH62" s="149" t="s">
        <v>310</v>
      </c>
      <c r="AI62" s="149" t="s">
        <v>310</v>
      </c>
      <c r="AJ62" s="149" t="s">
        <v>310</v>
      </c>
      <c r="AK62" s="128"/>
      <c r="AL62" s="128"/>
      <c r="AM62" s="128"/>
      <c r="AN62" s="128"/>
      <c r="AO62" s="128"/>
      <c r="AP62" s="128"/>
      <c r="AQ62" s="128"/>
      <c r="AR62" s="129"/>
      <c r="AS62" s="130"/>
      <c r="AT62" s="128"/>
      <c r="AU62" s="128"/>
      <c r="AV62" s="128"/>
      <c r="AW62" s="128"/>
      <c r="AX62" s="128"/>
      <c r="AY62" s="151"/>
      <c r="AZ62" s="128">
        <f t="shared" si="1"/>
        <v>0</v>
      </c>
      <c r="BA62" s="128">
        <f t="shared" si="2"/>
        <v>0</v>
      </c>
      <c r="BB62" s="128">
        <f t="shared" si="9"/>
        <v>0</v>
      </c>
      <c r="BC62" s="128">
        <f t="shared" si="3"/>
        <v>24</v>
      </c>
      <c r="BD62" s="128">
        <f t="shared" si="4"/>
        <v>365</v>
      </c>
      <c r="BE62" s="128">
        <f t="shared" si="5"/>
        <v>366</v>
      </c>
      <c r="BF62" s="128">
        <f t="shared" si="6"/>
        <v>0</v>
      </c>
      <c r="BG62" s="163">
        <f t="shared" si="8"/>
        <v>0</v>
      </c>
      <c r="BH62" s="163">
        <f t="shared" si="7"/>
        <v>0</v>
      </c>
    </row>
    <row r="63" spans="1:60" x14ac:dyDescent="0.4">
      <c r="A63" s="144" t="s">
        <v>254</v>
      </c>
      <c r="B63" s="145" t="s">
        <v>255</v>
      </c>
      <c r="C63" s="156">
        <v>15.280469999999999</v>
      </c>
      <c r="D63" s="145">
        <v>38.850769999999997</v>
      </c>
      <c r="E63" s="147">
        <v>43085</v>
      </c>
      <c r="F63" s="148">
        <v>44904</v>
      </c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49" t="s">
        <v>310</v>
      </c>
      <c r="AG63" s="149" t="s">
        <v>310</v>
      </c>
      <c r="AH63" s="149" t="s">
        <v>310</v>
      </c>
      <c r="AI63" s="149" t="s">
        <v>310</v>
      </c>
      <c r="AJ63" s="149" t="s">
        <v>310</v>
      </c>
      <c r="AK63" s="128"/>
      <c r="AL63" s="128"/>
      <c r="AM63" s="128"/>
      <c r="AN63" s="128"/>
      <c r="AO63" s="128"/>
      <c r="AP63" s="128" t="s">
        <v>389</v>
      </c>
      <c r="AQ63" s="128" t="s">
        <v>390</v>
      </c>
      <c r="AR63" s="129">
        <v>45517</v>
      </c>
      <c r="AS63" s="130">
        <v>45520</v>
      </c>
      <c r="AT63" s="128">
        <f>AS63-AR63+1</f>
        <v>4</v>
      </c>
      <c r="AU63" s="128"/>
      <c r="AV63" s="128"/>
      <c r="AW63" s="128"/>
      <c r="AX63" s="128"/>
      <c r="AY63" s="151"/>
      <c r="AZ63" s="128">
        <f t="shared" si="1"/>
        <v>0</v>
      </c>
      <c r="BA63" s="128">
        <f t="shared" si="2"/>
        <v>0</v>
      </c>
      <c r="BB63" s="128">
        <f t="shared" si="9"/>
        <v>4</v>
      </c>
      <c r="BC63" s="128">
        <f t="shared" si="3"/>
        <v>23</v>
      </c>
      <c r="BD63" s="128">
        <f t="shared" si="4"/>
        <v>365</v>
      </c>
      <c r="BE63" s="128">
        <f t="shared" si="5"/>
        <v>366</v>
      </c>
      <c r="BF63" s="128">
        <f t="shared" si="6"/>
        <v>0</v>
      </c>
      <c r="BG63" s="163">
        <f t="shared" si="8"/>
        <v>0</v>
      </c>
      <c r="BH63" s="163">
        <f t="shared" si="7"/>
        <v>1.092896174863388E-2</v>
      </c>
    </row>
    <row r="64" spans="1:60" x14ac:dyDescent="0.4">
      <c r="A64" s="144" t="s">
        <v>256</v>
      </c>
      <c r="B64" s="145" t="s">
        <v>257</v>
      </c>
      <c r="C64" s="156">
        <v>15.39329</v>
      </c>
      <c r="D64" s="145">
        <v>38.834429999999998</v>
      </c>
      <c r="E64" s="147">
        <v>43077</v>
      </c>
      <c r="F64" s="148">
        <v>44904</v>
      </c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49" t="s">
        <v>310</v>
      </c>
      <c r="AG64" s="149" t="s">
        <v>310</v>
      </c>
      <c r="AH64" s="149" t="s">
        <v>310</v>
      </c>
      <c r="AI64" s="149" t="s">
        <v>310</v>
      </c>
      <c r="AJ64" s="149" t="s">
        <v>310</v>
      </c>
      <c r="AK64" s="128"/>
      <c r="AL64" s="128"/>
      <c r="AM64" s="128"/>
      <c r="AN64" s="128"/>
      <c r="AO64" s="128"/>
      <c r="AP64" s="128"/>
      <c r="AQ64" s="128"/>
      <c r="AR64" s="131"/>
      <c r="AS64" s="128"/>
      <c r="AT64" s="128"/>
      <c r="AU64" s="128"/>
      <c r="AV64" s="128"/>
      <c r="AW64" s="128"/>
      <c r="AX64" s="128"/>
      <c r="AY64" s="151"/>
      <c r="AZ64" s="128">
        <f t="shared" si="1"/>
        <v>0</v>
      </c>
      <c r="BA64" s="128">
        <f t="shared" si="2"/>
        <v>0</v>
      </c>
      <c r="BB64" s="128">
        <f t="shared" si="9"/>
        <v>0</v>
      </c>
      <c r="BC64" s="128">
        <f t="shared" si="3"/>
        <v>23</v>
      </c>
      <c r="BD64" s="128">
        <f t="shared" si="4"/>
        <v>365</v>
      </c>
      <c r="BE64" s="128">
        <f t="shared" si="5"/>
        <v>366</v>
      </c>
      <c r="BF64" s="128">
        <f t="shared" si="6"/>
        <v>0</v>
      </c>
      <c r="BG64" s="163">
        <f t="shared" si="8"/>
        <v>0</v>
      </c>
      <c r="BH64" s="163">
        <f t="shared" si="7"/>
        <v>0</v>
      </c>
    </row>
    <row r="65" spans="1:60" s="157" customFormat="1" x14ac:dyDescent="0.4">
      <c r="A65" s="144" t="s">
        <v>258</v>
      </c>
      <c r="B65" s="145" t="s">
        <v>135</v>
      </c>
      <c r="C65" s="156">
        <v>15.19167</v>
      </c>
      <c r="D65" s="145">
        <v>38.991660000000003</v>
      </c>
      <c r="E65" s="147">
        <v>43085</v>
      </c>
      <c r="F65" s="148">
        <v>44904</v>
      </c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 t="s">
        <v>391</v>
      </c>
      <c r="AB65" s="128" t="s">
        <v>315</v>
      </c>
      <c r="AC65" s="130">
        <v>45265</v>
      </c>
      <c r="AD65" s="130">
        <v>45267</v>
      </c>
      <c r="AE65" s="128">
        <f>AD65-AC65+1</f>
        <v>3</v>
      </c>
      <c r="AF65" s="149" t="s">
        <v>310</v>
      </c>
      <c r="AG65" s="149" t="s">
        <v>310</v>
      </c>
      <c r="AH65" s="149" t="s">
        <v>310</v>
      </c>
      <c r="AI65" s="149" t="s">
        <v>310</v>
      </c>
      <c r="AJ65" s="149" t="s">
        <v>310</v>
      </c>
      <c r="AK65" s="128"/>
      <c r="AL65" s="128"/>
      <c r="AM65" s="128"/>
      <c r="AN65" s="128"/>
      <c r="AO65" s="128"/>
      <c r="AP65" s="128"/>
      <c r="AQ65" s="128"/>
      <c r="AR65" s="131"/>
      <c r="AS65" s="128"/>
      <c r="AT65" s="128"/>
      <c r="AU65" s="128"/>
      <c r="AV65" s="128"/>
      <c r="AW65" s="128"/>
      <c r="AX65" s="128"/>
      <c r="AY65" s="151"/>
      <c r="AZ65" s="128">
        <f t="shared" si="1"/>
        <v>0</v>
      </c>
      <c r="BA65" s="128">
        <f t="shared" si="2"/>
        <v>3</v>
      </c>
      <c r="BB65" s="128">
        <f t="shared" si="9"/>
        <v>0</v>
      </c>
      <c r="BC65" s="128">
        <f t="shared" si="3"/>
        <v>23</v>
      </c>
      <c r="BD65" s="128">
        <f t="shared" si="4"/>
        <v>365</v>
      </c>
      <c r="BE65" s="128">
        <f t="shared" si="5"/>
        <v>366</v>
      </c>
      <c r="BF65" s="128">
        <f t="shared" si="6"/>
        <v>0</v>
      </c>
      <c r="BG65" s="163">
        <f t="shared" si="8"/>
        <v>8.21917808219178E-3</v>
      </c>
      <c r="BH65" s="163">
        <f t="shared" si="7"/>
        <v>0</v>
      </c>
    </row>
    <row r="66" spans="1:60" x14ac:dyDescent="0.4">
      <c r="F66" s="158"/>
    </row>
    <row r="67" spans="1:60" x14ac:dyDescent="0.4">
      <c r="E67" s="159" t="s">
        <v>392</v>
      </c>
      <c r="F67" s="158"/>
      <c r="G67" s="159"/>
      <c r="H67" s="159"/>
      <c r="I67" s="159"/>
      <c r="J67" s="159"/>
      <c r="K67" s="159"/>
      <c r="P67" s="138">
        <f>SUM(P3:P65)</f>
        <v>4</v>
      </c>
      <c r="U67" s="138">
        <f>SUM(U3:U65)</f>
        <v>10</v>
      </c>
      <c r="Z67" s="138">
        <f>SUM(Z3:Z65)</f>
        <v>11</v>
      </c>
      <c r="AE67" s="138">
        <f>SUM(AE3:AE65)</f>
        <v>13</v>
      </c>
      <c r="AJ67" s="138">
        <f>SUM(AJ3:AJ65)</f>
        <v>17</v>
      </c>
      <c r="AO67" s="138">
        <f>SUM(AO3:AO65)</f>
        <v>35</v>
      </c>
      <c r="AT67" s="138">
        <f>SUM(AT3:AT65)</f>
        <v>22</v>
      </c>
      <c r="AY67" s="138">
        <f>SUM(AY3:AY65)</f>
        <v>19</v>
      </c>
      <c r="AZ67" s="138">
        <f t="shared" ref="AZ67:BB67" si="12">SUM(AZ3:AZ65)</f>
        <v>0</v>
      </c>
      <c r="BA67" s="138">
        <f t="shared" si="12"/>
        <v>38</v>
      </c>
      <c r="BB67" s="138">
        <f t="shared" si="12"/>
        <v>93</v>
      </c>
      <c r="BF67" s="162">
        <f>AVERAGE(BF3:BF65)</f>
        <v>0</v>
      </c>
      <c r="BG67" s="162">
        <f>AVERAGE(BG3:BG65)</f>
        <v>1.6619923515674615E-3</v>
      </c>
      <c r="BH67" s="162">
        <f>AVERAGE(BH3:BH65)</f>
        <v>4.0333073119958388E-3</v>
      </c>
    </row>
    <row r="68" spans="1:60" x14ac:dyDescent="0.4">
      <c r="E68" s="159" t="s">
        <v>393</v>
      </c>
      <c r="F68" s="158"/>
      <c r="G68" s="159"/>
      <c r="H68" s="159"/>
      <c r="I68" s="159"/>
      <c r="J68" s="159"/>
      <c r="K68" s="159"/>
    </row>
    <row r="69" spans="1:60" x14ac:dyDescent="0.4">
      <c r="E69" s="159" t="s">
        <v>300</v>
      </c>
      <c r="F69" s="158"/>
      <c r="G69" s="159"/>
      <c r="H69" s="159"/>
      <c r="I69" s="159"/>
      <c r="J69" s="159"/>
      <c r="K69" s="159"/>
    </row>
    <row r="70" spans="1:60" x14ac:dyDescent="0.4">
      <c r="F70" s="158"/>
    </row>
    <row r="71" spans="1:60" x14ac:dyDescent="0.4">
      <c r="F71" s="158"/>
    </row>
    <row r="72" spans="1:60" x14ac:dyDescent="0.4">
      <c r="F72" s="158"/>
    </row>
    <row r="73" spans="1:60" x14ac:dyDescent="0.4">
      <c r="F73" s="158"/>
    </row>
    <row r="74" spans="1:60" x14ac:dyDescent="0.4">
      <c r="F74" s="158"/>
    </row>
    <row r="75" spans="1:60" x14ac:dyDescent="0.4">
      <c r="F75" s="158"/>
    </row>
    <row r="76" spans="1:60" x14ac:dyDescent="0.4">
      <c r="F76" s="158"/>
    </row>
    <row r="77" spans="1:60" x14ac:dyDescent="0.4">
      <c r="F77" s="158"/>
    </row>
    <row r="78" spans="1:60" x14ac:dyDescent="0.4">
      <c r="F78" s="158"/>
    </row>
    <row r="79" spans="1:60" x14ac:dyDescent="0.4">
      <c r="F79" s="158"/>
    </row>
    <row r="80" spans="1:60" x14ac:dyDescent="0.4">
      <c r="F80" s="158"/>
    </row>
    <row r="81" spans="6:6" x14ac:dyDescent="0.4">
      <c r="F81" s="158"/>
    </row>
    <row r="82" spans="6:6" x14ac:dyDescent="0.4">
      <c r="F82" s="160"/>
    </row>
    <row r="83" spans="6:6" x14ac:dyDescent="0.4">
      <c r="F83" s="161"/>
    </row>
    <row r="84" spans="6:6" x14ac:dyDescent="0.4">
      <c r="F84" s="158"/>
    </row>
    <row r="85" spans="6:6" x14ac:dyDescent="0.4">
      <c r="F85" s="158"/>
    </row>
    <row r="86" spans="6:6" x14ac:dyDescent="0.4">
      <c r="F86" s="158"/>
    </row>
    <row r="87" spans="6:6" x14ac:dyDescent="0.4">
      <c r="F87" s="158"/>
    </row>
    <row r="88" spans="6:6" x14ac:dyDescent="0.4">
      <c r="F88" s="158"/>
    </row>
    <row r="89" spans="6:6" x14ac:dyDescent="0.4">
      <c r="F89" s="158"/>
    </row>
    <row r="90" spans="6:6" x14ac:dyDescent="0.4">
      <c r="F90" s="158"/>
    </row>
    <row r="91" spans="6:6" x14ac:dyDescent="0.4">
      <c r="F91" s="158"/>
    </row>
    <row r="92" spans="6:6" x14ac:dyDescent="0.4">
      <c r="F92" s="158"/>
    </row>
    <row r="93" spans="6:6" x14ac:dyDescent="0.4">
      <c r="F93" s="158"/>
    </row>
    <row r="94" spans="6:6" x14ac:dyDescent="0.4">
      <c r="F94" s="158"/>
    </row>
    <row r="95" spans="6:6" x14ac:dyDescent="0.4">
      <c r="F95" s="158"/>
    </row>
    <row r="96" spans="6:6" x14ac:dyDescent="0.4">
      <c r="F96" s="158"/>
    </row>
    <row r="97" spans="6:6" x14ac:dyDescent="0.4">
      <c r="F97" s="158"/>
    </row>
    <row r="98" spans="6:6" x14ac:dyDescent="0.4">
      <c r="F98" s="158"/>
    </row>
    <row r="99" spans="6:6" x14ac:dyDescent="0.4">
      <c r="F99" s="158"/>
    </row>
    <row r="100" spans="6:6" x14ac:dyDescent="0.4">
      <c r="F100" s="158"/>
    </row>
    <row r="101" spans="6:6" x14ac:dyDescent="0.4">
      <c r="F101" s="158"/>
    </row>
    <row r="102" spans="6:6" x14ac:dyDescent="0.4">
      <c r="F102" s="158"/>
    </row>
    <row r="103" spans="6:6" x14ac:dyDescent="0.4">
      <c r="F103" s="158"/>
    </row>
    <row r="104" spans="6:6" x14ac:dyDescent="0.4">
      <c r="F104" s="158"/>
    </row>
    <row r="105" spans="6:6" x14ac:dyDescent="0.4">
      <c r="F105" s="158"/>
    </row>
    <row r="106" spans="6:6" x14ac:dyDescent="0.4">
      <c r="F106" s="158"/>
    </row>
    <row r="107" spans="6:6" x14ac:dyDescent="0.4">
      <c r="F107" s="158"/>
    </row>
    <row r="108" spans="6:6" x14ac:dyDescent="0.4">
      <c r="F108" s="158"/>
    </row>
    <row r="109" spans="6:6" x14ac:dyDescent="0.4">
      <c r="F109" s="158"/>
    </row>
    <row r="110" spans="6:6" x14ac:dyDescent="0.4">
      <c r="F110" s="158"/>
    </row>
    <row r="111" spans="6:6" x14ac:dyDescent="0.4">
      <c r="F111" s="158"/>
    </row>
    <row r="112" spans="6:6" x14ac:dyDescent="0.4">
      <c r="F112" s="158"/>
    </row>
    <row r="113" spans="6:6" x14ac:dyDescent="0.4">
      <c r="F113" s="158"/>
    </row>
    <row r="114" spans="6:6" x14ac:dyDescent="0.4">
      <c r="F114" s="158"/>
    </row>
    <row r="115" spans="6:6" x14ac:dyDescent="0.4">
      <c r="F115" s="158"/>
    </row>
    <row r="116" spans="6:6" x14ac:dyDescent="0.4">
      <c r="F116" s="158"/>
    </row>
    <row r="117" spans="6:6" x14ac:dyDescent="0.4">
      <c r="F117" s="158"/>
    </row>
    <row r="118" spans="6:6" x14ac:dyDescent="0.4">
      <c r="F118" s="158"/>
    </row>
    <row r="119" spans="6:6" x14ac:dyDescent="0.4">
      <c r="F119" s="158"/>
    </row>
    <row r="120" spans="6:6" x14ac:dyDescent="0.4">
      <c r="F120" s="158"/>
    </row>
    <row r="121" spans="6:6" x14ac:dyDescent="0.4">
      <c r="F121" s="158"/>
    </row>
    <row r="122" spans="6:6" x14ac:dyDescent="0.4">
      <c r="F122" s="158"/>
    </row>
    <row r="123" spans="6:6" x14ac:dyDescent="0.4">
      <c r="F123" s="158"/>
    </row>
    <row r="124" spans="6:6" x14ac:dyDescent="0.4">
      <c r="F124" s="158"/>
    </row>
    <row r="125" spans="6:6" x14ac:dyDescent="0.4">
      <c r="F125" s="158"/>
    </row>
    <row r="126" spans="6:6" x14ac:dyDescent="0.4">
      <c r="F126" s="158"/>
    </row>
    <row r="127" spans="6:6" x14ac:dyDescent="0.4">
      <c r="F127" s="158"/>
    </row>
    <row r="128" spans="6:6" x14ac:dyDescent="0.4">
      <c r="F128" s="158"/>
    </row>
    <row r="129" spans="6:6" x14ac:dyDescent="0.4">
      <c r="F129" s="158"/>
    </row>
    <row r="130" spans="6:6" x14ac:dyDescent="0.4">
      <c r="F130" s="158"/>
    </row>
    <row r="131" spans="6:6" x14ac:dyDescent="0.4">
      <c r="F131" s="158"/>
    </row>
    <row r="132" spans="6:6" x14ac:dyDescent="0.4">
      <c r="F132" s="158"/>
    </row>
    <row r="133" spans="6:6" x14ac:dyDescent="0.4">
      <c r="F133" s="158"/>
    </row>
    <row r="134" spans="6:6" x14ac:dyDescent="0.4">
      <c r="F134" s="158"/>
    </row>
    <row r="135" spans="6:6" x14ac:dyDescent="0.4">
      <c r="F135" s="158"/>
    </row>
    <row r="136" spans="6:6" x14ac:dyDescent="0.4">
      <c r="F136" s="158"/>
    </row>
    <row r="137" spans="6:6" x14ac:dyDescent="0.4">
      <c r="F137" s="158"/>
    </row>
    <row r="138" spans="6:6" x14ac:dyDescent="0.4">
      <c r="F138" s="158"/>
    </row>
    <row r="139" spans="6:6" x14ac:dyDescent="0.4">
      <c r="F139" s="158"/>
    </row>
    <row r="140" spans="6:6" x14ac:dyDescent="0.4">
      <c r="F140" s="158"/>
    </row>
    <row r="141" spans="6:6" x14ac:dyDescent="0.4">
      <c r="F141" s="158"/>
    </row>
    <row r="142" spans="6:6" x14ac:dyDescent="0.4">
      <c r="F142" s="158"/>
    </row>
    <row r="143" spans="6:6" x14ac:dyDescent="0.4">
      <c r="F143" s="158"/>
    </row>
    <row r="144" spans="6:6" x14ac:dyDescent="0.4">
      <c r="F144" s="158"/>
    </row>
    <row r="145" spans="6:6" x14ac:dyDescent="0.4">
      <c r="F145" s="158"/>
    </row>
    <row r="146" spans="6:6" x14ac:dyDescent="0.4">
      <c r="F146" s="158"/>
    </row>
    <row r="147" spans="6:6" x14ac:dyDescent="0.4">
      <c r="F147" s="158"/>
    </row>
    <row r="148" spans="6:6" x14ac:dyDescent="0.4">
      <c r="F148" s="158"/>
    </row>
    <row r="149" spans="6:6" x14ac:dyDescent="0.4">
      <c r="F149" s="158"/>
    </row>
    <row r="150" spans="6:6" x14ac:dyDescent="0.4">
      <c r="F150" s="158"/>
    </row>
    <row r="151" spans="6:6" x14ac:dyDescent="0.4">
      <c r="F151" s="158"/>
    </row>
    <row r="152" spans="6:6" x14ac:dyDescent="0.4">
      <c r="F152" s="158"/>
    </row>
    <row r="153" spans="6:6" x14ac:dyDescent="0.4">
      <c r="F153" s="158"/>
    </row>
    <row r="154" spans="6:6" x14ac:dyDescent="0.4">
      <c r="F154" s="158"/>
    </row>
    <row r="155" spans="6:6" x14ac:dyDescent="0.4">
      <c r="F155" s="158"/>
    </row>
    <row r="156" spans="6:6" x14ac:dyDescent="0.4">
      <c r="F156" s="158"/>
    </row>
    <row r="157" spans="6:6" x14ac:dyDescent="0.4">
      <c r="F157" s="158"/>
    </row>
    <row r="158" spans="6:6" x14ac:dyDescent="0.4">
      <c r="F158" s="158"/>
    </row>
    <row r="159" spans="6:6" x14ac:dyDescent="0.4">
      <c r="F159" s="158"/>
    </row>
    <row r="160" spans="6:6" x14ac:dyDescent="0.4">
      <c r="F160" s="158"/>
    </row>
    <row r="161" spans="6:6" x14ac:dyDescent="0.4">
      <c r="F161" s="158"/>
    </row>
    <row r="162" spans="6:6" x14ac:dyDescent="0.4">
      <c r="F162" s="158"/>
    </row>
    <row r="163" spans="6:6" x14ac:dyDescent="0.4">
      <c r="F163" s="158"/>
    </row>
    <row r="164" spans="6:6" x14ac:dyDescent="0.4">
      <c r="F164" s="158"/>
    </row>
    <row r="165" spans="6:6" x14ac:dyDescent="0.4">
      <c r="F165" s="158"/>
    </row>
    <row r="166" spans="6:6" x14ac:dyDescent="0.4">
      <c r="F166" s="158"/>
    </row>
    <row r="167" spans="6:6" x14ac:dyDescent="0.4">
      <c r="F167" s="158"/>
    </row>
    <row r="168" spans="6:6" x14ac:dyDescent="0.4">
      <c r="F168" s="158"/>
    </row>
    <row r="169" spans="6:6" x14ac:dyDescent="0.4">
      <c r="F169" s="158"/>
    </row>
    <row r="170" spans="6:6" x14ac:dyDescent="0.4">
      <c r="F170" s="158"/>
    </row>
    <row r="171" spans="6:6" x14ac:dyDescent="0.4">
      <c r="F171" s="158"/>
    </row>
    <row r="172" spans="6:6" x14ac:dyDescent="0.4">
      <c r="F172" s="158"/>
    </row>
    <row r="173" spans="6:6" x14ac:dyDescent="0.4">
      <c r="F173" s="158"/>
    </row>
    <row r="174" spans="6:6" x14ac:dyDescent="0.4">
      <c r="F174" s="158"/>
    </row>
    <row r="175" spans="6:6" x14ac:dyDescent="0.4">
      <c r="F175" s="158"/>
    </row>
    <row r="176" spans="6:6" x14ac:dyDescent="0.4">
      <c r="F176" s="158"/>
    </row>
    <row r="177" spans="6:6" x14ac:dyDescent="0.4">
      <c r="F177" s="158"/>
    </row>
    <row r="178" spans="6:6" x14ac:dyDescent="0.4">
      <c r="F178" s="158"/>
    </row>
    <row r="179" spans="6:6" x14ac:dyDescent="0.4">
      <c r="F179" s="158"/>
    </row>
    <row r="180" spans="6:6" x14ac:dyDescent="0.4">
      <c r="F180" s="158"/>
    </row>
    <row r="181" spans="6:6" x14ac:dyDescent="0.4">
      <c r="F181" s="158"/>
    </row>
    <row r="182" spans="6:6" x14ac:dyDescent="0.4">
      <c r="F182" s="158"/>
    </row>
    <row r="183" spans="6:6" x14ac:dyDescent="0.4">
      <c r="F183" s="158"/>
    </row>
    <row r="184" spans="6:6" x14ac:dyDescent="0.4">
      <c r="F184" s="158"/>
    </row>
    <row r="185" spans="6:6" x14ac:dyDescent="0.4">
      <c r="F185" s="158"/>
    </row>
    <row r="186" spans="6:6" x14ac:dyDescent="0.4">
      <c r="F186" s="158"/>
    </row>
    <row r="187" spans="6:6" x14ac:dyDescent="0.4">
      <c r="F187" s="158"/>
    </row>
    <row r="188" spans="6:6" x14ac:dyDescent="0.4">
      <c r="F188" s="158"/>
    </row>
    <row r="189" spans="6:6" x14ac:dyDescent="0.4">
      <c r="F189" s="158"/>
    </row>
    <row r="190" spans="6:6" x14ac:dyDescent="0.4">
      <c r="F190" s="158"/>
    </row>
    <row r="191" spans="6:6" x14ac:dyDescent="0.4">
      <c r="F191" s="158"/>
    </row>
    <row r="192" spans="6:6" x14ac:dyDescent="0.4">
      <c r="F192" s="158"/>
    </row>
    <row r="193" spans="6:6" x14ac:dyDescent="0.4">
      <c r="F193" s="158"/>
    </row>
    <row r="194" spans="6:6" x14ac:dyDescent="0.4">
      <c r="F194" s="158"/>
    </row>
    <row r="195" spans="6:6" x14ac:dyDescent="0.4">
      <c r="F195" s="158"/>
    </row>
    <row r="196" spans="6:6" x14ac:dyDescent="0.4">
      <c r="F196" s="158"/>
    </row>
    <row r="197" spans="6:6" x14ac:dyDescent="0.4">
      <c r="F197" s="158"/>
    </row>
    <row r="198" spans="6:6" x14ac:dyDescent="0.4">
      <c r="F198" s="158"/>
    </row>
    <row r="199" spans="6:6" x14ac:dyDescent="0.4">
      <c r="F199" s="158"/>
    </row>
    <row r="200" spans="6:6" x14ac:dyDescent="0.4">
      <c r="F200" s="158"/>
    </row>
    <row r="201" spans="6:6" x14ac:dyDescent="0.4">
      <c r="F201" s="158"/>
    </row>
    <row r="202" spans="6:6" x14ac:dyDescent="0.4">
      <c r="F202" s="158"/>
    </row>
    <row r="203" spans="6:6" x14ac:dyDescent="0.4">
      <c r="F203" s="158"/>
    </row>
    <row r="204" spans="6:6" x14ac:dyDescent="0.4">
      <c r="F204" s="158"/>
    </row>
    <row r="205" spans="6:6" x14ac:dyDescent="0.4">
      <c r="F205" s="158"/>
    </row>
    <row r="206" spans="6:6" x14ac:dyDescent="0.4">
      <c r="F206" s="158"/>
    </row>
    <row r="207" spans="6:6" x14ac:dyDescent="0.4">
      <c r="F207" s="158"/>
    </row>
    <row r="208" spans="6:6" x14ac:dyDescent="0.4">
      <c r="F208" s="158"/>
    </row>
    <row r="209" spans="6:6" x14ac:dyDescent="0.4">
      <c r="F209" s="158"/>
    </row>
    <row r="210" spans="6:6" x14ac:dyDescent="0.4">
      <c r="F210" s="158"/>
    </row>
    <row r="211" spans="6:6" x14ac:dyDescent="0.4">
      <c r="F211" s="158"/>
    </row>
    <row r="212" spans="6:6" x14ac:dyDescent="0.4">
      <c r="F212" s="158"/>
    </row>
    <row r="213" spans="6:6" x14ac:dyDescent="0.4">
      <c r="F213" s="158"/>
    </row>
    <row r="214" spans="6:6" x14ac:dyDescent="0.4">
      <c r="F214" s="158"/>
    </row>
    <row r="215" spans="6:6" x14ac:dyDescent="0.4">
      <c r="F215" s="158"/>
    </row>
    <row r="216" spans="6:6" x14ac:dyDescent="0.4">
      <c r="F216" s="158"/>
    </row>
    <row r="217" spans="6:6" x14ac:dyDescent="0.4">
      <c r="F217" s="158"/>
    </row>
    <row r="218" spans="6:6" x14ac:dyDescent="0.4">
      <c r="F218" s="158"/>
    </row>
    <row r="219" spans="6:6" x14ac:dyDescent="0.4">
      <c r="F219" s="158"/>
    </row>
    <row r="220" spans="6:6" x14ac:dyDescent="0.4">
      <c r="F220" s="158"/>
    </row>
    <row r="221" spans="6:6" x14ac:dyDescent="0.4">
      <c r="F221" s="158"/>
    </row>
    <row r="222" spans="6:6" x14ac:dyDescent="0.4">
      <c r="F222" s="158"/>
    </row>
    <row r="223" spans="6:6" x14ac:dyDescent="0.4">
      <c r="F223" s="158"/>
    </row>
    <row r="224" spans="6:6" x14ac:dyDescent="0.4">
      <c r="F224" s="158"/>
    </row>
    <row r="225" spans="6:6" x14ac:dyDescent="0.4">
      <c r="F225" s="158"/>
    </row>
    <row r="226" spans="6:6" x14ac:dyDescent="0.4">
      <c r="F226" s="158"/>
    </row>
    <row r="227" spans="6:6" x14ac:dyDescent="0.4">
      <c r="F227" s="158"/>
    </row>
    <row r="228" spans="6:6" x14ac:dyDescent="0.4">
      <c r="F228" s="158"/>
    </row>
    <row r="229" spans="6:6" x14ac:dyDescent="0.4">
      <c r="F229" s="158"/>
    </row>
    <row r="230" spans="6:6" x14ac:dyDescent="0.4">
      <c r="F230" s="158"/>
    </row>
    <row r="231" spans="6:6" x14ac:dyDescent="0.4">
      <c r="F231" s="158"/>
    </row>
    <row r="232" spans="6:6" x14ac:dyDescent="0.4">
      <c r="F232" s="158"/>
    </row>
    <row r="233" spans="6:6" x14ac:dyDescent="0.4">
      <c r="F233" s="158"/>
    </row>
    <row r="234" spans="6:6" x14ac:dyDescent="0.4">
      <c r="F234" s="158"/>
    </row>
    <row r="235" spans="6:6" x14ac:dyDescent="0.4">
      <c r="F235" s="158"/>
    </row>
    <row r="236" spans="6:6" x14ac:dyDescent="0.4">
      <c r="F236" s="158"/>
    </row>
    <row r="237" spans="6:6" x14ac:dyDescent="0.4">
      <c r="F237" s="158"/>
    </row>
    <row r="238" spans="6:6" x14ac:dyDescent="0.4">
      <c r="F238" s="158"/>
    </row>
    <row r="239" spans="6:6" x14ac:dyDescent="0.4">
      <c r="F239" s="158"/>
    </row>
    <row r="240" spans="6:6" x14ac:dyDescent="0.4">
      <c r="F240" s="158"/>
    </row>
    <row r="241" spans="6:6" x14ac:dyDescent="0.4">
      <c r="F241" s="158"/>
    </row>
    <row r="242" spans="6:6" x14ac:dyDescent="0.4">
      <c r="F242" s="158"/>
    </row>
    <row r="243" spans="6:6" x14ac:dyDescent="0.4">
      <c r="F243" s="158"/>
    </row>
    <row r="244" spans="6:6" x14ac:dyDescent="0.4">
      <c r="F244" s="158"/>
    </row>
    <row r="245" spans="6:6" x14ac:dyDescent="0.4">
      <c r="F245" s="158"/>
    </row>
    <row r="246" spans="6:6" x14ac:dyDescent="0.4">
      <c r="F246" s="158"/>
    </row>
    <row r="247" spans="6:6" x14ac:dyDescent="0.4">
      <c r="F247" s="158"/>
    </row>
    <row r="248" spans="6:6" x14ac:dyDescent="0.4">
      <c r="F248" s="158"/>
    </row>
    <row r="249" spans="6:6" x14ac:dyDescent="0.4">
      <c r="F249" s="158"/>
    </row>
    <row r="250" spans="6:6" x14ac:dyDescent="0.4">
      <c r="F250" s="158"/>
    </row>
    <row r="251" spans="6:6" x14ac:dyDescent="0.4">
      <c r="F251" s="158"/>
    </row>
    <row r="252" spans="6:6" x14ac:dyDescent="0.4">
      <c r="F252" s="158"/>
    </row>
    <row r="253" spans="6:6" x14ac:dyDescent="0.4">
      <c r="F253" s="158"/>
    </row>
    <row r="254" spans="6:6" x14ac:dyDescent="0.4">
      <c r="F254" s="158"/>
    </row>
    <row r="255" spans="6:6" x14ac:dyDescent="0.4">
      <c r="F255" s="158"/>
    </row>
    <row r="256" spans="6:6" x14ac:dyDescent="0.4">
      <c r="F256" s="158"/>
    </row>
    <row r="257" spans="6:6" x14ac:dyDescent="0.4">
      <c r="F257" s="158"/>
    </row>
    <row r="258" spans="6:6" x14ac:dyDescent="0.4">
      <c r="F258" s="158"/>
    </row>
    <row r="259" spans="6:6" x14ac:dyDescent="0.4">
      <c r="F259" s="158"/>
    </row>
    <row r="260" spans="6:6" x14ac:dyDescent="0.4">
      <c r="F260" s="158"/>
    </row>
    <row r="261" spans="6:6" x14ac:dyDescent="0.4">
      <c r="F261" s="158"/>
    </row>
    <row r="262" spans="6:6" x14ac:dyDescent="0.4">
      <c r="F262" s="158"/>
    </row>
    <row r="263" spans="6:6" x14ac:dyDescent="0.4">
      <c r="F263" s="158"/>
    </row>
    <row r="264" spans="6:6" x14ac:dyDescent="0.4">
      <c r="F264" s="158"/>
    </row>
    <row r="265" spans="6:6" x14ac:dyDescent="0.4">
      <c r="F265" s="158"/>
    </row>
    <row r="266" spans="6:6" x14ac:dyDescent="0.4">
      <c r="F266" s="158"/>
    </row>
    <row r="267" spans="6:6" x14ac:dyDescent="0.4">
      <c r="F267" s="158"/>
    </row>
    <row r="268" spans="6:6" x14ac:dyDescent="0.4">
      <c r="F268" s="158"/>
    </row>
    <row r="269" spans="6:6" x14ac:dyDescent="0.4">
      <c r="F269" s="158"/>
    </row>
    <row r="270" spans="6:6" x14ac:dyDescent="0.4">
      <c r="F270" s="158"/>
    </row>
    <row r="271" spans="6:6" x14ac:dyDescent="0.4">
      <c r="F271" s="158"/>
    </row>
    <row r="272" spans="6:6" x14ac:dyDescent="0.4">
      <c r="F272" s="158"/>
    </row>
    <row r="273" spans="6:6" x14ac:dyDescent="0.4">
      <c r="F273" s="158"/>
    </row>
    <row r="274" spans="6:6" x14ac:dyDescent="0.4">
      <c r="F274" s="158"/>
    </row>
    <row r="275" spans="6:6" x14ac:dyDescent="0.4">
      <c r="F275" s="158"/>
    </row>
    <row r="276" spans="6:6" x14ac:dyDescent="0.4">
      <c r="F276" s="158"/>
    </row>
    <row r="277" spans="6:6" x14ac:dyDescent="0.4">
      <c r="F277" s="158"/>
    </row>
    <row r="278" spans="6:6" x14ac:dyDescent="0.4">
      <c r="F278" s="158"/>
    </row>
    <row r="279" spans="6:6" x14ac:dyDescent="0.4">
      <c r="F279" s="158"/>
    </row>
    <row r="280" spans="6:6" x14ac:dyDescent="0.4">
      <c r="F280" s="158"/>
    </row>
    <row r="281" spans="6:6" x14ac:dyDescent="0.4">
      <c r="F281" s="158"/>
    </row>
    <row r="282" spans="6:6" x14ac:dyDescent="0.4">
      <c r="F282" s="158"/>
    </row>
    <row r="283" spans="6:6" x14ac:dyDescent="0.4">
      <c r="F283" s="158"/>
    </row>
    <row r="284" spans="6:6" x14ac:dyDescent="0.4">
      <c r="F284" s="158"/>
    </row>
    <row r="285" spans="6:6" x14ac:dyDescent="0.4">
      <c r="F285" s="158"/>
    </row>
    <row r="286" spans="6:6" x14ac:dyDescent="0.4">
      <c r="F286" s="158"/>
    </row>
    <row r="287" spans="6:6" x14ac:dyDescent="0.4">
      <c r="F287" s="158"/>
    </row>
    <row r="288" spans="6:6" x14ac:dyDescent="0.4">
      <c r="F288" s="158"/>
    </row>
    <row r="289" spans="6:6" x14ac:dyDescent="0.4">
      <c r="F289" s="158"/>
    </row>
    <row r="290" spans="6:6" x14ac:dyDescent="0.4">
      <c r="F290" s="158"/>
    </row>
    <row r="291" spans="6:6" x14ac:dyDescent="0.4">
      <c r="F291" s="158"/>
    </row>
    <row r="292" spans="6:6" x14ac:dyDescent="0.4">
      <c r="F292" s="158"/>
    </row>
    <row r="293" spans="6:6" x14ac:dyDescent="0.4">
      <c r="F293" s="158"/>
    </row>
    <row r="294" spans="6:6" x14ac:dyDescent="0.4">
      <c r="F294" s="158"/>
    </row>
    <row r="295" spans="6:6" x14ac:dyDescent="0.4">
      <c r="F295" s="158"/>
    </row>
    <row r="296" spans="6:6" x14ac:dyDescent="0.4">
      <c r="F296" s="158"/>
    </row>
    <row r="297" spans="6:6" x14ac:dyDescent="0.4">
      <c r="F297" s="158"/>
    </row>
    <row r="298" spans="6:6" x14ac:dyDescent="0.4">
      <c r="F298" s="158"/>
    </row>
    <row r="299" spans="6:6" x14ac:dyDescent="0.4">
      <c r="F299" s="158"/>
    </row>
    <row r="300" spans="6:6" x14ac:dyDescent="0.4">
      <c r="F300" s="158"/>
    </row>
    <row r="301" spans="6:6" x14ac:dyDescent="0.4">
      <c r="F301" s="158"/>
    </row>
    <row r="302" spans="6:6" x14ac:dyDescent="0.4">
      <c r="F302" s="158"/>
    </row>
    <row r="303" spans="6:6" x14ac:dyDescent="0.4">
      <c r="F303" s="158"/>
    </row>
    <row r="304" spans="6:6" x14ac:dyDescent="0.4">
      <c r="F304" s="158"/>
    </row>
    <row r="305" spans="6:6" x14ac:dyDescent="0.4">
      <c r="F305" s="158"/>
    </row>
    <row r="306" spans="6:6" x14ac:dyDescent="0.4">
      <c r="F306" s="158"/>
    </row>
    <row r="307" spans="6:6" x14ac:dyDescent="0.4">
      <c r="F307" s="158"/>
    </row>
    <row r="308" spans="6:6" x14ac:dyDescent="0.4">
      <c r="F308" s="158"/>
    </row>
    <row r="309" spans="6:6" x14ac:dyDescent="0.4">
      <c r="F309" s="158"/>
    </row>
    <row r="310" spans="6:6" x14ac:dyDescent="0.4">
      <c r="F310" s="158"/>
    </row>
    <row r="311" spans="6:6" x14ac:dyDescent="0.4">
      <c r="F311" s="158"/>
    </row>
    <row r="312" spans="6:6" x14ac:dyDescent="0.4">
      <c r="F312" s="158"/>
    </row>
    <row r="313" spans="6:6" x14ac:dyDescent="0.4">
      <c r="F313" s="158"/>
    </row>
    <row r="314" spans="6:6" x14ac:dyDescent="0.4">
      <c r="F314" s="158"/>
    </row>
    <row r="315" spans="6:6" x14ac:dyDescent="0.4">
      <c r="F315" s="158"/>
    </row>
    <row r="316" spans="6:6" x14ac:dyDescent="0.4">
      <c r="F316" s="158"/>
    </row>
    <row r="317" spans="6:6" x14ac:dyDescent="0.4">
      <c r="F317" s="158"/>
    </row>
    <row r="318" spans="6:6" x14ac:dyDescent="0.4">
      <c r="F318" s="158"/>
    </row>
    <row r="319" spans="6:6" x14ac:dyDescent="0.4">
      <c r="F319" s="158"/>
    </row>
    <row r="320" spans="6:6" x14ac:dyDescent="0.4">
      <c r="F320" s="158"/>
    </row>
    <row r="321" spans="6:6" x14ac:dyDescent="0.4">
      <c r="F321" s="158"/>
    </row>
    <row r="322" spans="6:6" x14ac:dyDescent="0.4">
      <c r="F322" s="158"/>
    </row>
    <row r="323" spans="6:6" x14ac:dyDescent="0.4">
      <c r="F323" s="158"/>
    </row>
    <row r="324" spans="6:6" x14ac:dyDescent="0.4">
      <c r="F324" s="158"/>
    </row>
    <row r="325" spans="6:6" x14ac:dyDescent="0.4">
      <c r="F325" s="158"/>
    </row>
    <row r="326" spans="6:6" x14ac:dyDescent="0.4">
      <c r="F326" s="158"/>
    </row>
    <row r="327" spans="6:6" x14ac:dyDescent="0.4">
      <c r="F327" s="158"/>
    </row>
    <row r="328" spans="6:6" x14ac:dyDescent="0.4">
      <c r="F328" s="158"/>
    </row>
    <row r="329" spans="6:6" x14ac:dyDescent="0.4">
      <c r="F329" s="158"/>
    </row>
    <row r="330" spans="6:6" x14ac:dyDescent="0.4">
      <c r="F330" s="158"/>
    </row>
    <row r="331" spans="6:6" x14ac:dyDescent="0.4">
      <c r="F331" s="158"/>
    </row>
    <row r="332" spans="6:6" x14ac:dyDescent="0.4">
      <c r="F332" s="158"/>
    </row>
    <row r="333" spans="6:6" x14ac:dyDescent="0.4">
      <c r="F333" s="158"/>
    </row>
    <row r="334" spans="6:6" x14ac:dyDescent="0.4">
      <c r="F334" s="158"/>
    </row>
    <row r="335" spans="6:6" x14ac:dyDescent="0.4">
      <c r="F335" s="158"/>
    </row>
    <row r="336" spans="6:6" x14ac:dyDescent="0.4">
      <c r="F336" s="158"/>
    </row>
    <row r="337" spans="6:6" x14ac:dyDescent="0.4">
      <c r="F337" s="158"/>
    </row>
    <row r="338" spans="6:6" x14ac:dyDescent="0.4">
      <c r="F338" s="158"/>
    </row>
    <row r="339" spans="6:6" x14ac:dyDescent="0.4">
      <c r="F339" s="158"/>
    </row>
    <row r="340" spans="6:6" x14ac:dyDescent="0.4">
      <c r="F340" s="158"/>
    </row>
    <row r="341" spans="6:6" x14ac:dyDescent="0.4">
      <c r="F341" s="158"/>
    </row>
    <row r="342" spans="6:6" x14ac:dyDescent="0.4">
      <c r="F342" s="158"/>
    </row>
    <row r="343" spans="6:6" x14ac:dyDescent="0.4">
      <c r="F343" s="158"/>
    </row>
    <row r="344" spans="6:6" x14ac:dyDescent="0.4">
      <c r="F344" s="158"/>
    </row>
    <row r="345" spans="6:6" x14ac:dyDescent="0.4">
      <c r="F345" s="158"/>
    </row>
    <row r="346" spans="6:6" x14ac:dyDescent="0.4">
      <c r="F346" s="158"/>
    </row>
    <row r="347" spans="6:6" x14ac:dyDescent="0.4">
      <c r="F347" s="158"/>
    </row>
    <row r="348" spans="6:6" x14ac:dyDescent="0.4">
      <c r="F348" s="158"/>
    </row>
    <row r="349" spans="6:6" x14ac:dyDescent="0.4">
      <c r="F349" s="158"/>
    </row>
    <row r="350" spans="6:6" x14ac:dyDescent="0.4">
      <c r="F350" s="158"/>
    </row>
    <row r="351" spans="6:6" x14ac:dyDescent="0.4">
      <c r="F351" s="158"/>
    </row>
    <row r="352" spans="6:6" x14ac:dyDescent="0.4">
      <c r="F352" s="158"/>
    </row>
    <row r="353" spans="6:6" x14ac:dyDescent="0.4">
      <c r="F353" s="158"/>
    </row>
    <row r="354" spans="6:6" x14ac:dyDescent="0.4">
      <c r="F354" s="158"/>
    </row>
    <row r="355" spans="6:6" x14ac:dyDescent="0.4">
      <c r="F355" s="158"/>
    </row>
    <row r="356" spans="6:6" x14ac:dyDescent="0.4">
      <c r="F356" s="158"/>
    </row>
    <row r="357" spans="6:6" x14ac:dyDescent="0.4">
      <c r="F357" s="158"/>
    </row>
    <row r="358" spans="6:6" x14ac:dyDescent="0.4">
      <c r="F358" s="158"/>
    </row>
    <row r="359" spans="6:6" x14ac:dyDescent="0.4">
      <c r="F359" s="158"/>
    </row>
    <row r="360" spans="6:6" x14ac:dyDescent="0.4">
      <c r="F360" s="158"/>
    </row>
    <row r="361" spans="6:6" x14ac:dyDescent="0.4">
      <c r="F361" s="158"/>
    </row>
    <row r="362" spans="6:6" x14ac:dyDescent="0.4">
      <c r="F362" s="158"/>
    </row>
    <row r="363" spans="6:6" x14ac:dyDescent="0.4">
      <c r="F363" s="158"/>
    </row>
    <row r="364" spans="6:6" x14ac:dyDescent="0.4">
      <c r="F364" s="158"/>
    </row>
    <row r="365" spans="6:6" x14ac:dyDescent="0.4">
      <c r="F365" s="158"/>
    </row>
    <row r="366" spans="6:6" x14ac:dyDescent="0.4">
      <c r="F366" s="158"/>
    </row>
    <row r="367" spans="6:6" x14ac:dyDescent="0.4">
      <c r="F367" s="158"/>
    </row>
    <row r="368" spans="6:6" x14ac:dyDescent="0.4">
      <c r="F368" s="158"/>
    </row>
    <row r="369" spans="6:6" x14ac:dyDescent="0.4">
      <c r="F369" s="158"/>
    </row>
    <row r="370" spans="6:6" x14ac:dyDescent="0.4">
      <c r="F370" s="158"/>
    </row>
    <row r="371" spans="6:6" x14ac:dyDescent="0.4">
      <c r="F371" s="158"/>
    </row>
    <row r="372" spans="6:6" x14ac:dyDescent="0.4">
      <c r="F372" s="158"/>
    </row>
    <row r="373" spans="6:6" x14ac:dyDescent="0.4">
      <c r="F373" s="158"/>
    </row>
    <row r="374" spans="6:6" x14ac:dyDescent="0.4">
      <c r="F374" s="158"/>
    </row>
    <row r="375" spans="6:6" x14ac:dyDescent="0.4">
      <c r="F375" s="158"/>
    </row>
    <row r="376" spans="6:6" x14ac:dyDescent="0.4">
      <c r="F376" s="158"/>
    </row>
    <row r="377" spans="6:6" x14ac:dyDescent="0.4">
      <c r="F377" s="158"/>
    </row>
    <row r="378" spans="6:6" x14ac:dyDescent="0.4">
      <c r="F378" s="158"/>
    </row>
    <row r="379" spans="6:6" x14ac:dyDescent="0.4">
      <c r="F379" s="158"/>
    </row>
    <row r="380" spans="6:6" x14ac:dyDescent="0.4">
      <c r="F380" s="158"/>
    </row>
    <row r="381" spans="6:6" x14ac:dyDescent="0.4">
      <c r="F381" s="158"/>
    </row>
    <row r="382" spans="6:6" x14ac:dyDescent="0.4">
      <c r="F382" s="158"/>
    </row>
    <row r="383" spans="6:6" x14ac:dyDescent="0.4">
      <c r="F383" s="158"/>
    </row>
    <row r="384" spans="6:6" x14ac:dyDescent="0.4">
      <c r="F384" s="158"/>
    </row>
    <row r="385" spans="6:6" x14ac:dyDescent="0.4">
      <c r="F385" s="158"/>
    </row>
    <row r="386" spans="6:6" x14ac:dyDescent="0.4">
      <c r="F386" s="158"/>
    </row>
    <row r="387" spans="6:6" x14ac:dyDescent="0.4">
      <c r="F387" s="158"/>
    </row>
    <row r="388" spans="6:6" x14ac:dyDescent="0.4">
      <c r="F388" s="158"/>
    </row>
    <row r="389" spans="6:6" x14ac:dyDescent="0.4">
      <c r="F389" s="158"/>
    </row>
    <row r="390" spans="6:6" x14ac:dyDescent="0.4">
      <c r="F390" s="158"/>
    </row>
    <row r="391" spans="6:6" x14ac:dyDescent="0.4">
      <c r="F391" s="158"/>
    </row>
    <row r="392" spans="6:6" x14ac:dyDescent="0.4">
      <c r="F392" s="158"/>
    </row>
    <row r="393" spans="6:6" x14ac:dyDescent="0.4">
      <c r="F393" s="158"/>
    </row>
    <row r="394" spans="6:6" x14ac:dyDescent="0.4">
      <c r="F394" s="158"/>
    </row>
    <row r="395" spans="6:6" x14ac:dyDescent="0.4">
      <c r="F395" s="158"/>
    </row>
    <row r="396" spans="6:6" x14ac:dyDescent="0.4">
      <c r="F396" s="158"/>
    </row>
    <row r="397" spans="6:6" x14ac:dyDescent="0.4">
      <c r="F397" s="158"/>
    </row>
    <row r="398" spans="6:6" x14ac:dyDescent="0.4">
      <c r="F398" s="158"/>
    </row>
    <row r="399" spans="6:6" x14ac:dyDescent="0.4">
      <c r="F399" s="158"/>
    </row>
  </sheetData>
  <mergeCells count="12">
    <mergeCell ref="BF1:BH1"/>
    <mergeCell ref="BC1:BE1"/>
    <mergeCell ref="G1:K1"/>
    <mergeCell ref="AZ1:BB1"/>
    <mergeCell ref="AK1:AO1"/>
    <mergeCell ref="AP1:AT1"/>
    <mergeCell ref="AU1:AY1"/>
    <mergeCell ref="L1:P1"/>
    <mergeCell ref="Q1:U1"/>
    <mergeCell ref="V1:Z1"/>
    <mergeCell ref="AA1:AE1"/>
    <mergeCell ref="AF1:AJ1"/>
  </mergeCells>
  <phoneticPr fontId="23" type="noConversion"/>
  <conditionalFormatting sqref="A2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0C23-8546-4345-B6B4-73F09C21941A}">
  <dimension ref="B2:G14"/>
  <sheetViews>
    <sheetView zoomScaleNormal="100" workbookViewId="0">
      <selection activeCell="E6" sqref="E6"/>
    </sheetView>
  </sheetViews>
  <sheetFormatPr defaultRowHeight="14.5" x14ac:dyDescent="0.35"/>
  <cols>
    <col min="2" max="2" width="21.54296875" customWidth="1"/>
    <col min="3" max="3" width="10.08984375" customWidth="1"/>
    <col min="4" max="4" width="19.81640625" customWidth="1"/>
    <col min="5" max="5" width="10.1796875" customWidth="1"/>
    <col min="6" max="6" width="19.1796875" customWidth="1"/>
    <col min="7" max="7" width="11.453125" customWidth="1"/>
    <col min="8" max="8" width="16.08984375" customWidth="1"/>
  </cols>
  <sheetData>
    <row r="2" spans="2:7" ht="28" customHeight="1" x14ac:dyDescent="0.35">
      <c r="B2" s="14"/>
      <c r="C2" s="89">
        <v>2023</v>
      </c>
      <c r="D2" s="89" t="s">
        <v>432</v>
      </c>
      <c r="E2" s="89">
        <v>2024</v>
      </c>
      <c r="F2" s="89" t="s">
        <v>433</v>
      </c>
      <c r="G2" s="135" t="s">
        <v>394</v>
      </c>
    </row>
    <row r="3" spans="2:7" x14ac:dyDescent="0.35">
      <c r="B3" s="14" t="s">
        <v>77</v>
      </c>
      <c r="C3" s="19">
        <v>4.1818181818181799</v>
      </c>
      <c r="D3" s="19" t="s">
        <v>435</v>
      </c>
      <c r="E3" s="19">
        <v>4.127272727272727</v>
      </c>
      <c r="F3" s="19" t="s">
        <v>436</v>
      </c>
      <c r="G3" s="19">
        <f t="shared" ref="G3:G4" si="0">AVERAGE(C3:E3)</f>
        <v>4.1545454545454534</v>
      </c>
    </row>
    <row r="4" spans="2:7" x14ac:dyDescent="0.35">
      <c r="B4" s="14" t="s">
        <v>104</v>
      </c>
      <c r="C4" s="14">
        <v>0</v>
      </c>
      <c r="D4" s="19" t="s">
        <v>435</v>
      </c>
      <c r="E4" s="14">
        <v>0</v>
      </c>
      <c r="F4" s="19" t="s">
        <v>436</v>
      </c>
      <c r="G4" s="14">
        <f t="shared" si="0"/>
        <v>0</v>
      </c>
    </row>
    <row r="5" spans="2:7" ht="16" x14ac:dyDescent="0.35">
      <c r="B5" s="87" t="s">
        <v>29</v>
      </c>
      <c r="C5" s="21">
        <v>0.9285714285714286</v>
      </c>
      <c r="D5" s="21" t="s">
        <v>434</v>
      </c>
      <c r="E5" s="21">
        <v>0.91069999999999995</v>
      </c>
      <c r="F5" s="21" t="s">
        <v>438</v>
      </c>
      <c r="G5" s="21">
        <f>AVERAGE(C5:E5)</f>
        <v>0.91963571428571433</v>
      </c>
    </row>
    <row r="6" spans="2:7" ht="16.5" x14ac:dyDescent="0.45">
      <c r="B6" s="14" t="s">
        <v>47</v>
      </c>
      <c r="C6" s="21">
        <v>0.78181818181818175</v>
      </c>
      <c r="D6" s="21" t="s">
        <v>437</v>
      </c>
      <c r="E6" s="21">
        <v>0.75909090909090904</v>
      </c>
      <c r="F6" s="21" t="s">
        <v>439</v>
      </c>
      <c r="G6" s="21">
        <f>AVERAGE(C6:E6)</f>
        <v>0.77045454545454539</v>
      </c>
    </row>
    <row r="7" spans="2:7" x14ac:dyDescent="0.35">
      <c r="B7" s="14" t="s">
        <v>395</v>
      </c>
      <c r="C7" s="172">
        <v>0.6</v>
      </c>
      <c r="D7" s="172" t="s">
        <v>435</v>
      </c>
      <c r="E7" s="172">
        <v>0.5</v>
      </c>
      <c r="F7" s="172" t="s">
        <v>436</v>
      </c>
      <c r="G7" s="172">
        <f>AVERAGE(C7:E7)</f>
        <v>0.55000000000000004</v>
      </c>
    </row>
    <row r="8" spans="2:7" x14ac:dyDescent="0.35">
      <c r="B8" s="14"/>
      <c r="C8" s="14"/>
      <c r="D8" s="14"/>
      <c r="E8" s="14"/>
      <c r="F8" s="14"/>
      <c r="G8" s="14"/>
    </row>
    <row r="9" spans="2:7" x14ac:dyDescent="0.35">
      <c r="B9" s="133" t="s">
        <v>64</v>
      </c>
      <c r="C9" s="14"/>
      <c r="D9" s="14"/>
      <c r="E9" s="14"/>
      <c r="F9" s="14"/>
      <c r="G9" s="14"/>
    </row>
    <row r="10" spans="2:7" x14ac:dyDescent="0.35">
      <c r="B10" s="14" t="s">
        <v>65</v>
      </c>
      <c r="C10" s="14">
        <v>0</v>
      </c>
      <c r="D10" s="14" t="s">
        <v>435</v>
      </c>
      <c r="E10" s="14">
        <v>0</v>
      </c>
      <c r="F10" s="14" t="s">
        <v>436</v>
      </c>
      <c r="G10" s="14">
        <f t="shared" ref="G10:G14" si="1">AVERAGE(C10:E10)</f>
        <v>0</v>
      </c>
    </row>
    <row r="11" spans="2:7" x14ac:dyDescent="0.35">
      <c r="B11" s="14" t="s">
        <v>66</v>
      </c>
      <c r="C11" s="21">
        <v>0.80909090909090908</v>
      </c>
      <c r="D11" s="14" t="s">
        <v>435</v>
      </c>
      <c r="E11" s="134">
        <v>1</v>
      </c>
      <c r="F11" s="14" t="s">
        <v>436</v>
      </c>
      <c r="G11" s="136">
        <f t="shared" si="1"/>
        <v>0.90454545454545454</v>
      </c>
    </row>
    <row r="12" spans="2:7" x14ac:dyDescent="0.35">
      <c r="B12" s="14" t="s">
        <v>67</v>
      </c>
      <c r="C12" s="21">
        <v>0.19090909090909092</v>
      </c>
      <c r="D12" s="14" t="s">
        <v>435</v>
      </c>
      <c r="E12" s="14">
        <v>0</v>
      </c>
      <c r="F12" s="14" t="s">
        <v>436</v>
      </c>
      <c r="G12" s="136">
        <f t="shared" si="1"/>
        <v>9.5454545454545459E-2</v>
      </c>
    </row>
    <row r="13" spans="2:7" x14ac:dyDescent="0.35">
      <c r="B13" s="14" t="s">
        <v>68</v>
      </c>
      <c r="C13" s="14">
        <v>0</v>
      </c>
      <c r="D13" s="14" t="s">
        <v>435</v>
      </c>
      <c r="E13" s="14">
        <v>0</v>
      </c>
      <c r="F13" s="14" t="s">
        <v>436</v>
      </c>
      <c r="G13" s="14">
        <f t="shared" si="1"/>
        <v>0</v>
      </c>
    </row>
    <row r="14" spans="2:7" x14ac:dyDescent="0.35">
      <c r="B14" s="14" t="s">
        <v>69</v>
      </c>
      <c r="C14" s="14">
        <v>0</v>
      </c>
      <c r="D14" s="14" t="s">
        <v>435</v>
      </c>
      <c r="E14" s="14">
        <v>0</v>
      </c>
      <c r="F14" s="14" t="s">
        <v>436</v>
      </c>
      <c r="G14" s="14">
        <f t="shared" si="1"/>
        <v>0</v>
      </c>
    </row>
  </sheetData>
  <phoneticPr fontId="2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20" ma:contentTypeDescription="Create a new document." ma:contentTypeScope="" ma:versionID="b90a2884cd42007396de3630e108290f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938c967ed9652d0c0fd2f59bc407e766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30D8F7-A6C0-4B24-9CC8-CF9C179E6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F7ECF-7442-46F6-8DB7-6716C752E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CEFFCE-7975-4211-8301-88617FB0AEA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83a6049c-05c8-4e22-bd03-2c19a5f84a8b"/>
    <ds:schemaRef ds:uri="8bcd9205-aa71-43b1-82fe-dcc00a36dd0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Input Reference</vt:lpstr>
      <vt:lpstr>SDG Calcs Maekel</vt:lpstr>
      <vt:lpstr>ERs Calcs</vt:lpstr>
      <vt:lpstr>Maintenance</vt:lpstr>
      <vt:lpstr>Survey results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CO2 Laptop</dc:creator>
  <cp:keywords/>
  <dc:description/>
  <cp:lastModifiedBy>Rebecca Barton</cp:lastModifiedBy>
  <cp:revision/>
  <dcterms:created xsi:type="dcterms:W3CDTF">2024-10-09T16:24:24Z</dcterms:created>
  <dcterms:modified xsi:type="dcterms:W3CDTF">2025-07-02T15:54:57Z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