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2balance.sharepoint.com/Shared Documents/Projects/Active/CO2b_UG/Uganda_Lango_SW/4_Reviews/4_Design_change/OS/"/>
    </mc:Choice>
  </mc:AlternateContent>
  <xr:revisionPtr revIDLastSave="455" documentId="8_{BA58C564-FAE4-40C9-B759-54B54F4DBC3B}" xr6:coauthVersionLast="47" xr6:coauthVersionMax="47" xr10:uidLastSave="{4FA577D9-3D9B-45E2-A373-09FECE11640F}"/>
  <bookViews>
    <workbookView xWindow="-28920" yWindow="-120" windowWidth="29040" windowHeight="15720" firstSheet="7" activeTab="11" xr2:uid="{907A940C-FAFA-44B8-BA39-01AF29280B88}"/>
  </bookViews>
  <sheets>
    <sheet name="Ex Ante GS7366" sheetId="7" r:id="rId1"/>
    <sheet name="Ex Ante GS7365" sheetId="24" r:id="rId2"/>
    <sheet name="Ex Ante GS7364" sheetId="25" r:id="rId3"/>
    <sheet name="Ex Ante GS7363" sheetId="26" r:id="rId4"/>
    <sheet name="Ex Ante GS7362" sheetId="27" r:id="rId5"/>
    <sheet name="Ex Ante GS6351" sheetId="28" r:id="rId6"/>
    <sheet name="Ex Ante GS6350" sheetId="29" r:id="rId7"/>
    <sheet name="Ex Ante GS6349" sheetId="30" r:id="rId8"/>
    <sheet name="SDG Estimations" sheetId="23" r:id="rId9"/>
    <sheet name="Summary of ERs" sheetId="22" r:id="rId10"/>
    <sheet name="Useful Energy Output" sheetId="12" r:id="rId11"/>
    <sheet name="Re-bundling" sheetId="3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4" i="31" l="1"/>
  <c r="H164" i="31" s="1"/>
  <c r="F163" i="31"/>
  <c r="H163" i="31" s="1"/>
  <c r="F162" i="31"/>
  <c r="H162" i="31" s="1"/>
  <c r="F161" i="31"/>
  <c r="H161" i="31" s="1"/>
  <c r="F160" i="31"/>
  <c r="H160" i="31" s="1"/>
  <c r="F159" i="31"/>
  <c r="H159" i="31" s="1"/>
  <c r="F158" i="31"/>
  <c r="H158" i="31" s="1"/>
  <c r="F157" i="31"/>
  <c r="H157" i="31" s="1"/>
  <c r="F156" i="31"/>
  <c r="H156" i="31" s="1"/>
  <c r="F155" i="31"/>
  <c r="H155" i="31" s="1"/>
  <c r="F154" i="31"/>
  <c r="H154" i="31" s="1"/>
  <c r="F153" i="31"/>
  <c r="H153" i="31" s="1"/>
  <c r="F152" i="31"/>
  <c r="H152" i="31" s="1"/>
  <c r="F151" i="31"/>
  <c r="H151" i="31" s="1"/>
  <c r="F150" i="31"/>
  <c r="H150" i="31" s="1"/>
  <c r="F149" i="31"/>
  <c r="H149" i="31" s="1"/>
  <c r="I148" i="31"/>
  <c r="F148" i="31"/>
  <c r="H148" i="31" s="1"/>
  <c r="F147" i="31"/>
  <c r="H147" i="31" s="1"/>
  <c r="F146" i="31"/>
  <c r="H146" i="31" s="1"/>
  <c r="F145" i="31"/>
  <c r="H145" i="31" s="1"/>
  <c r="F144" i="31"/>
  <c r="H144" i="31" s="1"/>
  <c r="F143" i="31"/>
  <c r="H143" i="31" s="1"/>
  <c r="F142" i="31"/>
  <c r="H142" i="31" s="1"/>
  <c r="F141" i="31"/>
  <c r="H141" i="31" s="1"/>
  <c r="F140" i="31"/>
  <c r="H140" i="31" s="1"/>
  <c r="F139" i="31"/>
  <c r="H139" i="31" s="1"/>
  <c r="F138" i="31"/>
  <c r="H138" i="31" s="1"/>
  <c r="F137" i="31"/>
  <c r="H137" i="31" s="1"/>
  <c r="F136" i="31"/>
  <c r="H136" i="31" s="1"/>
  <c r="F135" i="31"/>
  <c r="H135" i="31" s="1"/>
  <c r="F134" i="31"/>
  <c r="H134" i="31" s="1"/>
  <c r="F133" i="31"/>
  <c r="H133" i="31" s="1"/>
  <c r="F132" i="31"/>
  <c r="H132" i="31" s="1"/>
  <c r="F131" i="31"/>
  <c r="H131" i="31" s="1"/>
  <c r="I130" i="31"/>
  <c r="F130" i="31"/>
  <c r="H130" i="31" s="1"/>
  <c r="F129" i="31"/>
  <c r="H129" i="31" s="1"/>
  <c r="F128" i="31"/>
  <c r="H128" i="31" s="1"/>
  <c r="F127" i="31"/>
  <c r="H127" i="31" s="1"/>
  <c r="F126" i="31"/>
  <c r="H126" i="31" s="1"/>
  <c r="F125" i="31"/>
  <c r="H125" i="31" s="1"/>
  <c r="F124" i="31"/>
  <c r="H124" i="31" s="1"/>
  <c r="F123" i="31"/>
  <c r="H123" i="31" s="1"/>
  <c r="F122" i="31"/>
  <c r="H122" i="31" s="1"/>
  <c r="F121" i="31"/>
  <c r="H121" i="31" s="1"/>
  <c r="F120" i="31"/>
  <c r="H120" i="31" s="1"/>
  <c r="F119" i="31"/>
  <c r="H119" i="31" s="1"/>
  <c r="F118" i="31"/>
  <c r="H118" i="31" s="1"/>
  <c r="F117" i="31"/>
  <c r="H117" i="31" s="1"/>
  <c r="F116" i="31"/>
  <c r="H116" i="31" s="1"/>
  <c r="F115" i="31"/>
  <c r="H115" i="31" s="1"/>
  <c r="F114" i="31"/>
  <c r="H114" i="31" s="1"/>
  <c r="F113" i="31"/>
  <c r="H113" i="31" s="1"/>
  <c r="F112" i="31"/>
  <c r="H112" i="31" s="1"/>
  <c r="F111" i="31"/>
  <c r="H111" i="31" s="1"/>
  <c r="I110" i="31"/>
  <c r="F110" i="31"/>
  <c r="H110" i="31" s="1"/>
  <c r="F109" i="31"/>
  <c r="H109" i="31" s="1"/>
  <c r="F108" i="31"/>
  <c r="H108" i="31" s="1"/>
  <c r="F107" i="31"/>
  <c r="H107" i="31" s="1"/>
  <c r="F106" i="31"/>
  <c r="H106" i="31" s="1"/>
  <c r="F105" i="31"/>
  <c r="H105" i="31" s="1"/>
  <c r="F104" i="31"/>
  <c r="H104" i="31" s="1"/>
  <c r="F103" i="31"/>
  <c r="H103" i="31" s="1"/>
  <c r="F102" i="31"/>
  <c r="H102" i="31" s="1"/>
  <c r="F101" i="31"/>
  <c r="H101" i="31" s="1"/>
  <c r="F100" i="31"/>
  <c r="H100" i="31" s="1"/>
  <c r="F99" i="31"/>
  <c r="H99" i="31" s="1"/>
  <c r="F98" i="31"/>
  <c r="H98" i="31" s="1"/>
  <c r="F97" i="31"/>
  <c r="H97" i="31" s="1"/>
  <c r="F96" i="31"/>
  <c r="H96" i="31" s="1"/>
  <c r="F95" i="31"/>
  <c r="H95" i="31" s="1"/>
  <c r="F94" i="31"/>
  <c r="H94" i="31" s="1"/>
  <c r="F93" i="31"/>
  <c r="H93" i="31" s="1"/>
  <c r="F92" i="31"/>
  <c r="H92" i="31" s="1"/>
  <c r="F91" i="31"/>
  <c r="H91" i="31" s="1"/>
  <c r="I90" i="31"/>
  <c r="F90" i="31"/>
  <c r="H90" i="31" s="1"/>
  <c r="F89" i="31"/>
  <c r="H89" i="31" s="1"/>
  <c r="F88" i="31"/>
  <c r="H88" i="31" s="1"/>
  <c r="F87" i="31"/>
  <c r="H87" i="31" s="1"/>
  <c r="F86" i="31"/>
  <c r="H86" i="31" s="1"/>
  <c r="F85" i="31"/>
  <c r="H85" i="31" s="1"/>
  <c r="F84" i="31"/>
  <c r="H84" i="31" s="1"/>
  <c r="F83" i="31"/>
  <c r="H83" i="31" s="1"/>
  <c r="F82" i="31"/>
  <c r="H82" i="31" s="1"/>
  <c r="F81" i="31"/>
  <c r="H81" i="31" s="1"/>
  <c r="F80" i="31"/>
  <c r="H80" i="31" s="1"/>
  <c r="F79" i="31"/>
  <c r="H79" i="31" s="1"/>
  <c r="F78" i="31"/>
  <c r="H78" i="31" s="1"/>
  <c r="F77" i="31"/>
  <c r="H77" i="31" s="1"/>
  <c r="F76" i="31"/>
  <c r="H76" i="31" s="1"/>
  <c r="F75" i="31"/>
  <c r="H75" i="31" s="1"/>
  <c r="F74" i="31"/>
  <c r="H74" i="31" s="1"/>
  <c r="F73" i="31"/>
  <c r="H73" i="31" s="1"/>
  <c r="F72" i="31"/>
  <c r="H72" i="31" s="1"/>
  <c r="F71" i="31"/>
  <c r="H71" i="31" s="1"/>
  <c r="I70" i="31"/>
  <c r="F70" i="31"/>
  <c r="H70" i="31" s="1"/>
  <c r="F69" i="31"/>
  <c r="H69" i="31" s="1"/>
  <c r="F68" i="31"/>
  <c r="H68" i="31" s="1"/>
  <c r="F67" i="31"/>
  <c r="H67" i="31" s="1"/>
  <c r="F66" i="31"/>
  <c r="H66" i="31" s="1"/>
  <c r="F65" i="31"/>
  <c r="H65" i="31" s="1"/>
  <c r="F64" i="31"/>
  <c r="H64" i="31" s="1"/>
  <c r="F63" i="31"/>
  <c r="H63" i="31" s="1"/>
  <c r="F62" i="31"/>
  <c r="H62" i="31" s="1"/>
  <c r="F61" i="31"/>
  <c r="H61" i="31" s="1"/>
  <c r="F60" i="31"/>
  <c r="H60" i="31" s="1"/>
  <c r="F59" i="31"/>
  <c r="H59" i="31" s="1"/>
  <c r="F58" i="31"/>
  <c r="H58" i="31" s="1"/>
  <c r="F57" i="31"/>
  <c r="H57" i="31" s="1"/>
  <c r="F56" i="31"/>
  <c r="H56" i="31" s="1"/>
  <c r="F55" i="31"/>
  <c r="H55" i="31" s="1"/>
  <c r="F54" i="31"/>
  <c r="H54" i="31" s="1"/>
  <c r="F53" i="31"/>
  <c r="H53" i="31" s="1"/>
  <c r="F52" i="31"/>
  <c r="H52" i="31" s="1"/>
  <c r="F51" i="31"/>
  <c r="H51" i="31" s="1"/>
  <c r="F50" i="31"/>
  <c r="H50" i="31" s="1"/>
  <c r="F49" i="31"/>
  <c r="H49" i="31" s="1"/>
  <c r="F48" i="31"/>
  <c r="H48" i="31" s="1"/>
  <c r="F47" i="31"/>
  <c r="H47" i="31" s="1"/>
  <c r="I46" i="31"/>
  <c r="F46" i="31"/>
  <c r="H46" i="31" s="1"/>
  <c r="F45" i="31"/>
  <c r="H45" i="31" s="1"/>
  <c r="F44" i="31"/>
  <c r="H44" i="31" s="1"/>
  <c r="F43" i="31"/>
  <c r="H43" i="31" s="1"/>
  <c r="F42" i="31"/>
  <c r="H42" i="31" s="1"/>
  <c r="F41" i="31"/>
  <c r="H41" i="31" s="1"/>
  <c r="F40" i="31"/>
  <c r="H40" i="31" s="1"/>
  <c r="F39" i="31"/>
  <c r="H39" i="31" s="1"/>
  <c r="F38" i="31"/>
  <c r="H38" i="31" s="1"/>
  <c r="F37" i="31"/>
  <c r="H37" i="31" s="1"/>
  <c r="F36" i="31"/>
  <c r="H36" i="31" s="1"/>
  <c r="F35" i="31"/>
  <c r="H35" i="31" s="1"/>
  <c r="F34" i="31"/>
  <c r="H34" i="31" s="1"/>
  <c r="F33" i="31"/>
  <c r="H33" i="31" s="1"/>
  <c r="F32" i="31"/>
  <c r="H32" i="31" s="1"/>
  <c r="F31" i="31"/>
  <c r="H31" i="31" s="1"/>
  <c r="F30" i="31"/>
  <c r="H30" i="31" s="1"/>
  <c r="F29" i="31"/>
  <c r="H29" i="31" s="1"/>
  <c r="F28" i="31"/>
  <c r="H28" i="31" s="1"/>
  <c r="F27" i="31"/>
  <c r="H27" i="31" s="1"/>
  <c r="F26" i="31"/>
  <c r="H26" i="31" s="1"/>
  <c r="I25" i="31"/>
  <c r="F25" i="31"/>
  <c r="H25" i="31" s="1"/>
  <c r="F24" i="31"/>
  <c r="H24" i="31" s="1"/>
  <c r="F23" i="31"/>
  <c r="H23" i="31" s="1"/>
  <c r="F22" i="31"/>
  <c r="H22" i="31" s="1"/>
  <c r="F21" i="31"/>
  <c r="H21" i="31" s="1"/>
  <c r="F20" i="31"/>
  <c r="H20" i="31" s="1"/>
  <c r="F19" i="31"/>
  <c r="H19" i="31" s="1"/>
  <c r="F18" i="31"/>
  <c r="H18" i="31" s="1"/>
  <c r="F17" i="31"/>
  <c r="H17" i="31" s="1"/>
  <c r="F16" i="31"/>
  <c r="H16" i="31" s="1"/>
  <c r="F15" i="31"/>
  <c r="H15" i="31" s="1"/>
  <c r="F14" i="31"/>
  <c r="H14" i="31" s="1"/>
  <c r="F13" i="31"/>
  <c r="H13" i="31" s="1"/>
  <c r="F12" i="31"/>
  <c r="H12" i="31" s="1"/>
  <c r="F11" i="31"/>
  <c r="H11" i="31" s="1"/>
  <c r="F10" i="31"/>
  <c r="H10" i="31" s="1"/>
  <c r="F9" i="31"/>
  <c r="H9" i="31" s="1"/>
  <c r="F8" i="31"/>
  <c r="H8" i="31" s="1"/>
  <c r="F7" i="31"/>
  <c r="H7" i="31" s="1"/>
  <c r="F6" i="31"/>
  <c r="H6" i="31" s="1"/>
  <c r="F5" i="31"/>
  <c r="H5" i="31" s="1"/>
  <c r="F4" i="31"/>
  <c r="H4" i="31" s="1"/>
  <c r="I3" i="31"/>
  <c r="F3" i="31"/>
  <c r="H3" i="31" s="1"/>
  <c r="C10" i="22" l="1"/>
  <c r="C9" i="22"/>
  <c r="C8" i="22"/>
  <c r="C7" i="22"/>
  <c r="C6" i="22"/>
  <c r="C5" i="22"/>
  <c r="C4" i="22"/>
  <c r="C3" i="22"/>
  <c r="C11" i="22" l="1"/>
  <c r="E216" i="23"/>
  <c r="E188" i="23"/>
  <c r="E160" i="23"/>
  <c r="E132" i="23"/>
  <c r="E104" i="23"/>
  <c r="E76" i="23"/>
  <c r="E48" i="23"/>
  <c r="E20" i="23"/>
  <c r="E222" i="23" l="1"/>
  <c r="E215" i="23"/>
  <c r="E214" i="23"/>
  <c r="E201" i="23"/>
  <c r="E200" i="23"/>
  <c r="E210" i="23"/>
  <c r="E10" i="22" s="1"/>
  <c r="E194" i="23"/>
  <c r="E187" i="23"/>
  <c r="E186" i="23"/>
  <c r="E173" i="23"/>
  <c r="E172" i="23"/>
  <c r="E182" i="23"/>
  <c r="E9" i="22" s="1"/>
  <c r="E75" i="23"/>
  <c r="E89" i="23"/>
  <c r="E103" i="23"/>
  <c r="E117" i="23"/>
  <c r="E131" i="23"/>
  <c r="E138" i="23"/>
  <c r="E166" i="23"/>
  <c r="E159" i="23"/>
  <c r="E145" i="23"/>
  <c r="E158" i="23"/>
  <c r="E144" i="23"/>
  <c r="E154" i="23"/>
  <c r="E8" i="22" s="1"/>
  <c r="E130" i="23"/>
  <c r="E116" i="23"/>
  <c r="E126" i="23"/>
  <c r="E7" i="22" s="1"/>
  <c r="E110" i="23"/>
  <c r="E102" i="23"/>
  <c r="E88" i="23"/>
  <c r="E98" i="23"/>
  <c r="E6" i="22" s="1"/>
  <c r="E82" i="23"/>
  <c r="E74" i="23"/>
  <c r="E61" i="23"/>
  <c r="E60" i="23"/>
  <c r="E70" i="23"/>
  <c r="E5" i="22" s="1"/>
  <c r="E54" i="23"/>
  <c r="E47" i="23"/>
  <c r="E46" i="23"/>
  <c r="E33" i="23"/>
  <c r="G9" i="22" l="1"/>
  <c r="H9" i="22" s="1"/>
  <c r="G8" i="22"/>
  <c r="H8" i="22" s="1"/>
  <c r="E218" i="23"/>
  <c r="F10" i="22" s="1"/>
  <c r="E134" i="23"/>
  <c r="F7" i="22" s="1"/>
  <c r="G7" i="22"/>
  <c r="H7" i="22" s="1"/>
  <c r="G6" i="22"/>
  <c r="H6" i="22" s="1"/>
  <c r="G5" i="22"/>
  <c r="H5" i="22" s="1"/>
  <c r="E176" i="23"/>
  <c r="D9" i="22" s="1"/>
  <c r="E162" i="23"/>
  <c r="F8" i="22" s="1"/>
  <c r="E92" i="23"/>
  <c r="D6" i="22" s="1"/>
  <c r="E78" i="23"/>
  <c r="F5" i="22" s="1"/>
  <c r="E204" i="23"/>
  <c r="D10" i="22" s="1"/>
  <c r="G10" i="22"/>
  <c r="H10" i="22" s="1"/>
  <c r="E120" i="23"/>
  <c r="D7" i="22" s="1"/>
  <c r="E190" i="23"/>
  <c r="F9" i="22" s="1"/>
  <c r="E148" i="23"/>
  <c r="D8" i="22" s="1"/>
  <c r="E106" i="23"/>
  <c r="F6" i="22" s="1"/>
  <c r="E64" i="23"/>
  <c r="D5" i="22" s="1"/>
  <c r="E32" i="23"/>
  <c r="E50" i="23"/>
  <c r="F4" i="22" s="1"/>
  <c r="E42" i="23"/>
  <c r="E4" i="22" s="1"/>
  <c r="E217" i="23" l="1"/>
  <c r="E203" i="23"/>
  <c r="E189" i="23"/>
  <c r="E175" i="23"/>
  <c r="E161" i="23"/>
  <c r="E133" i="23"/>
  <c r="E147" i="23"/>
  <c r="E105" i="23"/>
  <c r="E119" i="23"/>
  <c r="E91" i="23"/>
  <c r="E77" i="23"/>
  <c r="E63" i="23"/>
  <c r="E49" i="23"/>
  <c r="G4" i="22"/>
  <c r="H4" i="22" s="1"/>
  <c r="E36" i="23"/>
  <c r="D4" i="22" s="1"/>
  <c r="E35" i="23" l="1"/>
  <c r="E42" i="30"/>
  <c r="E36" i="30"/>
  <c r="E30" i="30"/>
  <c r="E29" i="30"/>
  <c r="E28" i="30"/>
  <c r="E26" i="30"/>
  <c r="E22" i="30"/>
  <c r="E21" i="30"/>
  <c r="E20" i="30"/>
  <c r="E19" i="30"/>
  <c r="E27" i="30" s="1"/>
  <c r="E18" i="30"/>
  <c r="E12" i="30"/>
  <c r="E42" i="29"/>
  <c r="E36" i="29"/>
  <c r="E30" i="29"/>
  <c r="E29" i="29"/>
  <c r="E28" i="29"/>
  <c r="E26" i="29"/>
  <c r="E22" i="29"/>
  <c r="E21" i="29"/>
  <c r="E20" i="29"/>
  <c r="E19" i="29"/>
  <c r="E23" i="29" s="1"/>
  <c r="E34" i="29" s="1"/>
  <c r="E18" i="29"/>
  <c r="E12" i="29"/>
  <c r="E42" i="28"/>
  <c r="E36" i="28"/>
  <c r="E30" i="28"/>
  <c r="E29" i="28"/>
  <c r="E28" i="28"/>
  <c r="E26" i="28"/>
  <c r="E22" i="28"/>
  <c r="E21" i="28"/>
  <c r="E20" i="28"/>
  <c r="E19" i="28"/>
  <c r="E27" i="28" s="1"/>
  <c r="E18" i="28"/>
  <c r="E12" i="28"/>
  <c r="E42" i="27"/>
  <c r="E36" i="27"/>
  <c r="E30" i="27"/>
  <c r="E29" i="27"/>
  <c r="E28" i="27"/>
  <c r="E26" i="27"/>
  <c r="E22" i="27"/>
  <c r="E21" i="27"/>
  <c r="E20" i="27"/>
  <c r="E19" i="27"/>
  <c r="E27" i="27" s="1"/>
  <c r="E18" i="27"/>
  <c r="E12" i="27"/>
  <c r="E42" i="26"/>
  <c r="E36" i="26"/>
  <c r="E30" i="26"/>
  <c r="E29" i="26"/>
  <c r="E28" i="26"/>
  <c r="E26" i="26"/>
  <c r="E22" i="26"/>
  <c r="E21" i="26"/>
  <c r="E20" i="26"/>
  <c r="E19" i="26"/>
  <c r="E23" i="26" s="1"/>
  <c r="E34" i="26" s="1"/>
  <c r="E18" i="26"/>
  <c r="E12" i="26"/>
  <c r="E42" i="25"/>
  <c r="E36" i="25"/>
  <c r="E30" i="25"/>
  <c r="E29" i="25"/>
  <c r="E28" i="25"/>
  <c r="E26" i="25"/>
  <c r="E22" i="25"/>
  <c r="E21" i="25"/>
  <c r="E20" i="25"/>
  <c r="E19" i="25"/>
  <c r="E27" i="25" s="1"/>
  <c r="E18" i="25"/>
  <c r="E12" i="25"/>
  <c r="E42" i="24"/>
  <c r="E36" i="24"/>
  <c r="E30" i="24"/>
  <c r="E29" i="24"/>
  <c r="E28" i="24"/>
  <c r="E26" i="24"/>
  <c r="E22" i="24"/>
  <c r="E21" i="24"/>
  <c r="E20" i="24"/>
  <c r="E19" i="24"/>
  <c r="E27" i="24" s="1"/>
  <c r="E18" i="24"/>
  <c r="E12" i="24"/>
  <c r="E19" i="7"/>
  <c r="E23" i="7" s="1"/>
  <c r="E23" i="30" l="1"/>
  <c r="E34" i="30" s="1"/>
  <c r="E31" i="30"/>
  <c r="E35" i="30" s="1"/>
  <c r="E27" i="29"/>
  <c r="E31" i="29" s="1"/>
  <c r="E35" i="29" s="1"/>
  <c r="E38" i="29" s="1"/>
  <c r="E43" i="29" s="1"/>
  <c r="E31" i="28"/>
  <c r="E35" i="28" s="1"/>
  <c r="E23" i="28"/>
  <c r="E34" i="28" s="1"/>
  <c r="E38" i="28" s="1"/>
  <c r="E43" i="28" s="1"/>
  <c r="E23" i="27"/>
  <c r="E34" i="27" s="1"/>
  <c r="E31" i="27"/>
  <c r="E35" i="27" s="1"/>
  <c r="E27" i="26"/>
  <c r="E31" i="26" s="1"/>
  <c r="E35" i="26" s="1"/>
  <c r="E38" i="26" s="1"/>
  <c r="E43" i="26" s="1"/>
  <c r="E23" i="25"/>
  <c r="E34" i="25" s="1"/>
  <c r="E31" i="25"/>
  <c r="E35" i="25" s="1"/>
  <c r="E38" i="25" s="1"/>
  <c r="E43" i="25" s="1"/>
  <c r="E23" i="24"/>
  <c r="E34" i="24" s="1"/>
  <c r="E31" i="24"/>
  <c r="E35" i="24" s="1"/>
  <c r="E38" i="30" l="1"/>
  <c r="E43" i="30" s="1"/>
  <c r="E38" i="27"/>
  <c r="E43" i="27" s="1"/>
  <c r="E38" i="24"/>
  <c r="E43" i="24" s="1"/>
  <c r="E4" i="23" l="1"/>
  <c r="G3" i="22" l="1"/>
  <c r="G11" i="22" s="1"/>
  <c r="E18" i="23"/>
  <c r="E14" i="23"/>
  <c r="E3" i="22" s="1"/>
  <c r="E11" i="22" s="1"/>
  <c r="H3" i="22" l="1"/>
  <c r="H11" i="22" s="1"/>
  <c r="O3" i="12"/>
  <c r="C5" i="12"/>
  <c r="E27" i="7"/>
  <c r="E36" i="7"/>
  <c r="E28" i="7"/>
  <c r="E18" i="7"/>
  <c r="E21" i="7"/>
  <c r="E22" i="7"/>
  <c r="E12" i="7"/>
  <c r="E29" i="7"/>
  <c r="E30" i="7"/>
  <c r="E42" i="7"/>
  <c r="O5" i="12"/>
  <c r="O4" i="12"/>
  <c r="O6" i="12" l="1"/>
  <c r="C6" i="12" s="1"/>
  <c r="C7" i="12" s="1"/>
  <c r="K9" i="12"/>
  <c r="K11" i="12" s="1"/>
  <c r="G9" i="12"/>
  <c r="G11" i="12" s="1"/>
  <c r="C9" i="12"/>
  <c r="C11" i="12" s="1"/>
  <c r="J9" i="12"/>
  <c r="J11" i="12" s="1"/>
  <c r="F9" i="12"/>
  <c r="F11" i="12" s="1"/>
  <c r="I9" i="12"/>
  <c r="I11" i="12" s="1"/>
  <c r="E9" i="12"/>
  <c r="E11" i="12" s="1"/>
  <c r="L9" i="12"/>
  <c r="L11" i="12" s="1"/>
  <c r="H9" i="12"/>
  <c r="H11" i="12" s="1"/>
  <c r="D9" i="12"/>
  <c r="D11" i="12" s="1"/>
  <c r="E20" i="7"/>
  <c r="E34" i="7" s="1"/>
  <c r="E26" i="7"/>
  <c r="E31" i="7" l="1"/>
  <c r="E5" i="23"/>
  <c r="E8" i="23" s="1"/>
  <c r="E19" i="23"/>
  <c r="E22" i="23" s="1"/>
  <c r="E21" i="23" s="1"/>
  <c r="F3" i="22" l="1"/>
  <c r="F11" i="22" s="1"/>
  <c r="D3" i="22"/>
  <c r="D11" i="22" s="1"/>
  <c r="E7" i="23"/>
  <c r="E35" i="7"/>
  <c r="E38" i="7" s="1"/>
  <c r="E43" i="7" l="1"/>
  <c r="E26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</author>
  </authors>
  <commentList>
    <comment ref="E6" authorId="0" shapeId="0" xr:uid="{7E4A100D-7C6E-4F33-A4A6-06ACB9B369B5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Calculated by CO2b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</author>
  </authors>
  <commentList>
    <comment ref="E6" authorId="0" shapeId="0" xr:uid="{299AA7E4-6669-4711-8298-D71C0CAA7645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Calculated by CO2b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</author>
  </authors>
  <commentList>
    <comment ref="E6" authorId="0" shapeId="0" xr:uid="{961CDA40-C756-40E5-B6AC-C0553A682923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Calculated by CO2b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</author>
  </authors>
  <commentList>
    <comment ref="E6" authorId="0" shapeId="0" xr:uid="{6930EAE7-4550-418F-9F02-01BB6F5D5E48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Calculated by CO2b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</author>
  </authors>
  <commentList>
    <comment ref="E6" authorId="0" shapeId="0" xr:uid="{81B34B1A-64D8-42C2-94A2-ABCCB1D063CF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Calculated by CO2b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</author>
  </authors>
  <commentList>
    <comment ref="E6" authorId="0" shapeId="0" xr:uid="{DA32CC44-F5EA-4744-89D6-BA9E26E6776C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Calculated by CO2b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</author>
  </authors>
  <commentList>
    <comment ref="E6" authorId="0" shapeId="0" xr:uid="{343F2F87-0BDA-4E7D-A10E-CAA730FFACC1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Calculated by CO2b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</author>
  </authors>
  <commentList>
    <comment ref="E6" authorId="0" shapeId="0" xr:uid="{3D56C1B7-5733-414C-A857-CA4E1FF07BB1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Calculated by CO2b</t>
        </r>
      </text>
    </comment>
  </commentList>
</comments>
</file>

<file path=xl/sharedStrings.xml><?xml version="1.0" encoding="utf-8"?>
<sst xmlns="http://schemas.openxmlformats.org/spreadsheetml/2006/main" count="1828" uniqueCount="484">
  <si>
    <t>Project Variables</t>
  </si>
  <si>
    <t>Quantity safe water litres supplied by project technology</t>
  </si>
  <si>
    <t>Qp,y</t>
  </si>
  <si>
    <t>L/pd</t>
  </si>
  <si>
    <t>Quantity of raw water boiled in addition to project tech water</t>
  </si>
  <si>
    <t>Qp, raw, y</t>
  </si>
  <si>
    <t>Quantity of safe water boiled</t>
  </si>
  <si>
    <t xml:space="preserve">Qp, cleanboil, y </t>
  </si>
  <si>
    <t>NRB</t>
  </si>
  <si>
    <t>fNRB</t>
  </si>
  <si>
    <t>fraction</t>
  </si>
  <si>
    <t>Usage rate</t>
  </si>
  <si>
    <t>Up,y</t>
  </si>
  <si>
    <t>Tonnes of wood to boil water - water boiling test</t>
  </si>
  <si>
    <t>Wp,y</t>
  </si>
  <si>
    <t>T/L</t>
  </si>
  <si>
    <t>% safe anyway</t>
  </si>
  <si>
    <t>Cj</t>
  </si>
  <si>
    <t>Constants</t>
  </si>
  <si>
    <t>Fraction</t>
  </si>
  <si>
    <t>Emissions factor fuel (co2)</t>
  </si>
  <si>
    <t>EFb,fuel,co2</t>
  </si>
  <si>
    <t>tCO2/TJ</t>
  </si>
  <si>
    <t>Emissions factor fuel (non-co2)</t>
  </si>
  <si>
    <t>EFb, fuel, non-co2</t>
  </si>
  <si>
    <t>TCO2/TJ</t>
  </si>
  <si>
    <t>Net calorific value of fuel</t>
  </si>
  <si>
    <t>NCV,b,fuel</t>
  </si>
  <si>
    <t>TJ/T</t>
  </si>
  <si>
    <t>Baseline Fuel Use (Bby)</t>
  </si>
  <si>
    <t>Portion using safe water</t>
  </si>
  <si>
    <t>Person Days</t>
  </si>
  <si>
    <t>Njy</t>
  </si>
  <si>
    <t>approximate number of boreholes per VPA</t>
  </si>
  <si>
    <t>Fuel to treat  1 litre of water using baseline tech</t>
  </si>
  <si>
    <t>Wb,y</t>
  </si>
  <si>
    <t>Average number of users per borehole</t>
  </si>
  <si>
    <t>Quantity safe water litres consumed in project scenario supplied by project technology</t>
  </si>
  <si>
    <t>Days in year</t>
  </si>
  <si>
    <t>Quantity of raw water boiled in addition to project technology water</t>
  </si>
  <si>
    <t>Quantity fuel consumed in baseline scenario</t>
  </si>
  <si>
    <t>Bb,y</t>
  </si>
  <si>
    <t>T</t>
  </si>
  <si>
    <t>Project Fuel Use (Pby)</t>
  </si>
  <si>
    <t>Portion users</t>
  </si>
  <si>
    <t>Fossil fuel required to treat 1 litre for water in project scenario</t>
  </si>
  <si>
    <t xml:space="preserve">Wp,y </t>
  </si>
  <si>
    <t>Quantity of fuel consumed in project scenario per HH</t>
  </si>
  <si>
    <t>Bp,y</t>
  </si>
  <si>
    <t>Emissions Reductions</t>
  </si>
  <si>
    <t>Baseline emissions per year</t>
  </si>
  <si>
    <t>BEb,y</t>
  </si>
  <si>
    <t>tCO2/y</t>
  </si>
  <si>
    <t>Project emissions per year</t>
  </si>
  <si>
    <t>PEp,y</t>
  </si>
  <si>
    <t>Leakage</t>
  </si>
  <si>
    <t>LEp,y</t>
  </si>
  <si>
    <t>Emission Reductions</t>
  </si>
  <si>
    <t>Ery</t>
  </si>
  <si>
    <t>Suppressed Demand Assessment</t>
  </si>
  <si>
    <r>
      <t xml:space="preserve">Percentage of </t>
    </r>
    <r>
      <rPr>
        <b/>
        <u/>
        <sz val="11"/>
        <color indexed="8"/>
        <rFont val="Calibri"/>
        <family val="2"/>
      </rPr>
      <t>non</t>
    </r>
    <r>
      <rPr>
        <sz val="11"/>
        <color theme="1"/>
        <rFont val="Calibri"/>
        <family val="2"/>
        <scheme val="minor"/>
      </rPr>
      <t>-suppressed demand users</t>
    </r>
  </si>
  <si>
    <t>Xboil</t>
  </si>
  <si>
    <t>Percentage</t>
  </si>
  <si>
    <t>Percentage of suppressed demand users</t>
  </si>
  <si>
    <t>VPA - GS7366</t>
  </si>
  <si>
    <t>SDG 3</t>
  </si>
  <si>
    <t>Parameter</t>
  </si>
  <si>
    <t>Description</t>
  </si>
  <si>
    <t>Unit</t>
  </si>
  <si>
    <t>Value</t>
  </si>
  <si>
    <r>
      <t>P</t>
    </r>
    <r>
      <rPr>
        <vertAlign val="subscript"/>
        <sz val="11"/>
        <color theme="1"/>
        <rFont val="Avenir Book"/>
      </rPr>
      <t>y</t>
    </r>
  </si>
  <si>
    <t>Number of persons having access to safe water in the project activity</t>
  </si>
  <si>
    <t>Number</t>
  </si>
  <si>
    <r>
      <t>C</t>
    </r>
    <r>
      <rPr>
        <vertAlign val="subscript"/>
        <sz val="11"/>
        <color theme="1"/>
        <rFont val="Avenir Book"/>
      </rPr>
      <t>j</t>
    </r>
  </si>
  <si>
    <t>Portion of users of the project technology j who in the baseline were already consuming safe water without boiling it.</t>
  </si>
  <si>
    <r>
      <t>P</t>
    </r>
    <r>
      <rPr>
        <vertAlign val="subscript"/>
        <sz val="11"/>
        <color theme="1"/>
        <rFont val="Avenir Book"/>
      </rPr>
      <t>b, boil</t>
    </r>
  </si>
  <si>
    <r>
      <t>Percentage of</t>
    </r>
    <r>
      <rPr>
        <vertAlign val="subscript"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persons boiling water for purification in the baseline scenario</t>
    </r>
  </si>
  <si>
    <t>Baseline estimate</t>
  </si>
  <si>
    <t>Number of people consuming safe or boiled water in the baseline scenario</t>
  </si>
  <si>
    <t>Psafe</t>
  </si>
  <si>
    <t>Number of additional persons having access to safe water in the project activity compared to the baseline scenario</t>
  </si>
  <si>
    <t>SDG 5</t>
  </si>
  <si>
    <r>
      <t>T</t>
    </r>
    <r>
      <rPr>
        <vertAlign val="subscript"/>
        <sz val="9"/>
        <color theme="1"/>
        <rFont val="Calibri"/>
        <family val="2"/>
        <scheme val="minor"/>
      </rPr>
      <t>b,y</t>
    </r>
    <r>
      <rPr>
        <sz val="9"/>
        <color theme="1"/>
        <rFont val="Calibri"/>
        <family val="2"/>
        <scheme val="minor"/>
      </rPr>
      <t xml:space="preserve"> (Q14 Gender Baseline Survey)</t>
    </r>
  </si>
  <si>
    <t xml:space="preserve">Time spent collecting water per household per day prior to project </t>
  </si>
  <si>
    <t>Minutes</t>
  </si>
  <si>
    <r>
      <t>T</t>
    </r>
    <r>
      <rPr>
        <vertAlign val="subscript"/>
        <sz val="9"/>
        <color theme="1"/>
        <rFont val="Calibri"/>
        <family val="2"/>
        <scheme val="minor"/>
      </rPr>
      <t>p,y</t>
    </r>
  </si>
  <si>
    <t xml:space="preserve">Time spent collecting water per household per day in project </t>
  </si>
  <si>
    <r>
      <t>TR</t>
    </r>
    <r>
      <rPr>
        <vertAlign val="subscript"/>
        <sz val="9"/>
        <color theme="1"/>
        <rFont val="Calibri"/>
        <family val="2"/>
        <scheme val="minor"/>
      </rPr>
      <t>y</t>
    </r>
  </si>
  <si>
    <t>Total reduction time spent collecting water for project activity in year y</t>
  </si>
  <si>
    <t>SDG 6</t>
  </si>
  <si>
    <r>
      <t>P</t>
    </r>
    <r>
      <rPr>
        <vertAlign val="subscript"/>
        <sz val="9"/>
        <color theme="1"/>
        <rFont val="Calibri"/>
        <family val="2"/>
        <scheme val="minor"/>
      </rPr>
      <t>y</t>
    </r>
  </si>
  <si>
    <t>Persons having access to safe water in the project activity</t>
  </si>
  <si>
    <r>
      <t>C</t>
    </r>
    <r>
      <rPr>
        <vertAlign val="subscript"/>
        <sz val="9"/>
        <color theme="1"/>
        <rFont val="Calibri"/>
        <family val="2"/>
        <scheme val="minor"/>
      </rPr>
      <t>j</t>
    </r>
  </si>
  <si>
    <t>Portion of users of the project technology j who in the baseline were consuming safe water without boiling it</t>
  </si>
  <si>
    <r>
      <t>U</t>
    </r>
    <r>
      <rPr>
        <vertAlign val="subscript"/>
        <sz val="9"/>
        <color theme="1"/>
        <rFont val="Calibri"/>
        <family val="2"/>
        <scheme val="minor"/>
      </rPr>
      <t>p,y</t>
    </r>
  </si>
  <si>
    <t>Usage rate in project scenario p during year y</t>
  </si>
  <si>
    <t>Number of people with access to safe water in the baseline scenario</t>
  </si>
  <si>
    <r>
      <t>P</t>
    </r>
    <r>
      <rPr>
        <vertAlign val="subscript"/>
        <sz val="9"/>
        <color theme="1"/>
        <rFont val="Calibri"/>
        <family val="2"/>
        <scheme val="minor"/>
      </rPr>
      <t>access</t>
    </r>
  </si>
  <si>
    <t>Additional persons having access to safe water in the project activity compared to the baseline scenario</t>
  </si>
  <si>
    <t>SDG 13</t>
  </si>
  <si>
    <t>tCO2e</t>
  </si>
  <si>
    <t xml:space="preserve">Tonnes of Carbon Dioxide equivalent </t>
  </si>
  <si>
    <t>VPA - GS7365</t>
  </si>
  <si>
    <t>VPA - GS7364</t>
  </si>
  <si>
    <t>VPA - GS7363</t>
  </si>
  <si>
    <t>VPA - GS7362</t>
  </si>
  <si>
    <t>VPA - GS6351</t>
  </si>
  <si>
    <t>VPA - GS6350</t>
  </si>
  <si>
    <t>VPA - GS6349</t>
  </si>
  <si>
    <t>GS ID</t>
  </si>
  <si>
    <t>SDG 13 ERs</t>
  </si>
  <si>
    <t>SDG3 P,safe</t>
  </si>
  <si>
    <t>SDG5 TRy</t>
  </si>
  <si>
    <t>SDG6 P,access</t>
  </si>
  <si>
    <r>
      <t>P</t>
    </r>
    <r>
      <rPr>
        <i/>
        <vertAlign val="subscript"/>
        <sz val="11"/>
        <color theme="1"/>
        <rFont val="Avenir Book"/>
      </rPr>
      <t>y</t>
    </r>
  </si>
  <si>
    <t>PTD Total</t>
  </si>
  <si>
    <t>GS7366</t>
  </si>
  <si>
    <t>GS7365</t>
  </si>
  <si>
    <t>GS7364</t>
  </si>
  <si>
    <t>GS7363</t>
  </si>
  <si>
    <t>GS7362</t>
  </si>
  <si>
    <t>GS6351</t>
  </si>
  <si>
    <t>GS6350</t>
  </si>
  <si>
    <t>GS6349</t>
  </si>
  <si>
    <t>Total</t>
  </si>
  <si>
    <t>Family Size</t>
  </si>
  <si>
    <t>Lango Baseline Report</t>
  </si>
  <si>
    <t>NCV biomass (TJ/t)</t>
  </si>
  <si>
    <t>J/kWh</t>
  </si>
  <si>
    <t>Fuel to treat  1 litre of water using baseline tech (t/L)</t>
  </si>
  <si>
    <t>Baseline WBT Report Uganda_Strata</t>
  </si>
  <si>
    <t>kWh/J</t>
  </si>
  <si>
    <t>Mean  baseline stove wood consumption (t/stove/day)</t>
  </si>
  <si>
    <t>NCV biomass (J/t)#</t>
  </si>
  <si>
    <t>NCV Biomass (kWh/t)</t>
  </si>
  <si>
    <t>Mean baseline stove energy consumption (kWh/stove/day)</t>
  </si>
  <si>
    <t>Estimated daily use (hours)</t>
  </si>
  <si>
    <t>Estimated fuel consumption (kW)</t>
  </si>
  <si>
    <t>Assumed thermal efficiency of stove</t>
  </si>
  <si>
    <t>Useful output (kW)</t>
  </si>
  <si>
    <t>Borehole Information</t>
  </si>
  <si>
    <t>*sorted from newest VPA to oldest</t>
  </si>
  <si>
    <t>Borehole ID</t>
  </si>
  <si>
    <t>Borehole name</t>
  </si>
  <si>
    <t>Date of Rehabilitation</t>
  </si>
  <si>
    <t>Start of crediting</t>
  </si>
  <si>
    <t>End of CP1 (based on earliest rehab in VPA)</t>
  </si>
  <si>
    <t>End of crediting (21 years)</t>
  </si>
  <si>
    <t>VPA end of CP1</t>
  </si>
  <si>
    <t>LAN161</t>
  </si>
  <si>
    <t>Awat 'B'</t>
  </si>
  <si>
    <t>LAN162</t>
  </si>
  <si>
    <t>Aweiwoo</t>
  </si>
  <si>
    <t>LAN163</t>
  </si>
  <si>
    <t>Ayetayet 'A'</t>
  </si>
  <si>
    <t>LAN165</t>
  </si>
  <si>
    <t>Obelower</t>
  </si>
  <si>
    <t>LAN167</t>
  </si>
  <si>
    <t>Oyengopere 'A'</t>
  </si>
  <si>
    <t>LAN168</t>
  </si>
  <si>
    <t>Oyengopere 'B'</t>
  </si>
  <si>
    <t>LAN169</t>
  </si>
  <si>
    <t>Adicwiny</t>
  </si>
  <si>
    <t>LAN170</t>
  </si>
  <si>
    <t>Atangangwalo</t>
  </si>
  <si>
    <t>LAN023</t>
  </si>
  <si>
    <t>Aliwok</t>
  </si>
  <si>
    <t>LAN024</t>
  </si>
  <si>
    <t>Atelela</t>
  </si>
  <si>
    <t>LAN025</t>
  </si>
  <si>
    <t>Awat 'A'</t>
  </si>
  <si>
    <t>LAN026</t>
  </si>
  <si>
    <t>Center Lira</t>
  </si>
  <si>
    <t>LAN027</t>
  </si>
  <si>
    <t>Abongo Ipale</t>
  </si>
  <si>
    <t>LAN028</t>
  </si>
  <si>
    <t>Apuru</t>
  </si>
  <si>
    <t>LAN029</t>
  </si>
  <si>
    <t>Bar Ibule</t>
  </si>
  <si>
    <t>LAN030</t>
  </si>
  <si>
    <t>Adak</t>
  </si>
  <si>
    <t>LAN031</t>
  </si>
  <si>
    <t>Abucero</t>
  </si>
  <si>
    <t>LAN032</t>
  </si>
  <si>
    <t>Akwac A</t>
  </si>
  <si>
    <t>LAN033</t>
  </si>
  <si>
    <t>Awonayap A</t>
  </si>
  <si>
    <t>LAN034</t>
  </si>
  <si>
    <t>Baropiro</t>
  </si>
  <si>
    <t>LAN035</t>
  </si>
  <si>
    <t>Baroceco</t>
  </si>
  <si>
    <t>LAN036</t>
  </si>
  <si>
    <t>Barabolo</t>
  </si>
  <si>
    <t>LAN153</t>
  </si>
  <si>
    <t>Adak 'B'</t>
  </si>
  <si>
    <t>LAN154</t>
  </si>
  <si>
    <t>Ajaa 'A'</t>
  </si>
  <si>
    <t>LAN155</t>
  </si>
  <si>
    <t>Alut</t>
  </si>
  <si>
    <t>LAN156</t>
  </si>
  <si>
    <t>Aluti</t>
  </si>
  <si>
    <t>LAN157</t>
  </si>
  <si>
    <t>Acwer</t>
  </si>
  <si>
    <t>LAN158</t>
  </si>
  <si>
    <t>Otongodel</t>
  </si>
  <si>
    <t>LAN159</t>
  </si>
  <si>
    <t>Aringading</t>
  </si>
  <si>
    <t>LAN160</t>
  </si>
  <si>
    <t>Awali</t>
  </si>
  <si>
    <t>LAN037</t>
  </si>
  <si>
    <t>Baralegi</t>
  </si>
  <si>
    <t>LAN038</t>
  </si>
  <si>
    <t>Anyonomac</t>
  </si>
  <si>
    <t>LAN079</t>
  </si>
  <si>
    <t>Alilo</t>
  </si>
  <si>
    <t>LAN080</t>
  </si>
  <si>
    <t>Ayile</t>
  </si>
  <si>
    <t>LAN081</t>
  </si>
  <si>
    <t>Aton</t>
  </si>
  <si>
    <t>LAN082</t>
  </si>
  <si>
    <t>Lela Opuk</t>
  </si>
  <si>
    <t>LAN084</t>
  </si>
  <si>
    <t>Amakilaka</t>
  </si>
  <si>
    <t>LAN085</t>
  </si>
  <si>
    <t>Ober</t>
  </si>
  <si>
    <t>LAN011</t>
  </si>
  <si>
    <t>Aduru</t>
  </si>
  <si>
    <t>LAN012</t>
  </si>
  <si>
    <t>Apel II</t>
  </si>
  <si>
    <t>LAN013</t>
  </si>
  <si>
    <t>Apur B</t>
  </si>
  <si>
    <t>LAN014</t>
  </si>
  <si>
    <t>Te-Abwolo</t>
  </si>
  <si>
    <t>LAN015</t>
  </si>
  <si>
    <t>Amunga SW</t>
  </si>
  <si>
    <t>LAN143</t>
  </si>
  <si>
    <t>Omoladyang Dani</t>
  </si>
  <si>
    <t>LAN144</t>
  </si>
  <si>
    <t>St. Anne</t>
  </si>
  <si>
    <t>LAN146</t>
  </si>
  <si>
    <t>Akao</t>
  </si>
  <si>
    <t>LAN148</t>
  </si>
  <si>
    <t>Adagani Dokolo</t>
  </si>
  <si>
    <t>LAN149</t>
  </si>
  <si>
    <t>Ageni 'A'</t>
  </si>
  <si>
    <t>LAN150</t>
  </si>
  <si>
    <t>Adwongdokinyom</t>
  </si>
  <si>
    <t>LAN151</t>
  </si>
  <si>
    <t>Angeta</t>
  </si>
  <si>
    <t>LAN016</t>
  </si>
  <si>
    <t>Amunga P/S</t>
  </si>
  <si>
    <t>LAN017</t>
  </si>
  <si>
    <t>Kulu Okani</t>
  </si>
  <si>
    <t>LAN018</t>
  </si>
  <si>
    <t>Kulu Eluk</t>
  </si>
  <si>
    <t>LAN019</t>
  </si>
  <si>
    <t>Alito T/C</t>
  </si>
  <si>
    <t>LAN020</t>
  </si>
  <si>
    <t>Otkwac Amalo</t>
  </si>
  <si>
    <t>LAN021</t>
  </si>
  <si>
    <t>Tangala</t>
  </si>
  <si>
    <t>LAN022</t>
  </si>
  <si>
    <t>Otikokin</t>
  </si>
  <si>
    <t>LAN001</t>
  </si>
  <si>
    <t>Aderolongo</t>
  </si>
  <si>
    <t>LAN002</t>
  </si>
  <si>
    <t>Awito</t>
  </si>
  <si>
    <t>LAN003</t>
  </si>
  <si>
    <t>Ejang</t>
  </si>
  <si>
    <t>LAN004</t>
  </si>
  <si>
    <t>Kulu Omara</t>
  </si>
  <si>
    <t>LAN005</t>
  </si>
  <si>
    <t>Te-Cwao</t>
  </si>
  <si>
    <t>LAN006</t>
  </si>
  <si>
    <t>St Paul Amoi</t>
  </si>
  <si>
    <t>LAN007</t>
  </si>
  <si>
    <t>Acilkom</t>
  </si>
  <si>
    <t>LAN008</t>
  </si>
  <si>
    <t>Awelogei</t>
  </si>
  <si>
    <t>LAN009</t>
  </si>
  <si>
    <t>Aber</t>
  </si>
  <si>
    <t>LAN010</t>
  </si>
  <si>
    <t>Kongotye</t>
  </si>
  <si>
    <t>LAN135</t>
  </si>
  <si>
    <t>Worekeni</t>
  </si>
  <si>
    <t>LAN136</t>
  </si>
  <si>
    <t>Alelibanya</t>
  </si>
  <si>
    <t>LAN137</t>
  </si>
  <si>
    <t>Abongo Papa</t>
  </si>
  <si>
    <t>LAN138</t>
  </si>
  <si>
    <t>Aputi</t>
  </si>
  <si>
    <t>LAN139</t>
  </si>
  <si>
    <t>Bar Pii Atidi</t>
  </si>
  <si>
    <t>LAN140</t>
  </si>
  <si>
    <t>Acan-Mwol</t>
  </si>
  <si>
    <t>LAN141</t>
  </si>
  <si>
    <t>Dogikore</t>
  </si>
  <si>
    <t>LAN142</t>
  </si>
  <si>
    <t>Odeo</t>
  </si>
  <si>
    <t>LAN050</t>
  </si>
  <si>
    <t>Abuka 'A'</t>
  </si>
  <si>
    <t>LAN051</t>
  </si>
  <si>
    <t>Abolonyero</t>
  </si>
  <si>
    <t>LAN052</t>
  </si>
  <si>
    <t>Awiro</t>
  </si>
  <si>
    <t>LAN053</t>
  </si>
  <si>
    <t>Abak</t>
  </si>
  <si>
    <t>LAN054</t>
  </si>
  <si>
    <t>Atop</t>
  </si>
  <si>
    <t>LAN055</t>
  </si>
  <si>
    <t>Amoli</t>
  </si>
  <si>
    <t>LAN056</t>
  </si>
  <si>
    <t>Awili</t>
  </si>
  <si>
    <t>LAN057</t>
  </si>
  <si>
    <t>Witim</t>
  </si>
  <si>
    <t>LAN039</t>
  </si>
  <si>
    <t>Apala 'A'</t>
  </si>
  <si>
    <t>LAN040</t>
  </si>
  <si>
    <t>Telela</t>
  </si>
  <si>
    <t>LAN041</t>
  </si>
  <si>
    <t>Lwala</t>
  </si>
  <si>
    <t>LAN042</t>
  </si>
  <si>
    <t>Okar</t>
  </si>
  <si>
    <t>LAN127</t>
  </si>
  <si>
    <t>Abalokara</t>
  </si>
  <si>
    <t>LAN128</t>
  </si>
  <si>
    <t>Abilonino Tegot</t>
  </si>
  <si>
    <t>LAN129</t>
  </si>
  <si>
    <t>Alwala</t>
  </si>
  <si>
    <t>LAN130</t>
  </si>
  <si>
    <t>Acae-Ogik</t>
  </si>
  <si>
    <t>LAN131</t>
  </si>
  <si>
    <t>Bar-Onger</t>
  </si>
  <si>
    <t>LAN132</t>
  </si>
  <si>
    <t>Adag-Anii Alito</t>
  </si>
  <si>
    <t>LAN133</t>
  </si>
  <si>
    <t>Adakingo</t>
  </si>
  <si>
    <t>LAN134</t>
  </si>
  <si>
    <t>Akena B</t>
  </si>
  <si>
    <t>LAN043</t>
  </si>
  <si>
    <t>Araodyang</t>
  </si>
  <si>
    <t>LAN044</t>
  </si>
  <si>
    <t>Teyago</t>
  </si>
  <si>
    <t>LAN045</t>
  </si>
  <si>
    <t>Corner Apii</t>
  </si>
  <si>
    <t>LAN046</t>
  </si>
  <si>
    <t>Alake</t>
  </si>
  <si>
    <t>LAN047</t>
  </si>
  <si>
    <t>Omerogweno</t>
  </si>
  <si>
    <t>LAN048</t>
  </si>
  <si>
    <t>Apala Telela</t>
  </si>
  <si>
    <t>LAN049</t>
  </si>
  <si>
    <t>Abur</t>
  </si>
  <si>
    <t>LAN058</t>
  </si>
  <si>
    <t>Akaidebe</t>
  </si>
  <si>
    <t>LAN059</t>
  </si>
  <si>
    <t>Odoo Jeremiah</t>
  </si>
  <si>
    <t>LAN060</t>
  </si>
  <si>
    <t>Okoto</t>
  </si>
  <si>
    <t>LAN061</t>
  </si>
  <si>
    <t>Olengo 'A'</t>
  </si>
  <si>
    <t>LAN062</t>
  </si>
  <si>
    <t>Tem Gumi</t>
  </si>
  <si>
    <t>LAN119</t>
  </si>
  <si>
    <t>Lakcani</t>
  </si>
  <si>
    <t>LAN120</t>
  </si>
  <si>
    <t>Lela Ocika</t>
  </si>
  <si>
    <t>LAN121</t>
  </si>
  <si>
    <t>Ober 2</t>
  </si>
  <si>
    <t>LAN122</t>
  </si>
  <si>
    <t>Okeda "B"</t>
  </si>
  <si>
    <t>LAN123</t>
  </si>
  <si>
    <t>Okurunyang A</t>
  </si>
  <si>
    <t>LAN124</t>
  </si>
  <si>
    <t>Adwei</t>
  </si>
  <si>
    <t>LAN125</t>
  </si>
  <si>
    <t>Aliwok B</t>
  </si>
  <si>
    <t>LAN126</t>
  </si>
  <si>
    <t>Te-Okutu</t>
  </si>
  <si>
    <t>LAN063</t>
  </si>
  <si>
    <t>Omino</t>
  </si>
  <si>
    <t>LAN064</t>
  </si>
  <si>
    <t>Atwako 'B'</t>
  </si>
  <si>
    <t>LAN065</t>
  </si>
  <si>
    <t>Otoro</t>
  </si>
  <si>
    <t>LAN066</t>
  </si>
  <si>
    <t>Aminalucu</t>
  </si>
  <si>
    <t>LAN067</t>
  </si>
  <si>
    <t>Aminakech</t>
  </si>
  <si>
    <t>LAN068</t>
  </si>
  <si>
    <t>Awiotang</t>
  </si>
  <si>
    <t>LAN069</t>
  </si>
  <si>
    <t>Acede</t>
  </si>
  <si>
    <t>LAN070</t>
  </si>
  <si>
    <t>Aming</t>
  </si>
  <si>
    <t>LAN071</t>
  </si>
  <si>
    <t>Alango</t>
  </si>
  <si>
    <t>LAN072</t>
  </si>
  <si>
    <t>Onger</t>
  </si>
  <si>
    <t>LAN073</t>
  </si>
  <si>
    <t>Aminogwang</t>
  </si>
  <si>
    <t>LAN074</t>
  </si>
  <si>
    <t>Ilera</t>
  </si>
  <si>
    <t>LAN111</t>
  </si>
  <si>
    <t>Alumeri</t>
  </si>
  <si>
    <t>LAN112</t>
  </si>
  <si>
    <t>Amintato B</t>
  </si>
  <si>
    <t>LAN113</t>
  </si>
  <si>
    <t>Amonomito</t>
  </si>
  <si>
    <t>LAN114</t>
  </si>
  <si>
    <t>Apado</t>
  </si>
  <si>
    <t>LAN115</t>
  </si>
  <si>
    <t>Awiny</t>
  </si>
  <si>
    <t>LAN116</t>
  </si>
  <si>
    <t>Ayitatwon</t>
  </si>
  <si>
    <t>LAN117</t>
  </si>
  <si>
    <t>Bung</t>
  </si>
  <si>
    <t>LAN118</t>
  </si>
  <si>
    <t>Entebbe</t>
  </si>
  <si>
    <t>LAN095</t>
  </si>
  <si>
    <t>Ilera Amintenyo</t>
  </si>
  <si>
    <t>LAN096</t>
  </si>
  <si>
    <t>Otongere B</t>
  </si>
  <si>
    <t>LAN098</t>
  </si>
  <si>
    <t>Okeda A</t>
  </si>
  <si>
    <t>LAN099</t>
  </si>
  <si>
    <t>Okeorkok</t>
  </si>
  <si>
    <t>LAN100</t>
  </si>
  <si>
    <t>Okum</t>
  </si>
  <si>
    <t>LAN101</t>
  </si>
  <si>
    <t>Olarolobo</t>
  </si>
  <si>
    <t>LAN102</t>
  </si>
  <si>
    <t>Oloakero</t>
  </si>
  <si>
    <t>LAN075</t>
  </si>
  <si>
    <t>Te-Ebule</t>
  </si>
  <si>
    <t>LAN076</t>
  </si>
  <si>
    <t>Te-Yao</t>
  </si>
  <si>
    <t>LAN077</t>
  </si>
  <si>
    <t>Nyamkere</t>
  </si>
  <si>
    <t>LAN103</t>
  </si>
  <si>
    <t>Acoke</t>
  </si>
  <si>
    <t>LAN104</t>
  </si>
  <si>
    <t>Obalodeo</t>
  </si>
  <si>
    <t>LAN105</t>
  </si>
  <si>
    <t>Teyao Aloi</t>
  </si>
  <si>
    <t>LAN106</t>
  </si>
  <si>
    <t>Aduru Okwangole</t>
  </si>
  <si>
    <t>LAN107</t>
  </si>
  <si>
    <t>Obal</t>
  </si>
  <si>
    <t>LAN108</t>
  </si>
  <si>
    <t>Akwac B</t>
  </si>
  <si>
    <t>LAN109</t>
  </si>
  <si>
    <t>Yabwangi</t>
  </si>
  <si>
    <t>LAN110</t>
  </si>
  <si>
    <t>Aloi 'A'</t>
  </si>
  <si>
    <t>LAN087</t>
  </si>
  <si>
    <t>Abongoawobe</t>
  </si>
  <si>
    <t>LAN088</t>
  </si>
  <si>
    <t>Abuabura</t>
  </si>
  <si>
    <t>LAN089</t>
  </si>
  <si>
    <t>Adagawaka</t>
  </si>
  <si>
    <t>LAN090</t>
  </si>
  <si>
    <t>Agali Alingadyel</t>
  </si>
  <si>
    <t>LAN091</t>
  </si>
  <si>
    <t>Akom</t>
  </si>
  <si>
    <t>LAN092</t>
  </si>
  <si>
    <t>Alela</t>
  </si>
  <si>
    <t>LAN093</t>
  </si>
  <si>
    <t>Arwenyo</t>
  </si>
  <si>
    <t>LAN094</t>
  </si>
  <si>
    <t>Aweodiko</t>
  </si>
  <si>
    <t>LAN078</t>
  </si>
  <si>
    <t>Abiting</t>
  </si>
  <si>
    <t>LAN086</t>
  </si>
  <si>
    <t>Omoro</t>
  </si>
  <si>
    <t>District</t>
  </si>
  <si>
    <t xml:space="preserve">Dokolo </t>
  </si>
  <si>
    <t>Dokolo</t>
  </si>
  <si>
    <t xml:space="preserve">Alebtong </t>
  </si>
  <si>
    <t>Kole</t>
  </si>
  <si>
    <t xml:space="preserve">Otuke </t>
  </si>
  <si>
    <t>Otuke</t>
  </si>
  <si>
    <t>Alebtong</t>
  </si>
  <si>
    <t xml:space="preserve">Kole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</si>
</sst>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000000"/>
    <numFmt numFmtId="166" formatCode="0.0%"/>
    <numFmt numFmtId="167" formatCode="0.0000%"/>
    <numFmt numFmtId="168" formatCode="0.0000"/>
    <numFmt numFmtId="169" formatCode="0.000"/>
    <numFmt numFmtId="170" formatCode="0.000000"/>
    <numFmt numFmtId="171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vertAlign val="subscript"/>
      <sz val="11"/>
      <color theme="1"/>
      <name val="Avenir Book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i/>
      <vertAlign val="subscript"/>
      <sz val="11"/>
      <color theme="1"/>
      <name val="Avenir Book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3" fontId="0" fillId="2" borderId="1" xfId="0" applyNumberFormat="1" applyFill="1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2" fontId="0" fillId="2" borderId="1" xfId="0" applyNumberFormat="1" applyFill="1" applyBorder="1"/>
    <xf numFmtId="164" fontId="0" fillId="2" borderId="1" xfId="2" applyNumberFormat="1" applyFont="1" applyFill="1" applyBorder="1"/>
    <xf numFmtId="0" fontId="0" fillId="0" borderId="1" xfId="0" applyBorder="1" applyAlignment="1">
      <alignment horizontal="left"/>
    </xf>
    <xf numFmtId="0" fontId="0" fillId="7" borderId="0" xfId="0" applyFill="1"/>
    <xf numFmtId="0" fontId="0" fillId="8" borderId="1" xfId="0" applyFill="1" applyBorder="1"/>
    <xf numFmtId="0" fontId="0" fillId="7" borderId="1" xfId="0" applyFill="1" applyBorder="1"/>
    <xf numFmtId="3" fontId="0" fillId="7" borderId="1" xfId="0" applyNumberFormat="1" applyFill="1" applyBorder="1"/>
    <xf numFmtId="0" fontId="4" fillId="7" borderId="1" xfId="0" applyFont="1" applyFill="1" applyBorder="1"/>
    <xf numFmtId="4" fontId="0" fillId="7" borderId="1" xfId="0" applyNumberFormat="1" applyFill="1" applyBorder="1"/>
    <xf numFmtId="0" fontId="0" fillId="7" borderId="2" xfId="0" applyFill="1" applyBorder="1"/>
    <xf numFmtId="0" fontId="0" fillId="0" borderId="1" xfId="0" applyBorder="1" applyAlignment="1">
      <alignment horizontal="center"/>
    </xf>
    <xf numFmtId="4" fontId="0" fillId="7" borderId="2" xfId="0" applyNumberFormat="1" applyFill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9" fontId="0" fillId="7" borderId="1" xfId="0" applyNumberFormat="1" applyFill="1" applyBorder="1"/>
    <xf numFmtId="2" fontId="0" fillId="7" borderId="1" xfId="0" applyNumberFormat="1" applyFill="1" applyBorder="1"/>
    <xf numFmtId="2" fontId="0" fillId="0" borderId="1" xfId="0" applyNumberFormat="1" applyBorder="1"/>
    <xf numFmtId="2" fontId="0" fillId="7" borderId="5" xfId="0" applyNumberFormat="1" applyFill="1" applyBorder="1"/>
    <xf numFmtId="2" fontId="0" fillId="0" borderId="5" xfId="0" applyNumberFormat="1" applyBorder="1"/>
    <xf numFmtId="2" fontId="0" fillId="9" borderId="1" xfId="0" applyNumberFormat="1" applyFill="1" applyBorder="1"/>
    <xf numFmtId="164" fontId="0" fillId="2" borderId="1" xfId="0" applyNumberFormat="1" applyFill="1" applyBorder="1"/>
    <xf numFmtId="164" fontId="0" fillId="0" borderId="0" xfId="0" applyNumberFormat="1"/>
    <xf numFmtId="1" fontId="0" fillId="0" borderId="0" xfId="0" applyNumberFormat="1"/>
    <xf numFmtId="0" fontId="0" fillId="10" borderId="1" xfId="0" applyFill="1" applyBorder="1"/>
    <xf numFmtId="0" fontId="0" fillId="11" borderId="1" xfId="0" applyFill="1" applyBorder="1" applyAlignment="1">
      <alignment horizontal="right"/>
    </xf>
    <xf numFmtId="10" fontId="0" fillId="2" borderId="1" xfId="1" applyNumberFormat="1" applyFont="1" applyFill="1" applyBorder="1"/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5" fillId="0" borderId="10" xfId="0" applyFont="1" applyBorder="1"/>
    <xf numFmtId="0" fontId="5" fillId="0" borderId="0" xfId="0" applyFont="1"/>
    <xf numFmtId="0" fontId="5" fillId="13" borderId="12" xfId="0" applyFont="1" applyFill="1" applyBorder="1" applyAlignment="1">
      <alignment horizontal="left" wrapText="1"/>
    </xf>
    <xf numFmtId="0" fontId="5" fillId="14" borderId="11" xfId="0" applyFont="1" applyFill="1" applyBorder="1" applyAlignment="1">
      <alignment wrapText="1"/>
    </xf>
    <xf numFmtId="0" fontId="5" fillId="14" borderId="12" xfId="0" applyFont="1" applyFill="1" applyBorder="1" applyAlignment="1">
      <alignment vertical="top" wrapText="1"/>
    </xf>
    <xf numFmtId="0" fontId="5" fillId="14" borderId="12" xfId="0" applyFont="1" applyFill="1" applyBorder="1" applyAlignment="1">
      <alignment horizontal="left" wrapText="1"/>
    </xf>
    <xf numFmtId="3" fontId="5" fillId="0" borderId="10" xfId="0" applyNumberFormat="1" applyFont="1" applyBorder="1"/>
    <xf numFmtId="0" fontId="5" fillId="15" borderId="11" xfId="0" applyFont="1" applyFill="1" applyBorder="1"/>
    <xf numFmtId="0" fontId="5" fillId="15" borderId="12" xfId="0" applyFont="1" applyFill="1" applyBorder="1" applyAlignment="1">
      <alignment wrapText="1"/>
    </xf>
    <xf numFmtId="0" fontId="5" fillId="15" borderId="12" xfId="0" applyFont="1" applyFill="1" applyBorder="1"/>
    <xf numFmtId="3" fontId="5" fillId="15" borderId="13" xfId="0" applyNumberFormat="1" applyFont="1" applyFill="1" applyBorder="1"/>
    <xf numFmtId="0" fontId="5" fillId="16" borderId="11" xfId="0" applyFont="1" applyFill="1" applyBorder="1"/>
    <xf numFmtId="0" fontId="5" fillId="16" borderId="12" xfId="0" applyFont="1" applyFill="1" applyBorder="1" applyAlignment="1">
      <alignment wrapText="1"/>
    </xf>
    <xf numFmtId="0" fontId="5" fillId="16" borderId="12" xfId="0" applyFont="1" applyFill="1" applyBorder="1"/>
    <xf numFmtId="3" fontId="5" fillId="16" borderId="13" xfId="0" applyNumberFormat="1" applyFont="1" applyFill="1" applyBorder="1"/>
    <xf numFmtId="166" fontId="5" fillId="14" borderId="13" xfId="0" applyNumberFormat="1" applyFont="1" applyFill="1" applyBorder="1"/>
    <xf numFmtId="0" fontId="5" fillId="13" borderId="11" xfId="0" applyFont="1" applyFill="1" applyBorder="1"/>
    <xf numFmtId="3" fontId="5" fillId="13" borderId="13" xfId="0" applyNumberFormat="1" applyFont="1" applyFill="1" applyBorder="1" applyAlignment="1">
      <alignment horizontal="right"/>
    </xf>
    <xf numFmtId="165" fontId="0" fillId="11" borderId="1" xfId="0" applyNumberFormat="1" applyFill="1" applyBorder="1"/>
    <xf numFmtId="167" fontId="5" fillId="0" borderId="10" xfId="0" applyNumberFormat="1" applyFont="1" applyBorder="1"/>
    <xf numFmtId="10" fontId="5" fillId="0" borderId="10" xfId="1" applyNumberFormat="1" applyFont="1" applyBorder="1"/>
    <xf numFmtId="9" fontId="5" fillId="0" borderId="10" xfId="1" applyFont="1" applyBorder="1"/>
    <xf numFmtId="0" fontId="5" fillId="13" borderId="12" xfId="0" applyFont="1" applyFill="1" applyBorder="1" applyAlignment="1">
      <alignment wrapText="1"/>
    </xf>
    <xf numFmtId="168" fontId="0" fillId="2" borderId="1" xfId="0" applyNumberFormat="1" applyFill="1" applyBorder="1"/>
    <xf numFmtId="169" fontId="0" fillId="2" borderId="1" xfId="0" applyNumberFormat="1" applyFill="1" applyBorder="1"/>
    <xf numFmtId="43" fontId="0" fillId="2" borderId="1" xfId="0" applyNumberFormat="1" applyFill="1" applyBorder="1"/>
    <xf numFmtId="0" fontId="2" fillId="17" borderId="0" xfId="0" applyFont="1" applyFill="1"/>
    <xf numFmtId="3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3" fontId="0" fillId="0" borderId="0" xfId="0" applyNumberFormat="1"/>
    <xf numFmtId="0" fontId="0" fillId="16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3" fontId="0" fillId="16" borderId="1" xfId="0" applyNumberFormat="1" applyFill="1" applyBorder="1" applyAlignment="1">
      <alignment horizontal="center"/>
    </xf>
    <xf numFmtId="164" fontId="0" fillId="13" borderId="1" xfId="2" applyNumberFormat="1" applyFont="1" applyFill="1" applyBorder="1" applyAlignment="1">
      <alignment horizontal="center"/>
    </xf>
    <xf numFmtId="166" fontId="0" fillId="14" borderId="1" xfId="1" applyNumberFormat="1" applyFont="1" applyFill="1" applyBorder="1" applyAlignment="1">
      <alignment horizontal="center"/>
    </xf>
    <xf numFmtId="164" fontId="0" fillId="15" borderId="1" xfId="2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70" fontId="5" fillId="0" borderId="0" xfId="1" applyNumberFormat="1" applyFont="1" applyBorder="1"/>
    <xf numFmtId="170" fontId="5" fillId="0" borderId="0" xfId="0" applyNumberFormat="1" applyFont="1"/>
    <xf numFmtId="0" fontId="0" fillId="0" borderId="0" xfId="0" applyAlignment="1">
      <alignment horizontal="left" wrapText="1"/>
    </xf>
    <xf numFmtId="0" fontId="5" fillId="0" borderId="0" xfId="0" applyFont="1" applyAlignment="1">
      <alignment vertical="center" wrapText="1"/>
    </xf>
    <xf numFmtId="1" fontId="5" fillId="0" borderId="10" xfId="1" applyNumberFormat="1" applyFont="1" applyBorder="1"/>
    <xf numFmtId="0" fontId="2" fillId="1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0" fontId="5" fillId="13" borderId="7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/>
    </xf>
    <xf numFmtId="0" fontId="5" fillId="14" borderId="6" xfId="0" applyFont="1" applyFill="1" applyBorder="1" applyAlignment="1">
      <alignment horizontal="center"/>
    </xf>
    <xf numFmtId="0" fontId="5" fillId="14" borderId="7" xfId="0" applyFont="1" applyFill="1" applyBorder="1" applyAlignment="1">
      <alignment horizontal="center"/>
    </xf>
    <xf numFmtId="0" fontId="5" fillId="14" borderId="8" xfId="0" applyFont="1" applyFill="1" applyBorder="1" applyAlignment="1">
      <alignment horizontal="center"/>
    </xf>
    <xf numFmtId="0" fontId="5" fillId="15" borderId="14" xfId="0" applyFont="1" applyFill="1" applyBorder="1" applyAlignment="1">
      <alignment horizontal="center"/>
    </xf>
    <xf numFmtId="0" fontId="5" fillId="16" borderId="6" xfId="0" applyFont="1" applyFill="1" applyBorder="1" applyAlignment="1">
      <alignment horizontal="center"/>
    </xf>
    <xf numFmtId="0" fontId="5" fillId="16" borderId="7" xfId="0" applyFont="1" applyFill="1" applyBorder="1" applyAlignment="1">
      <alignment horizontal="center"/>
    </xf>
    <xf numFmtId="0" fontId="5" fillId="16" borderId="8" xfId="0" applyFont="1" applyFill="1" applyBorder="1" applyAlignment="1">
      <alignment horizontal="center"/>
    </xf>
    <xf numFmtId="0" fontId="12" fillId="18" borderId="15" xfId="0" applyFont="1" applyFill="1" applyBorder="1" applyAlignment="1">
      <alignment horizontal="center" vertical="center"/>
    </xf>
    <xf numFmtId="0" fontId="12" fillId="18" borderId="16" xfId="0" applyFont="1" applyFill="1" applyBorder="1" applyAlignment="1">
      <alignment horizontal="center" vertical="center"/>
    </xf>
    <xf numFmtId="0" fontId="12" fillId="18" borderId="17" xfId="0" applyFont="1" applyFill="1" applyBorder="1" applyAlignment="1">
      <alignment vertical="center" wrapText="1"/>
    </xf>
    <xf numFmtId="0" fontId="12" fillId="18" borderId="18" xfId="0" applyFont="1" applyFill="1" applyBorder="1" applyAlignment="1">
      <alignment vertical="center" wrapText="1"/>
    </xf>
    <xf numFmtId="0" fontId="12" fillId="18" borderId="19" xfId="0" applyFont="1" applyFill="1" applyBorder="1" applyAlignment="1">
      <alignment vertical="center" wrapText="1"/>
    </xf>
    <xf numFmtId="0" fontId="2" fillId="19" borderId="20" xfId="0" applyFont="1" applyFill="1" applyBorder="1" applyAlignment="1">
      <alignment horizontal="center" vertical="center" textRotation="90"/>
    </xf>
    <xf numFmtId="0" fontId="0" fillId="0" borderId="21" xfId="0" applyBorder="1" applyAlignment="1">
      <alignment horizontal="center"/>
    </xf>
    <xf numFmtId="0" fontId="0" fillId="0" borderId="22" xfId="0" applyBorder="1"/>
    <xf numFmtId="171" fontId="0" fillId="0" borderId="22" xfId="0" applyNumberFormat="1" applyBorder="1" applyAlignment="1">
      <alignment horizontal="center"/>
    </xf>
    <xf numFmtId="171" fontId="0" fillId="0" borderId="22" xfId="0" applyNumberFormat="1" applyBorder="1"/>
    <xf numFmtId="14" fontId="0" fillId="0" borderId="22" xfId="0" applyNumberFormat="1" applyBorder="1"/>
    <xf numFmtId="14" fontId="1" fillId="0" borderId="19" xfId="0" applyNumberFormat="1" applyFont="1" applyBorder="1" applyAlignment="1">
      <alignment horizontal="center" vertical="center"/>
    </xf>
    <xf numFmtId="0" fontId="2" fillId="19" borderId="23" xfId="0" applyFont="1" applyFill="1" applyBorder="1" applyAlignment="1">
      <alignment horizontal="center" vertical="center" textRotation="90"/>
    </xf>
    <xf numFmtId="3" fontId="0" fillId="0" borderId="2" xfId="0" applyNumberFormat="1" applyBorder="1" applyAlignment="1">
      <alignment horizontal="center"/>
    </xf>
    <xf numFmtId="171" fontId="0" fillId="0" borderId="1" xfId="0" applyNumberFormat="1" applyBorder="1" applyAlignment="1">
      <alignment horizontal="center"/>
    </xf>
    <xf numFmtId="171" fontId="0" fillId="0" borderId="1" xfId="0" applyNumberFormat="1" applyBorder="1"/>
    <xf numFmtId="14" fontId="0" fillId="0" borderId="1" xfId="0" applyNumberFormat="1" applyBorder="1"/>
    <xf numFmtId="14" fontId="1" fillId="0" borderId="24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0" fontId="0" fillId="0" borderId="14" xfId="0" applyBorder="1"/>
    <xf numFmtId="171" fontId="0" fillId="0" borderId="14" xfId="0" applyNumberFormat="1" applyBorder="1" applyAlignment="1">
      <alignment horizontal="center"/>
    </xf>
    <xf numFmtId="171" fontId="0" fillId="0" borderId="14" xfId="0" applyNumberFormat="1" applyBorder="1"/>
    <xf numFmtId="14" fontId="0" fillId="0" borderId="14" xfId="0" applyNumberFormat="1" applyBorder="1"/>
    <xf numFmtId="0" fontId="0" fillId="20" borderId="2" xfId="0" applyFill="1" applyBorder="1" applyAlignment="1">
      <alignment horizontal="center"/>
    </xf>
    <xf numFmtId="0" fontId="2" fillId="19" borderId="25" xfId="0" applyFont="1" applyFill="1" applyBorder="1" applyAlignment="1">
      <alignment horizontal="center" vertical="center" textRotation="90"/>
    </xf>
    <xf numFmtId="14" fontId="1" fillId="0" borderId="26" xfId="0" applyNumberFormat="1" applyFont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0" fillId="21" borderId="2" xfId="0" applyFill="1" applyBorder="1" applyAlignment="1">
      <alignment horizontal="center"/>
    </xf>
    <xf numFmtId="171" fontId="1" fillId="0" borderId="1" xfId="0" applyNumberFormat="1" applyFont="1" applyBorder="1" applyAlignment="1">
      <alignment horizontal="center"/>
    </xf>
    <xf numFmtId="0" fontId="2" fillId="19" borderId="27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center"/>
    </xf>
    <xf numFmtId="0" fontId="2" fillId="19" borderId="29" xfId="0" applyFont="1" applyFill="1" applyBorder="1" applyAlignment="1">
      <alignment horizontal="center" vertical="center" textRotation="90"/>
    </xf>
    <xf numFmtId="3" fontId="0" fillId="0" borderId="30" xfId="0" applyNumberFormat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0" borderId="5" xfId="0" applyBorder="1"/>
    <xf numFmtId="171" fontId="0" fillId="0" borderId="5" xfId="0" applyNumberFormat="1" applyBorder="1" applyAlignment="1">
      <alignment horizontal="center"/>
    </xf>
    <xf numFmtId="171" fontId="0" fillId="0" borderId="5" xfId="0" applyNumberFormat="1" applyBorder="1"/>
    <xf numFmtId="14" fontId="0" fillId="0" borderId="5" xfId="0" applyNumberFormat="1" applyBorder="1"/>
    <xf numFmtId="0" fontId="0" fillId="9" borderId="30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32" xfId="0" applyFill="1" applyBorder="1" applyAlignment="1">
      <alignment horizontal="center"/>
    </xf>
    <xf numFmtId="0" fontId="0" fillId="0" borderId="33" xfId="0" applyBorder="1"/>
    <xf numFmtId="171" fontId="0" fillId="0" borderId="33" xfId="0" applyNumberFormat="1" applyBorder="1" applyAlignment="1">
      <alignment horizontal="center"/>
    </xf>
    <xf numFmtId="171" fontId="0" fillId="0" borderId="33" xfId="0" applyNumberFormat="1" applyBorder="1"/>
    <xf numFmtId="14" fontId="0" fillId="0" borderId="33" xfId="0" applyNumberFormat="1" applyBorder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32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32" xfId="0" applyFill="1" applyBorder="1" applyAlignment="1">
      <alignment horizontal="center"/>
    </xf>
    <xf numFmtId="0" fontId="12" fillId="18" borderId="34" xfId="0" applyFont="1" applyFill="1" applyBorder="1" applyAlignment="1">
      <alignment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/>
    <xf numFmtId="0" fontId="14" fillId="24" borderId="1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24" borderId="1" xfId="0" applyFont="1" applyFill="1" applyBorder="1"/>
    <xf numFmtId="0" fontId="14" fillId="0" borderId="14" xfId="0" applyFont="1" applyBorder="1"/>
  </cellXfs>
  <cellStyles count="3">
    <cellStyle name="Comma" xfId="2" builtinId="3"/>
    <cellStyle name="Normal" xfId="0" builtinId="0"/>
    <cellStyle name="Percent" xfId="1" builtinId="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3"/>
  <sheetViews>
    <sheetView topLeftCell="A6" zoomScale="80" zoomScaleNormal="80" workbookViewId="0">
      <selection activeCell="F19" sqref="F19"/>
    </sheetView>
  </sheetViews>
  <sheetFormatPr defaultRowHeight="14.5"/>
  <cols>
    <col min="1" max="1" width="9.1796875" customWidth="1"/>
    <col min="2" max="2" width="60" customWidth="1"/>
    <col min="3" max="3" width="16.7265625" customWidth="1"/>
    <col min="4" max="4" width="11.54296875" customWidth="1"/>
    <col min="5" max="5" width="12" customWidth="1"/>
    <col min="6" max="6" width="7.54296875" customWidth="1"/>
    <col min="7" max="7" width="41.1796875" bestFit="1" customWidth="1"/>
    <col min="8" max="8" width="8.81640625" customWidth="1"/>
    <col min="9" max="9" width="12.26953125" customWidth="1"/>
    <col min="10" max="10" width="9.26953125" customWidth="1"/>
    <col min="11" max="12" width="21.7265625" customWidth="1"/>
    <col min="14" max="14" width="10.1796875" bestFit="1" customWidth="1"/>
    <col min="16" max="16" width="24.453125" customWidth="1"/>
    <col min="19" max="19" width="9.26953125" bestFit="1" customWidth="1"/>
  </cols>
  <sheetData>
    <row r="1" spans="2:13">
      <c r="F1" s="8"/>
    </row>
    <row r="2" spans="2:13">
      <c r="B2" s="88" t="s">
        <v>0</v>
      </c>
      <c r="C2" s="88"/>
      <c r="D2" s="88"/>
      <c r="E2" s="88"/>
    </row>
    <row r="3" spans="2:13">
      <c r="B3" s="6" t="s">
        <v>1</v>
      </c>
      <c r="C3" s="1" t="s">
        <v>2</v>
      </c>
      <c r="D3" s="1" t="s">
        <v>3</v>
      </c>
      <c r="E3" s="4">
        <v>7.5</v>
      </c>
    </row>
    <row r="4" spans="2:13">
      <c r="B4" s="6" t="s">
        <v>4</v>
      </c>
      <c r="C4" s="1" t="s">
        <v>5</v>
      </c>
      <c r="D4" s="1" t="s">
        <v>3</v>
      </c>
      <c r="E4" s="4">
        <v>0</v>
      </c>
    </row>
    <row r="5" spans="2:13">
      <c r="B5" s="6" t="s">
        <v>6</v>
      </c>
      <c r="C5" s="1" t="s">
        <v>7</v>
      </c>
      <c r="D5" s="1" t="s">
        <v>3</v>
      </c>
      <c r="E5" s="4">
        <v>0</v>
      </c>
    </row>
    <row r="6" spans="2:13">
      <c r="B6" s="6" t="s">
        <v>8</v>
      </c>
      <c r="C6" s="1" t="s">
        <v>9</v>
      </c>
      <c r="D6" s="1" t="s">
        <v>10</v>
      </c>
      <c r="E6" s="9">
        <v>0.8</v>
      </c>
    </row>
    <row r="7" spans="2:13">
      <c r="B7" s="6" t="s">
        <v>11</v>
      </c>
      <c r="C7" s="1" t="s">
        <v>12</v>
      </c>
      <c r="D7" s="1" t="s">
        <v>10</v>
      </c>
      <c r="E7" s="4">
        <v>0.95</v>
      </c>
    </row>
    <row r="8" spans="2:13">
      <c r="B8" s="6" t="s">
        <v>13</v>
      </c>
      <c r="C8" s="1" t="s">
        <v>14</v>
      </c>
      <c r="D8" s="1" t="s">
        <v>15</v>
      </c>
      <c r="E8" s="64">
        <v>4.0000000000000002E-4</v>
      </c>
    </row>
    <row r="9" spans="2:13">
      <c r="B9" s="6" t="s">
        <v>16</v>
      </c>
      <c r="C9" s="1" t="s">
        <v>17</v>
      </c>
      <c r="D9" s="1" t="s">
        <v>10</v>
      </c>
      <c r="E9" s="34">
        <v>4.5600000000000002E-2</v>
      </c>
    </row>
    <row r="11" spans="2:13">
      <c r="B11" s="89" t="s">
        <v>18</v>
      </c>
      <c r="C11" s="90"/>
      <c r="D11" s="90"/>
      <c r="E11" s="91"/>
    </row>
    <row r="12" spans="2:13">
      <c r="B12" s="6" t="s">
        <v>8</v>
      </c>
      <c r="C12" s="1" t="s">
        <v>8</v>
      </c>
      <c r="D12" s="1" t="s">
        <v>19</v>
      </c>
      <c r="E12" s="9">
        <f>E6</f>
        <v>0.8</v>
      </c>
    </row>
    <row r="13" spans="2:13">
      <c r="B13" s="1" t="s">
        <v>20</v>
      </c>
      <c r="C13" s="1" t="s">
        <v>21</v>
      </c>
      <c r="D13" s="1" t="s">
        <v>22</v>
      </c>
      <c r="E13" s="4">
        <v>112</v>
      </c>
      <c r="F13" s="7"/>
      <c r="H13" s="7"/>
      <c r="I13" s="7"/>
      <c r="J13" s="7"/>
      <c r="K13" s="7"/>
      <c r="L13" s="7"/>
    </row>
    <row r="14" spans="2:13">
      <c r="B14" s="1" t="s">
        <v>23</v>
      </c>
      <c r="C14" s="1" t="s">
        <v>24</v>
      </c>
      <c r="D14" s="1" t="s">
        <v>25</v>
      </c>
      <c r="E14" s="4">
        <v>9.4600000000000009</v>
      </c>
      <c r="M14" s="7"/>
    </row>
    <row r="15" spans="2:13">
      <c r="B15" s="1" t="s">
        <v>26</v>
      </c>
      <c r="C15" s="1" t="s">
        <v>27</v>
      </c>
      <c r="D15" s="1" t="s">
        <v>28</v>
      </c>
      <c r="E15" s="4">
        <v>1.5599999999999999E-2</v>
      </c>
    </row>
    <row r="17" spans="2:13">
      <c r="B17" s="92" t="s">
        <v>29</v>
      </c>
      <c r="C17" s="93"/>
      <c r="D17" s="93"/>
      <c r="E17" s="94"/>
    </row>
    <row r="18" spans="2:13">
      <c r="B18" s="1" t="s">
        <v>30</v>
      </c>
      <c r="C18" s="1" t="s">
        <v>17</v>
      </c>
      <c r="D18" s="1" t="s">
        <v>10</v>
      </c>
      <c r="E18" s="34">
        <f>E9</f>
        <v>4.5600000000000002E-2</v>
      </c>
    </row>
    <row r="19" spans="2:13">
      <c r="B19" s="1" t="s">
        <v>31</v>
      </c>
      <c r="C19" s="1" t="s">
        <v>32</v>
      </c>
      <c r="D19" s="1"/>
      <c r="E19" s="10">
        <f>(F19*F20)*F21</f>
        <v>2569600</v>
      </c>
      <c r="F19" s="30">
        <v>22</v>
      </c>
      <c r="G19" t="s">
        <v>33</v>
      </c>
    </row>
    <row r="20" spans="2:13" s="7" customFormat="1">
      <c r="B20" s="1" t="s">
        <v>34</v>
      </c>
      <c r="C20" s="1" t="s">
        <v>35</v>
      </c>
      <c r="D20" s="1" t="s">
        <v>15</v>
      </c>
      <c r="E20" s="65">
        <f>E8</f>
        <v>4.0000000000000002E-4</v>
      </c>
      <c r="F20" s="31">
        <v>320</v>
      </c>
      <c r="G20" t="s">
        <v>36</v>
      </c>
      <c r="H20"/>
      <c r="I20"/>
      <c r="J20"/>
      <c r="K20"/>
      <c r="L20"/>
      <c r="M20"/>
    </row>
    <row r="21" spans="2:13" ht="29">
      <c r="B21" s="6" t="s">
        <v>37</v>
      </c>
      <c r="C21" s="1" t="s">
        <v>2</v>
      </c>
      <c r="D21" s="1" t="s">
        <v>3</v>
      </c>
      <c r="E21" s="4">
        <f>E3</f>
        <v>7.5</v>
      </c>
      <c r="F21">
        <v>365</v>
      </c>
      <c r="G21" t="s">
        <v>38</v>
      </c>
    </row>
    <row r="22" spans="2:13">
      <c r="B22" s="1" t="s">
        <v>39</v>
      </c>
      <c r="C22" s="1" t="s">
        <v>5</v>
      </c>
      <c r="D22" s="1" t="s">
        <v>3</v>
      </c>
      <c r="E22" s="4">
        <f>E4</f>
        <v>0</v>
      </c>
    </row>
    <row r="23" spans="2:13">
      <c r="B23" s="1" t="s">
        <v>40</v>
      </c>
      <c r="C23" s="1" t="s">
        <v>41</v>
      </c>
      <c r="D23" s="1" t="s">
        <v>42</v>
      </c>
      <c r="E23" s="66">
        <f>(1-E18)*E19*E20*(E21+E22)</f>
        <v>7357.2787200000012</v>
      </c>
    </row>
    <row r="25" spans="2:13">
      <c r="B25" s="92" t="s">
        <v>43</v>
      </c>
      <c r="C25" s="93"/>
      <c r="D25" s="93"/>
      <c r="E25" s="94"/>
      <c r="G25" s="30"/>
    </row>
    <row r="26" spans="2:13">
      <c r="B26" s="1" t="s">
        <v>44</v>
      </c>
      <c r="C26" s="1" t="s">
        <v>17</v>
      </c>
      <c r="D26" s="1" t="s">
        <v>10</v>
      </c>
      <c r="E26" s="34">
        <f>E18</f>
        <v>4.5600000000000002E-2</v>
      </c>
    </row>
    <row r="27" spans="2:13">
      <c r="B27" s="1" t="s">
        <v>31</v>
      </c>
      <c r="C27" s="1" t="s">
        <v>32</v>
      </c>
      <c r="D27" s="1"/>
      <c r="E27" s="29">
        <f>E19</f>
        <v>2569600</v>
      </c>
      <c r="F27" s="7"/>
    </row>
    <row r="28" spans="2:13">
      <c r="B28" s="6" t="s">
        <v>45</v>
      </c>
      <c r="C28" s="1" t="s">
        <v>46</v>
      </c>
      <c r="D28" s="1" t="s">
        <v>15</v>
      </c>
      <c r="E28" s="64">
        <f>E8</f>
        <v>4.0000000000000002E-4</v>
      </c>
    </row>
    <row r="29" spans="2:13">
      <c r="B29" s="1" t="s">
        <v>4</v>
      </c>
      <c r="C29" s="1" t="s">
        <v>5</v>
      </c>
      <c r="D29" s="1" t="s">
        <v>3</v>
      </c>
      <c r="E29" s="4">
        <f>E4</f>
        <v>0</v>
      </c>
    </row>
    <row r="30" spans="2:13">
      <c r="B30" s="1" t="s">
        <v>6</v>
      </c>
      <c r="C30" s="1" t="s">
        <v>7</v>
      </c>
      <c r="D30" s="1" t="s">
        <v>3</v>
      </c>
      <c r="E30" s="4">
        <f>E5</f>
        <v>0</v>
      </c>
    </row>
    <row r="31" spans="2:13">
      <c r="B31" s="1" t="s">
        <v>47</v>
      </c>
      <c r="C31" s="1" t="s">
        <v>48</v>
      </c>
      <c r="D31" s="1" t="s">
        <v>42</v>
      </c>
      <c r="E31" s="4">
        <f>(1-E26)*E27*E28*(E29+E30)</f>
        <v>0</v>
      </c>
    </row>
    <row r="33" spans="2:10">
      <c r="B33" s="95" t="s">
        <v>49</v>
      </c>
      <c r="C33" s="96"/>
      <c r="D33" s="96"/>
      <c r="E33" s="97"/>
    </row>
    <row r="34" spans="2:10">
      <c r="B34" s="1" t="s">
        <v>50</v>
      </c>
      <c r="C34" s="1" t="s">
        <v>51</v>
      </c>
      <c r="D34" s="1" t="s">
        <v>52</v>
      </c>
      <c r="E34" s="5">
        <f>E23*((E13*E12)+E14)*E15</f>
        <v>11369.467668049921</v>
      </c>
    </row>
    <row r="35" spans="2:10">
      <c r="B35" s="1" t="s">
        <v>53</v>
      </c>
      <c r="C35" s="1" t="s">
        <v>54</v>
      </c>
      <c r="D35" s="1" t="s">
        <v>52</v>
      </c>
      <c r="E35" s="5">
        <f>E31*((E13*E6)+E14)*E15</f>
        <v>0</v>
      </c>
    </row>
    <row r="36" spans="2:10">
      <c r="B36" s="1" t="s">
        <v>11</v>
      </c>
      <c r="C36" s="1" t="s">
        <v>12</v>
      </c>
      <c r="D36" s="1" t="s">
        <v>10</v>
      </c>
      <c r="E36" s="4">
        <f>E7</f>
        <v>0.95</v>
      </c>
    </row>
    <row r="37" spans="2:10">
      <c r="B37" s="1" t="s">
        <v>55</v>
      </c>
      <c r="C37" s="1" t="s">
        <v>56</v>
      </c>
      <c r="D37" s="1" t="s">
        <v>52</v>
      </c>
      <c r="E37" s="4">
        <v>0</v>
      </c>
    </row>
    <row r="38" spans="2:10">
      <c r="B38" s="1" t="s">
        <v>57</v>
      </c>
      <c r="C38" s="1" t="s">
        <v>58</v>
      </c>
      <c r="D38" s="1" t="s">
        <v>52</v>
      </c>
      <c r="E38" s="5">
        <f>((E34-E35)*E36)-E37</f>
        <v>10800.994284647424</v>
      </c>
    </row>
    <row r="39" spans="2:10">
      <c r="H39" s="87"/>
      <c r="I39" s="87"/>
      <c r="J39" s="31"/>
    </row>
    <row r="40" spans="2:10">
      <c r="B40" s="86" t="s">
        <v>59</v>
      </c>
      <c r="C40" s="86"/>
      <c r="D40" s="86"/>
      <c r="E40" s="86"/>
    </row>
    <row r="41" spans="2:10">
      <c r="B41" s="3" t="s">
        <v>60</v>
      </c>
      <c r="C41" s="1" t="s">
        <v>61</v>
      </c>
      <c r="D41" s="2" t="s">
        <v>62</v>
      </c>
      <c r="E41" s="34">
        <v>8.9099999999999999E-2</v>
      </c>
    </row>
    <row r="42" spans="2:10">
      <c r="B42" s="3" t="s">
        <v>63</v>
      </c>
      <c r="C42" s="1"/>
      <c r="D42" s="2"/>
      <c r="E42" s="34">
        <f>1-E41</f>
        <v>0.91090000000000004</v>
      </c>
    </row>
    <row r="43" spans="2:10">
      <c r="B43" s="1" t="s">
        <v>57</v>
      </c>
      <c r="C43" s="1" t="s">
        <v>58</v>
      </c>
      <c r="D43" s="1" t="s">
        <v>52</v>
      </c>
      <c r="E43" s="5">
        <f>E38*E42</f>
        <v>9838.6256938853385</v>
      </c>
      <c r="G43" s="30"/>
    </row>
  </sheetData>
  <mergeCells count="7">
    <mergeCell ref="B40:E40"/>
    <mergeCell ref="H39:I39"/>
    <mergeCell ref="B2:E2"/>
    <mergeCell ref="B11:E11"/>
    <mergeCell ref="B17:E17"/>
    <mergeCell ref="B25:E25"/>
    <mergeCell ref="B33:E33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4"/>
  <sheetViews>
    <sheetView zoomScale="80" zoomScaleNormal="80" workbookViewId="0">
      <selection activeCell="C11" sqref="C11"/>
    </sheetView>
  </sheetViews>
  <sheetFormatPr defaultRowHeight="14.5"/>
  <cols>
    <col min="2" max="2" width="17.54296875" customWidth="1"/>
    <col min="3" max="3" width="27.26953125" customWidth="1"/>
    <col min="4" max="4" width="20.1796875" customWidth="1"/>
    <col min="6" max="6" width="12.81640625" bestFit="1" customWidth="1"/>
    <col min="7" max="7" width="10.54296875" bestFit="1" customWidth="1"/>
    <col min="8" max="8" width="11.1796875" bestFit="1" customWidth="1"/>
    <col min="9" max="9" width="12.1796875" bestFit="1" customWidth="1"/>
    <col min="10" max="10" width="9.54296875" bestFit="1" customWidth="1"/>
    <col min="11" max="11" width="14.26953125" bestFit="1" customWidth="1"/>
    <col min="13" max="13" width="10.81640625" bestFit="1" customWidth="1"/>
    <col min="14" max="14" width="11.1796875" bestFit="1" customWidth="1"/>
    <col min="15" max="16" width="9.1796875" bestFit="1" customWidth="1"/>
  </cols>
  <sheetData>
    <row r="2" spans="2:11" ht="15.5">
      <c r="B2" s="71" t="s">
        <v>109</v>
      </c>
      <c r="C2" s="71" t="s">
        <v>110</v>
      </c>
      <c r="D2" s="72" t="s">
        <v>111</v>
      </c>
      <c r="E2" s="73" t="s">
        <v>112</v>
      </c>
      <c r="F2" s="74" t="s">
        <v>113</v>
      </c>
      <c r="G2" s="74" t="s">
        <v>114</v>
      </c>
      <c r="H2" s="79" t="s">
        <v>115</v>
      </c>
    </row>
    <row r="3" spans="2:11">
      <c r="B3" s="8" t="s">
        <v>116</v>
      </c>
      <c r="C3" s="68">
        <f>'Ex Ante GS7366'!$E$43</f>
        <v>9838.6256938853385</v>
      </c>
      <c r="D3" s="68">
        <f>'SDG Estimations'!E8</f>
        <v>6664.915119104001</v>
      </c>
      <c r="E3" s="69">
        <f>'SDG Estimations'!E14</f>
        <v>0.5752212389380531</v>
      </c>
      <c r="F3" s="68">
        <f>'SDG Estimations'!E22</f>
        <v>6383.0272000000004</v>
      </c>
      <c r="G3" s="70">
        <f>'SDG Estimations'!E4</f>
        <v>7040</v>
      </c>
      <c r="H3" s="70">
        <f>(G3*'Ex Ante GS7366'!F21)*0.9</f>
        <v>2312640</v>
      </c>
      <c r="I3" s="70"/>
      <c r="J3" s="70"/>
      <c r="K3" s="70"/>
    </row>
    <row r="4" spans="2:11">
      <c r="B4" s="8" t="s">
        <v>117</v>
      </c>
      <c r="C4" s="68">
        <f>'Ex Ante GS7365'!$E$43</f>
        <v>9978.3788997643915</v>
      </c>
      <c r="D4" s="68">
        <f>'SDG Estimations'!E36</f>
        <v>6759.5872088639999</v>
      </c>
      <c r="E4" s="69">
        <f>'SDG Estimations'!E42</f>
        <v>0.5752212389380531</v>
      </c>
      <c r="F4" s="68">
        <f>'SDG Estimations'!E50</f>
        <v>6473.6952000000001</v>
      </c>
      <c r="G4" s="70">
        <f>'SDG Estimations'!E32</f>
        <v>7140</v>
      </c>
      <c r="H4" s="70">
        <f>(G4*'Ex Ante GS7365'!F21)*0.9</f>
        <v>2345490</v>
      </c>
    </row>
    <row r="5" spans="2:11">
      <c r="B5" s="8" t="s">
        <v>118</v>
      </c>
      <c r="C5" s="68">
        <f>'Ex Ante GS7364'!$E$43</f>
        <v>9424.9562044833401</v>
      </c>
      <c r="D5" s="68">
        <f>'SDG Estimations'!E64</f>
        <v>6384.6857334144006</v>
      </c>
      <c r="E5" s="69">
        <f>'SDG Estimations'!E70</f>
        <v>0.5752212389380531</v>
      </c>
      <c r="F5" s="68">
        <f>'SDG Estimations'!E78</f>
        <v>6114.6499199999998</v>
      </c>
      <c r="G5" s="70">
        <f>'SDG Estimations'!E60</f>
        <v>6744</v>
      </c>
      <c r="H5" s="70">
        <f>(G5*'Ex Ante GS7364'!F21)*0.9</f>
        <v>2215404</v>
      </c>
    </row>
    <row r="6" spans="2:11">
      <c r="B6" s="8" t="s">
        <v>119</v>
      </c>
      <c r="C6" s="68">
        <f>'Ex Ante GS7363'!$E$43</f>
        <v>9978.3788997643915</v>
      </c>
      <c r="D6" s="68">
        <f>'SDG Estimations'!E92</f>
        <v>6759.5872088639999</v>
      </c>
      <c r="E6" s="69">
        <f>'SDG Estimations'!E98</f>
        <v>0.5752212389380531</v>
      </c>
      <c r="F6" s="68">
        <f>'SDG Estimations'!E106</f>
        <v>6473.6952000000001</v>
      </c>
      <c r="G6" s="70">
        <f>'SDG Estimations'!E88</f>
        <v>7140</v>
      </c>
      <c r="H6" s="70">
        <f>(G6*'Ex Ante GS7363'!F21)*0.9</f>
        <v>2345490</v>
      </c>
    </row>
    <row r="7" spans="2:11">
      <c r="B7" s="8" t="s">
        <v>120</v>
      </c>
      <c r="C7" s="68">
        <f>'Ex Ante GS7362'!$E$43</f>
        <v>9670.9218468304771</v>
      </c>
      <c r="D7" s="68">
        <f>'SDG Estimations'!E120</f>
        <v>6551.3086113920008</v>
      </c>
      <c r="E7" s="69">
        <f>'SDG Estimations'!E126</f>
        <v>0.5752212389380531</v>
      </c>
      <c r="F7" s="68">
        <f>'SDG Estimations'!E134</f>
        <v>6274.2255999999998</v>
      </c>
      <c r="G7" s="70">
        <f>'SDG Estimations'!E116</f>
        <v>6920</v>
      </c>
      <c r="H7" s="70">
        <f>(G7*'Ex Ante GS7362'!F21)*0.9</f>
        <v>2273220</v>
      </c>
    </row>
    <row r="8" spans="2:11">
      <c r="B8" s="8" t="s">
        <v>121</v>
      </c>
      <c r="C8" s="68">
        <f>'Ex Ante GS6351'!$E$43</f>
        <v>9642.971205654665</v>
      </c>
      <c r="D8" s="68">
        <f>'SDG Estimations'!E148</f>
        <v>6532.3741934400005</v>
      </c>
      <c r="E8" s="69">
        <f>'SDG Estimations'!E154</f>
        <v>0.5752212389380531</v>
      </c>
      <c r="F8" s="68">
        <f>'SDG Estimations'!E162</f>
        <v>6256.0920000000006</v>
      </c>
      <c r="G8" s="70">
        <f>'SDG Estimations'!E144</f>
        <v>6900</v>
      </c>
      <c r="H8" s="70">
        <f>(G8*'Ex Ante GS6351'!F21)*0.9</f>
        <v>2266650</v>
      </c>
    </row>
    <row r="9" spans="2:11">
      <c r="B9" s="8" t="s">
        <v>122</v>
      </c>
      <c r="C9" s="68">
        <f>'Ex Ante GS6350'!$E$43</f>
        <v>9961.6085150589061</v>
      </c>
      <c r="D9" s="68">
        <f>'SDG Estimations'!E176</f>
        <v>6748.2265580928006</v>
      </c>
      <c r="E9" s="69">
        <f>'SDG Estimations'!E182</f>
        <v>0.5752212389380531</v>
      </c>
      <c r="F9" s="68">
        <f>'SDG Estimations'!E190</f>
        <v>6462.8150399999995</v>
      </c>
      <c r="G9" s="70">
        <f>'SDG Estimations'!E172</f>
        <v>7128</v>
      </c>
      <c r="H9" s="70">
        <f>(G9*'Ex Ante GS6350'!F21)*0.9</f>
        <v>2341548</v>
      </c>
    </row>
    <row r="10" spans="2:11">
      <c r="B10" s="8" t="s">
        <v>123</v>
      </c>
      <c r="C10" s="68">
        <f>'Ex Ante GS6349'!$E$43</f>
        <v>9257.2523574284787</v>
      </c>
      <c r="D10" s="68">
        <f>'SDG Estimations'!E204</f>
        <v>6271.0792257024004</v>
      </c>
      <c r="E10" s="69">
        <f>'SDG Estimations'!E210</f>
        <v>0.5752212389380531</v>
      </c>
      <c r="F10" s="68">
        <f>'SDG Estimations'!E218</f>
        <v>6005.8483200000001</v>
      </c>
      <c r="G10" s="70">
        <f>'SDG Estimations'!E200</f>
        <v>6624</v>
      </c>
      <c r="H10" s="70">
        <f>(G10*'Ex Ante GS6349'!F21)*0.9</f>
        <v>2175984</v>
      </c>
    </row>
    <row r="11" spans="2:11">
      <c r="B11" s="75" t="s">
        <v>124</v>
      </c>
      <c r="C11" s="75">
        <f>SUM(C3:C10)</f>
        <v>77753.093622869987</v>
      </c>
      <c r="D11" s="76">
        <f>SUM(D3:D10)</f>
        <v>52671.763858873608</v>
      </c>
      <c r="E11" s="77">
        <f>AVERAGE(E3:E10)</f>
        <v>0.57522123893805321</v>
      </c>
      <c r="F11" s="78">
        <f>SUM(F3:F10)</f>
        <v>50444.048480000005</v>
      </c>
      <c r="G11" s="78">
        <f>SUM(G3:G10)</f>
        <v>55636</v>
      </c>
      <c r="H11" s="80">
        <f>SUM(H3:H10)</f>
        <v>18276426</v>
      </c>
    </row>
    <row r="12" spans="2:11" ht="35.25" customHeight="1"/>
    <row r="13" spans="2:11">
      <c r="B13" s="83"/>
      <c r="C13" s="70"/>
      <c r="G13" s="30"/>
      <c r="H13" s="70"/>
    </row>
    <row r="14" spans="2:11" ht="53.25" customHeight="1">
      <c r="C14" s="70"/>
    </row>
  </sheetData>
  <phoneticPr fontId="10" type="noConversion"/>
  <pageMargins left="0.7" right="0.7" top="0.75" bottom="0.75" header="0.3" footer="0.3"/>
  <pageSetup paperSize="9" orientation="portrait" r:id="rId1"/>
  <ignoredErrors>
    <ignoredError sqref="E1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11"/>
  <sheetViews>
    <sheetView workbookViewId="0"/>
  </sheetViews>
  <sheetFormatPr defaultRowHeight="14.5"/>
  <cols>
    <col min="1" max="1" width="3.453125" style="12" customWidth="1"/>
    <col min="2" max="2" width="55" style="12" bestFit="1" customWidth="1"/>
    <col min="3" max="3" width="9.54296875" style="12" bestFit="1" customWidth="1"/>
    <col min="4" max="13" width="9.1796875" style="12"/>
    <col min="14" max="14" width="20.26953125" style="12" bestFit="1" customWidth="1"/>
    <col min="15" max="15" width="18.81640625" style="12" customWidth="1"/>
    <col min="16" max="256" width="9.1796875" style="12"/>
    <col min="257" max="257" width="3.453125" style="12" customWidth="1"/>
    <col min="258" max="258" width="48.7265625" style="12" bestFit="1" customWidth="1"/>
    <col min="259" max="512" width="9.1796875" style="12"/>
    <col min="513" max="513" width="3.453125" style="12" customWidth="1"/>
    <col min="514" max="514" width="48.7265625" style="12" bestFit="1" customWidth="1"/>
    <col min="515" max="768" width="9.1796875" style="12"/>
    <col min="769" max="769" width="3.453125" style="12" customWidth="1"/>
    <col min="770" max="770" width="48.7265625" style="12" bestFit="1" customWidth="1"/>
    <col min="771" max="1024" width="9.1796875" style="12"/>
    <col min="1025" max="1025" width="3.453125" style="12" customWidth="1"/>
    <col min="1026" max="1026" width="48.7265625" style="12" bestFit="1" customWidth="1"/>
    <col min="1027" max="1280" width="9.1796875" style="12"/>
    <col min="1281" max="1281" width="3.453125" style="12" customWidth="1"/>
    <col min="1282" max="1282" width="48.7265625" style="12" bestFit="1" customWidth="1"/>
    <col min="1283" max="1536" width="9.1796875" style="12"/>
    <col min="1537" max="1537" width="3.453125" style="12" customWidth="1"/>
    <col min="1538" max="1538" width="48.7265625" style="12" bestFit="1" customWidth="1"/>
    <col min="1539" max="1792" width="9.1796875" style="12"/>
    <col min="1793" max="1793" width="3.453125" style="12" customWidth="1"/>
    <col min="1794" max="1794" width="48.7265625" style="12" bestFit="1" customWidth="1"/>
    <col min="1795" max="2048" width="9.1796875" style="12"/>
    <col min="2049" max="2049" width="3.453125" style="12" customWidth="1"/>
    <col min="2050" max="2050" width="48.7265625" style="12" bestFit="1" customWidth="1"/>
    <col min="2051" max="2304" width="9.1796875" style="12"/>
    <col min="2305" max="2305" width="3.453125" style="12" customWidth="1"/>
    <col min="2306" max="2306" width="48.7265625" style="12" bestFit="1" customWidth="1"/>
    <col min="2307" max="2560" width="9.1796875" style="12"/>
    <col min="2561" max="2561" width="3.453125" style="12" customWidth="1"/>
    <col min="2562" max="2562" width="48.7265625" style="12" bestFit="1" customWidth="1"/>
    <col min="2563" max="2816" width="9.1796875" style="12"/>
    <col min="2817" max="2817" width="3.453125" style="12" customWidth="1"/>
    <col min="2818" max="2818" width="48.7265625" style="12" bestFit="1" customWidth="1"/>
    <col min="2819" max="3072" width="9.1796875" style="12"/>
    <col min="3073" max="3073" width="3.453125" style="12" customWidth="1"/>
    <col min="3074" max="3074" width="48.7265625" style="12" bestFit="1" customWidth="1"/>
    <col min="3075" max="3328" width="9.1796875" style="12"/>
    <col min="3329" max="3329" width="3.453125" style="12" customWidth="1"/>
    <col min="3330" max="3330" width="48.7265625" style="12" bestFit="1" customWidth="1"/>
    <col min="3331" max="3584" width="9.1796875" style="12"/>
    <col min="3585" max="3585" width="3.453125" style="12" customWidth="1"/>
    <col min="3586" max="3586" width="48.7265625" style="12" bestFit="1" customWidth="1"/>
    <col min="3587" max="3840" width="9.1796875" style="12"/>
    <col min="3841" max="3841" width="3.453125" style="12" customWidth="1"/>
    <col min="3842" max="3842" width="48.7265625" style="12" bestFit="1" customWidth="1"/>
    <col min="3843" max="4096" width="9.1796875" style="12"/>
    <col min="4097" max="4097" width="3.453125" style="12" customWidth="1"/>
    <col min="4098" max="4098" width="48.7265625" style="12" bestFit="1" customWidth="1"/>
    <col min="4099" max="4352" width="9.1796875" style="12"/>
    <col min="4353" max="4353" width="3.453125" style="12" customWidth="1"/>
    <col min="4354" max="4354" width="48.7265625" style="12" bestFit="1" customWidth="1"/>
    <col min="4355" max="4608" width="9.1796875" style="12"/>
    <col min="4609" max="4609" width="3.453125" style="12" customWidth="1"/>
    <col min="4610" max="4610" width="48.7265625" style="12" bestFit="1" customWidth="1"/>
    <col min="4611" max="4864" width="9.1796875" style="12"/>
    <col min="4865" max="4865" width="3.453125" style="12" customWidth="1"/>
    <col min="4866" max="4866" width="48.7265625" style="12" bestFit="1" customWidth="1"/>
    <col min="4867" max="5120" width="9.1796875" style="12"/>
    <col min="5121" max="5121" width="3.453125" style="12" customWidth="1"/>
    <col min="5122" max="5122" width="48.7265625" style="12" bestFit="1" customWidth="1"/>
    <col min="5123" max="5376" width="9.1796875" style="12"/>
    <col min="5377" max="5377" width="3.453125" style="12" customWidth="1"/>
    <col min="5378" max="5378" width="48.7265625" style="12" bestFit="1" customWidth="1"/>
    <col min="5379" max="5632" width="9.1796875" style="12"/>
    <col min="5633" max="5633" width="3.453125" style="12" customWidth="1"/>
    <col min="5634" max="5634" width="48.7265625" style="12" bestFit="1" customWidth="1"/>
    <col min="5635" max="5888" width="9.1796875" style="12"/>
    <col min="5889" max="5889" width="3.453125" style="12" customWidth="1"/>
    <col min="5890" max="5890" width="48.7265625" style="12" bestFit="1" customWidth="1"/>
    <col min="5891" max="6144" width="9.1796875" style="12"/>
    <col min="6145" max="6145" width="3.453125" style="12" customWidth="1"/>
    <col min="6146" max="6146" width="48.7265625" style="12" bestFit="1" customWidth="1"/>
    <col min="6147" max="6400" width="9.1796875" style="12"/>
    <col min="6401" max="6401" width="3.453125" style="12" customWidth="1"/>
    <col min="6402" max="6402" width="48.7265625" style="12" bestFit="1" customWidth="1"/>
    <col min="6403" max="6656" width="9.1796875" style="12"/>
    <col min="6657" max="6657" width="3.453125" style="12" customWidth="1"/>
    <col min="6658" max="6658" width="48.7265625" style="12" bestFit="1" customWidth="1"/>
    <col min="6659" max="6912" width="9.1796875" style="12"/>
    <col min="6913" max="6913" width="3.453125" style="12" customWidth="1"/>
    <col min="6914" max="6914" width="48.7265625" style="12" bestFit="1" customWidth="1"/>
    <col min="6915" max="7168" width="9.1796875" style="12"/>
    <col min="7169" max="7169" width="3.453125" style="12" customWidth="1"/>
    <col min="7170" max="7170" width="48.7265625" style="12" bestFit="1" customWidth="1"/>
    <col min="7171" max="7424" width="9.1796875" style="12"/>
    <col min="7425" max="7425" width="3.453125" style="12" customWidth="1"/>
    <col min="7426" max="7426" width="48.7265625" style="12" bestFit="1" customWidth="1"/>
    <col min="7427" max="7680" width="9.1796875" style="12"/>
    <col min="7681" max="7681" width="3.453125" style="12" customWidth="1"/>
    <col min="7682" max="7682" width="48.7265625" style="12" bestFit="1" customWidth="1"/>
    <col min="7683" max="7936" width="9.1796875" style="12"/>
    <col min="7937" max="7937" width="3.453125" style="12" customWidth="1"/>
    <col min="7938" max="7938" width="48.7265625" style="12" bestFit="1" customWidth="1"/>
    <col min="7939" max="8192" width="9.1796875" style="12"/>
    <col min="8193" max="8193" width="3.453125" style="12" customWidth="1"/>
    <col min="8194" max="8194" width="48.7265625" style="12" bestFit="1" customWidth="1"/>
    <col min="8195" max="8448" width="9.1796875" style="12"/>
    <col min="8449" max="8449" width="3.453125" style="12" customWidth="1"/>
    <col min="8450" max="8450" width="48.7265625" style="12" bestFit="1" customWidth="1"/>
    <col min="8451" max="8704" width="9.1796875" style="12"/>
    <col min="8705" max="8705" width="3.453125" style="12" customWidth="1"/>
    <col min="8706" max="8706" width="48.7265625" style="12" bestFit="1" customWidth="1"/>
    <col min="8707" max="8960" width="9.1796875" style="12"/>
    <col min="8961" max="8961" width="3.453125" style="12" customWidth="1"/>
    <col min="8962" max="8962" width="48.7265625" style="12" bestFit="1" customWidth="1"/>
    <col min="8963" max="9216" width="9.1796875" style="12"/>
    <col min="9217" max="9217" width="3.453125" style="12" customWidth="1"/>
    <col min="9218" max="9218" width="48.7265625" style="12" bestFit="1" customWidth="1"/>
    <col min="9219" max="9472" width="9.1796875" style="12"/>
    <col min="9473" max="9473" width="3.453125" style="12" customWidth="1"/>
    <col min="9474" max="9474" width="48.7265625" style="12" bestFit="1" customWidth="1"/>
    <col min="9475" max="9728" width="9.1796875" style="12"/>
    <col min="9729" max="9729" width="3.453125" style="12" customWidth="1"/>
    <col min="9730" max="9730" width="48.7265625" style="12" bestFit="1" customWidth="1"/>
    <col min="9731" max="9984" width="9.1796875" style="12"/>
    <col min="9985" max="9985" width="3.453125" style="12" customWidth="1"/>
    <col min="9986" max="9986" width="48.7265625" style="12" bestFit="1" customWidth="1"/>
    <col min="9987" max="10240" width="9.1796875" style="12"/>
    <col min="10241" max="10241" width="3.453125" style="12" customWidth="1"/>
    <col min="10242" max="10242" width="48.7265625" style="12" bestFit="1" customWidth="1"/>
    <col min="10243" max="10496" width="9.1796875" style="12"/>
    <col min="10497" max="10497" width="3.453125" style="12" customWidth="1"/>
    <col min="10498" max="10498" width="48.7265625" style="12" bestFit="1" customWidth="1"/>
    <col min="10499" max="10752" width="9.1796875" style="12"/>
    <col min="10753" max="10753" width="3.453125" style="12" customWidth="1"/>
    <col min="10754" max="10754" width="48.7265625" style="12" bestFit="1" customWidth="1"/>
    <col min="10755" max="11008" width="9.1796875" style="12"/>
    <col min="11009" max="11009" width="3.453125" style="12" customWidth="1"/>
    <col min="11010" max="11010" width="48.7265625" style="12" bestFit="1" customWidth="1"/>
    <col min="11011" max="11264" width="9.1796875" style="12"/>
    <col min="11265" max="11265" width="3.453125" style="12" customWidth="1"/>
    <col min="11266" max="11266" width="48.7265625" style="12" bestFit="1" customWidth="1"/>
    <col min="11267" max="11520" width="9.1796875" style="12"/>
    <col min="11521" max="11521" width="3.453125" style="12" customWidth="1"/>
    <col min="11522" max="11522" width="48.7265625" style="12" bestFit="1" customWidth="1"/>
    <col min="11523" max="11776" width="9.1796875" style="12"/>
    <col min="11777" max="11777" width="3.453125" style="12" customWidth="1"/>
    <col min="11778" max="11778" width="48.7265625" style="12" bestFit="1" customWidth="1"/>
    <col min="11779" max="12032" width="9.1796875" style="12"/>
    <col min="12033" max="12033" width="3.453125" style="12" customWidth="1"/>
    <col min="12034" max="12034" width="48.7265625" style="12" bestFit="1" customWidth="1"/>
    <col min="12035" max="12288" width="9.1796875" style="12"/>
    <col min="12289" max="12289" width="3.453125" style="12" customWidth="1"/>
    <col min="12290" max="12290" width="48.7265625" style="12" bestFit="1" customWidth="1"/>
    <col min="12291" max="12544" width="9.1796875" style="12"/>
    <col min="12545" max="12545" width="3.453125" style="12" customWidth="1"/>
    <col min="12546" max="12546" width="48.7265625" style="12" bestFit="1" customWidth="1"/>
    <col min="12547" max="12800" width="9.1796875" style="12"/>
    <col min="12801" max="12801" width="3.453125" style="12" customWidth="1"/>
    <col min="12802" max="12802" width="48.7265625" style="12" bestFit="1" customWidth="1"/>
    <col min="12803" max="13056" width="9.1796875" style="12"/>
    <col min="13057" max="13057" width="3.453125" style="12" customWidth="1"/>
    <col min="13058" max="13058" width="48.7265625" style="12" bestFit="1" customWidth="1"/>
    <col min="13059" max="13312" width="9.1796875" style="12"/>
    <col min="13313" max="13313" width="3.453125" style="12" customWidth="1"/>
    <col min="13314" max="13314" width="48.7265625" style="12" bestFit="1" customWidth="1"/>
    <col min="13315" max="13568" width="9.1796875" style="12"/>
    <col min="13569" max="13569" width="3.453125" style="12" customWidth="1"/>
    <col min="13570" max="13570" width="48.7265625" style="12" bestFit="1" customWidth="1"/>
    <col min="13571" max="13824" width="9.1796875" style="12"/>
    <col min="13825" max="13825" width="3.453125" style="12" customWidth="1"/>
    <col min="13826" max="13826" width="48.7265625" style="12" bestFit="1" customWidth="1"/>
    <col min="13827" max="14080" width="9.1796875" style="12"/>
    <col min="14081" max="14081" width="3.453125" style="12" customWidth="1"/>
    <col min="14082" max="14082" width="48.7265625" style="12" bestFit="1" customWidth="1"/>
    <col min="14083" max="14336" width="9.1796875" style="12"/>
    <col min="14337" max="14337" width="3.453125" style="12" customWidth="1"/>
    <col min="14338" max="14338" width="48.7265625" style="12" bestFit="1" customWidth="1"/>
    <col min="14339" max="14592" width="9.1796875" style="12"/>
    <col min="14593" max="14593" width="3.453125" style="12" customWidth="1"/>
    <col min="14594" max="14594" width="48.7265625" style="12" bestFit="1" customWidth="1"/>
    <col min="14595" max="14848" width="9.1796875" style="12"/>
    <col min="14849" max="14849" width="3.453125" style="12" customWidth="1"/>
    <col min="14850" max="14850" width="48.7265625" style="12" bestFit="1" customWidth="1"/>
    <col min="14851" max="15104" width="9.1796875" style="12"/>
    <col min="15105" max="15105" width="3.453125" style="12" customWidth="1"/>
    <col min="15106" max="15106" width="48.7265625" style="12" bestFit="1" customWidth="1"/>
    <col min="15107" max="15360" width="9.1796875" style="12"/>
    <col min="15361" max="15361" width="3.453125" style="12" customWidth="1"/>
    <col min="15362" max="15362" width="48.7265625" style="12" bestFit="1" customWidth="1"/>
    <col min="15363" max="15616" width="9.1796875" style="12"/>
    <col min="15617" max="15617" width="3.453125" style="12" customWidth="1"/>
    <col min="15618" max="15618" width="48.7265625" style="12" bestFit="1" customWidth="1"/>
    <col min="15619" max="15872" width="9.1796875" style="12"/>
    <col min="15873" max="15873" width="3.453125" style="12" customWidth="1"/>
    <col min="15874" max="15874" width="48.7265625" style="12" bestFit="1" customWidth="1"/>
    <col min="15875" max="16128" width="9.1796875" style="12"/>
    <col min="16129" max="16129" width="3.453125" style="12" customWidth="1"/>
    <col min="16130" max="16130" width="48.7265625" style="12" bestFit="1" customWidth="1"/>
    <col min="16131" max="16384" width="9.1796875" style="12"/>
  </cols>
  <sheetData>
    <row r="2" spans="2:15">
      <c r="B2" s="11" t="s">
        <v>125</v>
      </c>
      <c r="C2" s="33">
        <v>6.1</v>
      </c>
      <c r="D2" s="12" t="s">
        <v>126</v>
      </c>
      <c r="N2" s="13" t="s">
        <v>127</v>
      </c>
      <c r="O2" s="14">
        <v>1.5599999999999999E-2</v>
      </c>
    </row>
    <row r="3" spans="2:15">
      <c r="B3" s="6" t="s">
        <v>1</v>
      </c>
      <c r="C3" s="32">
        <v>7.5</v>
      </c>
      <c r="N3" s="13" t="s">
        <v>128</v>
      </c>
      <c r="O3" s="15">
        <f>60*60*1000</f>
        <v>3600000</v>
      </c>
    </row>
    <row r="4" spans="2:15">
      <c r="B4" s="1" t="s">
        <v>129</v>
      </c>
      <c r="C4" s="59">
        <v>6.7889999999999997E-4</v>
      </c>
      <c r="D4" s="12" t="s">
        <v>130</v>
      </c>
      <c r="N4" s="13" t="s">
        <v>131</v>
      </c>
      <c r="O4" s="14">
        <f>1/O3</f>
        <v>2.7777777777777776E-7</v>
      </c>
    </row>
    <row r="5" spans="2:15">
      <c r="B5" s="14" t="s">
        <v>132</v>
      </c>
      <c r="C5" s="16">
        <f>C4*C3*C2</f>
        <v>3.1059674999999998E-2</v>
      </c>
      <c r="H5"/>
      <c r="N5" s="13" t="s">
        <v>133</v>
      </c>
      <c r="O5" s="15">
        <f>O2*1000000000000</f>
        <v>15600000000</v>
      </c>
    </row>
    <row r="6" spans="2:15">
      <c r="B6" s="14" t="s">
        <v>134</v>
      </c>
      <c r="C6" s="15">
        <f>O6</f>
        <v>4333.333333333333</v>
      </c>
      <c r="H6"/>
      <c r="N6" s="13" t="s">
        <v>134</v>
      </c>
      <c r="O6" s="15">
        <f>O5*O4</f>
        <v>4333.333333333333</v>
      </c>
    </row>
    <row r="7" spans="2:15">
      <c r="B7" s="14" t="s">
        <v>135</v>
      </c>
      <c r="C7" s="17">
        <f>C6*C5</f>
        <v>134.59192499999997</v>
      </c>
    </row>
    <row r="8" spans="2:15">
      <c r="B8" s="14" t="s">
        <v>136</v>
      </c>
      <c r="C8" s="14">
        <v>1</v>
      </c>
      <c r="D8" s="18">
        <v>2</v>
      </c>
      <c r="E8" s="14">
        <v>3</v>
      </c>
      <c r="F8" s="1">
        <v>4</v>
      </c>
      <c r="G8" s="14">
        <v>5</v>
      </c>
      <c r="H8" s="19">
        <v>6</v>
      </c>
      <c r="I8" s="14">
        <v>7</v>
      </c>
      <c r="J8" s="14">
        <v>8</v>
      </c>
      <c r="K8" s="14">
        <v>9</v>
      </c>
      <c r="L8" s="14">
        <v>10</v>
      </c>
    </row>
    <row r="9" spans="2:15">
      <c r="B9" s="14" t="s">
        <v>137</v>
      </c>
      <c r="C9" s="17">
        <f>$C$7/C8</f>
        <v>134.59192499999997</v>
      </c>
      <c r="D9" s="20">
        <f t="shared" ref="D9:L9" si="0">$C$7/D8</f>
        <v>67.295962499999987</v>
      </c>
      <c r="E9" s="17">
        <f t="shared" si="0"/>
        <v>44.863974999999989</v>
      </c>
      <c r="F9" s="21">
        <f t="shared" si="0"/>
        <v>33.647981249999994</v>
      </c>
      <c r="G9" s="17">
        <f t="shared" si="0"/>
        <v>26.918384999999994</v>
      </c>
      <c r="H9" s="22">
        <f t="shared" si="0"/>
        <v>22.431987499999995</v>
      </c>
      <c r="I9" s="17">
        <f t="shared" si="0"/>
        <v>19.227417857142854</v>
      </c>
      <c r="J9" s="17">
        <f t="shared" si="0"/>
        <v>16.823990624999997</v>
      </c>
      <c r="K9" s="17">
        <f t="shared" si="0"/>
        <v>14.954658333333331</v>
      </c>
      <c r="L9" s="17">
        <f t="shared" si="0"/>
        <v>13.459192499999997</v>
      </c>
    </row>
    <row r="10" spans="2:15">
      <c r="B10" s="14" t="s">
        <v>138</v>
      </c>
      <c r="C10" s="23">
        <v>0.1</v>
      </c>
      <c r="D10" s="24"/>
      <c r="E10" s="24"/>
      <c r="F10" s="25"/>
      <c r="G10" s="26"/>
      <c r="H10" s="27"/>
      <c r="I10" s="26"/>
      <c r="J10" s="24"/>
      <c r="K10" s="24"/>
      <c r="L10" s="24"/>
    </row>
    <row r="11" spans="2:15">
      <c r="B11" s="14" t="s">
        <v>139</v>
      </c>
      <c r="C11" s="28">
        <f t="shared" ref="C11:L11" si="1">$C$10*C9</f>
        <v>13.459192499999999</v>
      </c>
      <c r="D11" s="24">
        <f t="shared" si="1"/>
        <v>6.7295962499999993</v>
      </c>
      <c r="E11" s="24">
        <f t="shared" si="1"/>
        <v>4.4863974999999989</v>
      </c>
      <c r="F11" s="24">
        <f t="shared" si="1"/>
        <v>3.3647981249999996</v>
      </c>
      <c r="G11" s="24">
        <f t="shared" si="1"/>
        <v>2.6918384999999994</v>
      </c>
      <c r="H11" s="24">
        <f t="shared" si="1"/>
        <v>2.2431987499999995</v>
      </c>
      <c r="I11" s="24">
        <f t="shared" si="1"/>
        <v>1.9227417857142854</v>
      </c>
      <c r="J11" s="24">
        <f t="shared" si="1"/>
        <v>1.6823990624999998</v>
      </c>
      <c r="K11" s="24">
        <f t="shared" si="1"/>
        <v>1.4954658333333333</v>
      </c>
      <c r="L11" s="24">
        <f t="shared" si="1"/>
        <v>1.3459192499999997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CDBA-7466-4EA3-A161-C6E6D93EC81D}">
  <dimension ref="A1:I165"/>
  <sheetViews>
    <sheetView tabSelected="1" zoomScale="90" zoomScaleNormal="90" workbookViewId="0">
      <selection activeCell="N6" sqref="N6"/>
    </sheetView>
  </sheetViews>
  <sheetFormatPr defaultRowHeight="14.5"/>
  <cols>
    <col min="1" max="1" width="8.81640625" bestFit="1" customWidth="1"/>
    <col min="2" max="2" width="13.1796875" customWidth="1"/>
    <col min="3" max="4" width="18.1796875" customWidth="1"/>
    <col min="5" max="5" width="23" bestFit="1" customWidth="1"/>
    <col min="6" max="6" width="13.54296875" customWidth="1"/>
    <col min="7" max="7" width="20.54296875" customWidth="1"/>
    <col min="8" max="8" width="16" customWidth="1"/>
    <col min="9" max="9" width="27.26953125" customWidth="1"/>
  </cols>
  <sheetData>
    <row r="1" spans="1:9" ht="15" thickBot="1">
      <c r="B1" s="108" t="s">
        <v>140</v>
      </c>
      <c r="C1" s="109"/>
      <c r="D1" s="109"/>
      <c r="E1" s="109"/>
      <c r="F1" t="s">
        <v>141</v>
      </c>
    </row>
    <row r="2" spans="1:9" ht="41.25" customHeight="1" thickBot="1">
      <c r="B2" s="110" t="s">
        <v>142</v>
      </c>
      <c r="C2" s="111" t="s">
        <v>143</v>
      </c>
      <c r="D2" s="161" t="s">
        <v>475</v>
      </c>
      <c r="E2" s="112" t="s">
        <v>144</v>
      </c>
      <c r="F2" s="112" t="s">
        <v>145</v>
      </c>
      <c r="G2" s="112" t="s">
        <v>146</v>
      </c>
      <c r="H2" s="112" t="s">
        <v>147</v>
      </c>
      <c r="I2" s="112" t="s">
        <v>148</v>
      </c>
    </row>
    <row r="3" spans="1:9" ht="15.5">
      <c r="A3" s="113" t="s">
        <v>116</v>
      </c>
      <c r="B3" s="114" t="s">
        <v>149</v>
      </c>
      <c r="C3" s="115" t="s">
        <v>150</v>
      </c>
      <c r="D3" s="162" t="s">
        <v>476</v>
      </c>
      <c r="E3" s="116">
        <v>43719</v>
      </c>
      <c r="F3" s="117">
        <f t="shared" ref="F3:F66" si="0">E3+1</f>
        <v>43720</v>
      </c>
      <c r="G3" s="117">
        <v>46183</v>
      </c>
      <c r="H3" s="118">
        <f>(DATE(YEAR(F3)+$H$1, MONTH(F3),DAY(F3)))-1</f>
        <v>43719</v>
      </c>
      <c r="I3" s="119">
        <f>G3</f>
        <v>46183</v>
      </c>
    </row>
    <row r="4" spans="1:9" ht="15.5">
      <c r="A4" s="120"/>
      <c r="B4" s="121" t="s">
        <v>151</v>
      </c>
      <c r="C4" s="1" t="s">
        <v>152</v>
      </c>
      <c r="D4" s="163" t="s">
        <v>477</v>
      </c>
      <c r="E4" s="122">
        <v>43719</v>
      </c>
      <c r="F4" s="123">
        <f t="shared" si="0"/>
        <v>43720</v>
      </c>
      <c r="G4" s="123">
        <v>46183</v>
      </c>
      <c r="H4" s="124">
        <f t="shared" ref="H4:H10" si="1">(DATE(YEAR(F4)+$H$1, MONTH(F4),DAY(F4)))-1</f>
        <v>43719</v>
      </c>
      <c r="I4" s="125"/>
    </row>
    <row r="5" spans="1:9" ht="15.5">
      <c r="A5" s="120"/>
      <c r="B5" s="121" t="s">
        <v>153</v>
      </c>
      <c r="C5" s="1" t="s">
        <v>154</v>
      </c>
      <c r="D5" s="163" t="s">
        <v>476</v>
      </c>
      <c r="E5" s="122">
        <v>43718</v>
      </c>
      <c r="F5" s="123">
        <f t="shared" si="0"/>
        <v>43719</v>
      </c>
      <c r="G5" s="123">
        <v>46183</v>
      </c>
      <c r="H5" s="124">
        <f t="shared" si="1"/>
        <v>43718</v>
      </c>
      <c r="I5" s="125"/>
    </row>
    <row r="6" spans="1:9" ht="15.5">
      <c r="A6" s="120"/>
      <c r="B6" s="121" t="s">
        <v>155</v>
      </c>
      <c r="C6" s="1" t="s">
        <v>156</v>
      </c>
      <c r="D6" s="163" t="s">
        <v>477</v>
      </c>
      <c r="E6" s="122">
        <v>43718</v>
      </c>
      <c r="F6" s="123">
        <f t="shared" si="0"/>
        <v>43719</v>
      </c>
      <c r="G6" s="123">
        <v>46183</v>
      </c>
      <c r="H6" s="124">
        <f t="shared" si="1"/>
        <v>43718</v>
      </c>
      <c r="I6" s="125"/>
    </row>
    <row r="7" spans="1:9" ht="15.5">
      <c r="A7" s="120"/>
      <c r="B7" s="121" t="s">
        <v>157</v>
      </c>
      <c r="C7" s="1" t="s">
        <v>158</v>
      </c>
      <c r="D7" s="163" t="s">
        <v>476</v>
      </c>
      <c r="E7" s="122">
        <v>43720</v>
      </c>
      <c r="F7" s="123">
        <f t="shared" si="0"/>
        <v>43721</v>
      </c>
      <c r="G7" s="123">
        <v>46183</v>
      </c>
      <c r="H7" s="124">
        <f t="shared" si="1"/>
        <v>43720</v>
      </c>
      <c r="I7" s="125"/>
    </row>
    <row r="8" spans="1:9" ht="15.5">
      <c r="A8" s="120"/>
      <c r="B8" s="121" t="s">
        <v>159</v>
      </c>
      <c r="C8" s="1" t="s">
        <v>160</v>
      </c>
      <c r="D8" s="163" t="s">
        <v>477</v>
      </c>
      <c r="E8" s="122">
        <v>43724</v>
      </c>
      <c r="F8" s="123">
        <f t="shared" si="0"/>
        <v>43725</v>
      </c>
      <c r="G8" s="123">
        <v>46183</v>
      </c>
      <c r="H8" s="124">
        <f t="shared" si="1"/>
        <v>43724</v>
      </c>
      <c r="I8" s="125"/>
    </row>
    <row r="9" spans="1:9" ht="15.5">
      <c r="A9" s="120"/>
      <c r="B9" s="121" t="s">
        <v>161</v>
      </c>
      <c r="C9" s="1" t="s">
        <v>162</v>
      </c>
      <c r="D9" s="163" t="s">
        <v>477</v>
      </c>
      <c r="E9" s="122">
        <v>43722</v>
      </c>
      <c r="F9" s="123">
        <f t="shared" si="0"/>
        <v>43723</v>
      </c>
      <c r="G9" s="123">
        <v>46183</v>
      </c>
      <c r="H9" s="124">
        <f t="shared" si="1"/>
        <v>43722</v>
      </c>
      <c r="I9" s="125"/>
    </row>
    <row r="10" spans="1:9" ht="15.5">
      <c r="A10" s="120"/>
      <c r="B10" s="126" t="s">
        <v>163</v>
      </c>
      <c r="C10" s="127" t="s">
        <v>164</v>
      </c>
      <c r="D10" s="164" t="s">
        <v>478</v>
      </c>
      <c r="E10" s="128">
        <v>43723</v>
      </c>
      <c r="F10" s="129">
        <f t="shared" si="0"/>
        <v>43724</v>
      </c>
      <c r="G10" s="129">
        <v>46183</v>
      </c>
      <c r="H10" s="130">
        <f t="shared" si="1"/>
        <v>43723</v>
      </c>
      <c r="I10" s="125"/>
    </row>
    <row r="11" spans="1:9" ht="15.5">
      <c r="A11" s="120"/>
      <c r="B11" s="131" t="s">
        <v>165</v>
      </c>
      <c r="C11" s="1" t="s">
        <v>166</v>
      </c>
      <c r="D11" s="164" t="s">
        <v>478</v>
      </c>
      <c r="E11" s="122">
        <v>42654</v>
      </c>
      <c r="F11" s="123">
        <f t="shared" si="0"/>
        <v>42655</v>
      </c>
      <c r="G11" s="123">
        <v>45210</v>
      </c>
      <c r="H11" s="124">
        <f>(DATE(YEAR(F11)+'Re-bundling'!$H$1, MONTH(F11),DAY(F11)))-1</f>
        <v>42654</v>
      </c>
      <c r="I11" s="125"/>
    </row>
    <row r="12" spans="1:9" ht="15.5">
      <c r="A12" s="120"/>
      <c r="B12" s="131" t="s">
        <v>167</v>
      </c>
      <c r="C12" s="1" t="s">
        <v>168</v>
      </c>
      <c r="D12" s="164" t="s">
        <v>478</v>
      </c>
      <c r="E12" s="122">
        <v>42662</v>
      </c>
      <c r="F12" s="123">
        <f t="shared" si="0"/>
        <v>42663</v>
      </c>
      <c r="G12" s="123">
        <v>45210</v>
      </c>
      <c r="H12" s="124">
        <f>(DATE(YEAR(F12)+'Re-bundling'!$H$1, MONTH(F12),DAY(F12)))-1</f>
        <v>42662</v>
      </c>
      <c r="I12" s="125"/>
    </row>
    <row r="13" spans="1:9" ht="15.5">
      <c r="A13" s="120"/>
      <c r="B13" s="131" t="s">
        <v>169</v>
      </c>
      <c r="C13" s="1" t="s">
        <v>170</v>
      </c>
      <c r="D13" s="164" t="s">
        <v>476</v>
      </c>
      <c r="E13" s="122">
        <v>42662</v>
      </c>
      <c r="F13" s="123">
        <f t="shared" si="0"/>
        <v>42663</v>
      </c>
      <c r="G13" s="123">
        <v>45210</v>
      </c>
      <c r="H13" s="124">
        <f>(DATE(YEAR(F13)+'Re-bundling'!$H$1, MONTH(F13),DAY(F13)))-1</f>
        <v>42662</v>
      </c>
      <c r="I13" s="125"/>
    </row>
    <row r="14" spans="1:9" ht="15.5">
      <c r="A14" s="120"/>
      <c r="B14" s="131" t="s">
        <v>171</v>
      </c>
      <c r="C14" s="1" t="s">
        <v>172</v>
      </c>
      <c r="D14" s="163" t="s">
        <v>476</v>
      </c>
      <c r="E14" s="122">
        <v>42670</v>
      </c>
      <c r="F14" s="123">
        <f t="shared" si="0"/>
        <v>42671</v>
      </c>
      <c r="G14" s="123">
        <v>45210</v>
      </c>
      <c r="H14" s="124">
        <f>(DATE(YEAR(F14)+'Re-bundling'!$H$1, MONTH(F14),DAY(F14)))-1</f>
        <v>42670</v>
      </c>
      <c r="I14" s="125"/>
    </row>
    <row r="15" spans="1:9" ht="15.5">
      <c r="A15" s="120"/>
      <c r="B15" s="131" t="s">
        <v>173</v>
      </c>
      <c r="C15" s="1" t="s">
        <v>174</v>
      </c>
      <c r="D15" s="163" t="s">
        <v>477</v>
      </c>
      <c r="E15" s="122">
        <v>42664</v>
      </c>
      <c r="F15" s="123">
        <f t="shared" si="0"/>
        <v>42665</v>
      </c>
      <c r="G15" s="123">
        <v>45210</v>
      </c>
      <c r="H15" s="124">
        <f>(DATE(YEAR(F15)+'Re-bundling'!$H$1, MONTH(F15),DAY(F15)))-1</f>
        <v>42664</v>
      </c>
      <c r="I15" s="125"/>
    </row>
    <row r="16" spans="1:9" ht="15.5">
      <c r="A16" s="120"/>
      <c r="B16" s="131" t="s">
        <v>175</v>
      </c>
      <c r="C16" s="1" t="s">
        <v>176</v>
      </c>
      <c r="D16" s="163" t="s">
        <v>479</v>
      </c>
      <c r="E16" s="122">
        <v>42661</v>
      </c>
      <c r="F16" s="123">
        <f t="shared" si="0"/>
        <v>42662</v>
      </c>
      <c r="G16" s="123">
        <v>45210</v>
      </c>
      <c r="H16" s="124">
        <f>(DATE(YEAR(F16)+'Re-bundling'!$H$1, MONTH(F16),DAY(F16)))-1</f>
        <v>42661</v>
      </c>
      <c r="I16" s="125"/>
    </row>
    <row r="17" spans="1:9" ht="15.5">
      <c r="A17" s="120"/>
      <c r="B17" s="131" t="s">
        <v>177</v>
      </c>
      <c r="C17" s="1" t="s">
        <v>178</v>
      </c>
      <c r="D17" s="163" t="s">
        <v>479</v>
      </c>
      <c r="E17" s="122">
        <v>42660</v>
      </c>
      <c r="F17" s="123">
        <f t="shared" si="0"/>
        <v>42661</v>
      </c>
      <c r="G17" s="123">
        <v>45210</v>
      </c>
      <c r="H17" s="124">
        <f>(DATE(YEAR(F17)+'Re-bundling'!$H$1, MONTH(F17),DAY(F17)))-1</f>
        <v>42660</v>
      </c>
      <c r="I17" s="125"/>
    </row>
    <row r="18" spans="1:9" ht="15.5">
      <c r="A18" s="120"/>
      <c r="B18" s="131" t="s">
        <v>179</v>
      </c>
      <c r="C18" s="1" t="s">
        <v>180</v>
      </c>
      <c r="D18" s="164" t="s">
        <v>476</v>
      </c>
      <c r="E18" s="122">
        <v>42662</v>
      </c>
      <c r="F18" s="123">
        <f t="shared" si="0"/>
        <v>42663</v>
      </c>
      <c r="G18" s="123">
        <v>45212</v>
      </c>
      <c r="H18" s="124">
        <f>(DATE(YEAR(F18)+'Re-bundling'!$H$1, MONTH(F18),DAY(F18)))-1</f>
        <v>42662</v>
      </c>
      <c r="I18" s="125"/>
    </row>
    <row r="19" spans="1:9" ht="15.5">
      <c r="A19" s="120"/>
      <c r="B19" s="131" t="s">
        <v>181</v>
      </c>
      <c r="C19" s="1" t="s">
        <v>182</v>
      </c>
      <c r="D19" s="163" t="s">
        <v>477</v>
      </c>
      <c r="E19" s="122">
        <v>42662</v>
      </c>
      <c r="F19" s="123">
        <f t="shared" si="0"/>
        <v>42663</v>
      </c>
      <c r="G19" s="123">
        <v>45212</v>
      </c>
      <c r="H19" s="124">
        <f>(DATE(YEAR(F19)+'Re-bundling'!$H$1, MONTH(F19),DAY(F19)))-1</f>
        <v>42662</v>
      </c>
      <c r="I19" s="125"/>
    </row>
    <row r="20" spans="1:9" ht="15.5">
      <c r="A20" s="120"/>
      <c r="B20" s="131" t="s">
        <v>183</v>
      </c>
      <c r="C20" s="1" t="s">
        <v>184</v>
      </c>
      <c r="D20" s="163" t="s">
        <v>480</v>
      </c>
      <c r="E20" s="122">
        <v>42688</v>
      </c>
      <c r="F20" s="123">
        <f t="shared" si="0"/>
        <v>42689</v>
      </c>
      <c r="G20" s="123">
        <v>45212</v>
      </c>
      <c r="H20" s="124">
        <f>(DATE(YEAR(F20)+'Re-bundling'!$H$1, MONTH(F20),DAY(F20)))-1</f>
        <v>42688</v>
      </c>
      <c r="I20" s="125"/>
    </row>
    <row r="21" spans="1:9" ht="15.5">
      <c r="A21" s="120"/>
      <c r="B21" s="131" t="s">
        <v>185</v>
      </c>
      <c r="C21" s="1" t="s">
        <v>186</v>
      </c>
      <c r="D21" s="165" t="s">
        <v>481</v>
      </c>
      <c r="E21" s="122">
        <v>42657</v>
      </c>
      <c r="F21" s="123">
        <f t="shared" si="0"/>
        <v>42658</v>
      </c>
      <c r="G21" s="123">
        <v>45212</v>
      </c>
      <c r="H21" s="124">
        <f>(DATE(YEAR(F21)+'Re-bundling'!$H$1, MONTH(F21),DAY(F21)))-1</f>
        <v>42657</v>
      </c>
      <c r="I21" s="125"/>
    </row>
    <row r="22" spans="1:9" ht="15.5">
      <c r="A22" s="120"/>
      <c r="B22" s="131" t="s">
        <v>187</v>
      </c>
      <c r="C22" s="1" t="s">
        <v>188</v>
      </c>
      <c r="D22" s="163" t="s">
        <v>480</v>
      </c>
      <c r="E22" s="122">
        <v>42658</v>
      </c>
      <c r="F22" s="123">
        <f t="shared" si="0"/>
        <v>42659</v>
      </c>
      <c r="G22" s="123">
        <v>45212</v>
      </c>
      <c r="H22" s="124">
        <f>(DATE(YEAR(F22)+'Re-bundling'!$H$1, MONTH(F22),DAY(F22)))-1</f>
        <v>42658</v>
      </c>
      <c r="I22" s="125"/>
    </row>
    <row r="23" spans="1:9" ht="15.5">
      <c r="A23" s="120"/>
      <c r="B23" s="131" t="s">
        <v>189</v>
      </c>
      <c r="C23" s="1" t="s">
        <v>190</v>
      </c>
      <c r="D23" s="163" t="s">
        <v>480</v>
      </c>
      <c r="E23" s="122">
        <v>42656</v>
      </c>
      <c r="F23" s="123">
        <f t="shared" si="0"/>
        <v>42657</v>
      </c>
      <c r="G23" s="123">
        <v>45212</v>
      </c>
      <c r="H23" s="124">
        <f>(DATE(YEAR(F23)+'Re-bundling'!$H$1, MONTH(F23),DAY(F23)))-1</f>
        <v>42656</v>
      </c>
      <c r="I23" s="125"/>
    </row>
    <row r="24" spans="1:9" ht="16" thickBot="1">
      <c r="A24" s="132"/>
      <c r="B24" s="131" t="s">
        <v>191</v>
      </c>
      <c r="C24" s="1" t="s">
        <v>192</v>
      </c>
      <c r="D24" s="166" t="s">
        <v>480</v>
      </c>
      <c r="E24" s="122">
        <v>42656</v>
      </c>
      <c r="F24" s="123">
        <f t="shared" si="0"/>
        <v>42657</v>
      </c>
      <c r="G24" s="123">
        <v>45212</v>
      </c>
      <c r="H24" s="124">
        <f>(DATE(YEAR(F24)+'Re-bundling'!$H$1, MONTH(F24),DAY(F24)))-1</f>
        <v>42656</v>
      </c>
      <c r="I24" s="133"/>
    </row>
    <row r="25" spans="1:9" ht="15.5">
      <c r="A25" s="113" t="s">
        <v>117</v>
      </c>
      <c r="B25" s="114" t="s">
        <v>193</v>
      </c>
      <c r="C25" s="115" t="s">
        <v>194</v>
      </c>
      <c r="D25" s="162" t="s">
        <v>477</v>
      </c>
      <c r="E25" s="116">
        <v>43724</v>
      </c>
      <c r="F25" s="117">
        <f t="shared" si="0"/>
        <v>43725</v>
      </c>
      <c r="G25" s="117">
        <v>46183</v>
      </c>
      <c r="H25" s="118">
        <f t="shared" ref="H25:H32" si="2">(DATE(YEAR(F25)+$H$1, MONTH(F25),DAY(F25)))-1</f>
        <v>43724</v>
      </c>
      <c r="I25" s="119">
        <f>G25</f>
        <v>46183</v>
      </c>
    </row>
    <row r="26" spans="1:9" ht="15.5">
      <c r="A26" s="120"/>
      <c r="B26" s="121" t="s">
        <v>195</v>
      </c>
      <c r="C26" s="1" t="s">
        <v>196</v>
      </c>
      <c r="D26" s="163" t="s">
        <v>477</v>
      </c>
      <c r="E26" s="122">
        <v>43720</v>
      </c>
      <c r="F26" s="123">
        <f t="shared" si="0"/>
        <v>43721</v>
      </c>
      <c r="G26" s="123">
        <v>46183</v>
      </c>
      <c r="H26" s="124">
        <f t="shared" si="2"/>
        <v>43720</v>
      </c>
      <c r="I26" s="125"/>
    </row>
    <row r="27" spans="1:9" ht="15.5">
      <c r="A27" s="120"/>
      <c r="B27" s="121" t="s">
        <v>197</v>
      </c>
      <c r="C27" s="1" t="s">
        <v>198</v>
      </c>
      <c r="D27" s="163" t="s">
        <v>477</v>
      </c>
      <c r="E27" s="122">
        <v>43720</v>
      </c>
      <c r="F27" s="123">
        <f t="shared" si="0"/>
        <v>43721</v>
      </c>
      <c r="G27" s="123">
        <v>46183</v>
      </c>
      <c r="H27" s="124">
        <f t="shared" si="2"/>
        <v>43720</v>
      </c>
      <c r="I27" s="125"/>
    </row>
    <row r="28" spans="1:9" ht="15.5">
      <c r="A28" s="120"/>
      <c r="B28" s="121" t="s">
        <v>199</v>
      </c>
      <c r="C28" s="1" t="s">
        <v>200</v>
      </c>
      <c r="D28" s="163" t="s">
        <v>477</v>
      </c>
      <c r="E28" s="122">
        <v>43719</v>
      </c>
      <c r="F28" s="123">
        <f t="shared" si="0"/>
        <v>43720</v>
      </c>
      <c r="G28" s="123">
        <v>46183</v>
      </c>
      <c r="H28" s="124">
        <f t="shared" si="2"/>
        <v>43719</v>
      </c>
      <c r="I28" s="125"/>
    </row>
    <row r="29" spans="1:9" ht="15.5">
      <c r="A29" s="120"/>
      <c r="B29" s="121" t="s">
        <v>201</v>
      </c>
      <c r="C29" s="1" t="s">
        <v>202</v>
      </c>
      <c r="D29" s="163" t="s">
        <v>476</v>
      </c>
      <c r="E29" s="122">
        <v>43721</v>
      </c>
      <c r="F29" s="123">
        <f t="shared" si="0"/>
        <v>43722</v>
      </c>
      <c r="G29" s="123">
        <v>46183</v>
      </c>
      <c r="H29" s="124">
        <f t="shared" si="2"/>
        <v>43721</v>
      </c>
      <c r="I29" s="125"/>
    </row>
    <row r="30" spans="1:9" ht="15.5">
      <c r="A30" s="120"/>
      <c r="B30" s="121" t="s">
        <v>203</v>
      </c>
      <c r="C30" s="1" t="s">
        <v>204</v>
      </c>
      <c r="D30" s="163" t="s">
        <v>476</v>
      </c>
      <c r="E30" s="122">
        <v>43718</v>
      </c>
      <c r="F30" s="123">
        <f t="shared" si="0"/>
        <v>43719</v>
      </c>
      <c r="G30" s="123">
        <v>46183</v>
      </c>
      <c r="H30" s="124">
        <f t="shared" si="2"/>
        <v>43718</v>
      </c>
      <c r="I30" s="125"/>
    </row>
    <row r="31" spans="1:9" ht="15.5">
      <c r="A31" s="120"/>
      <c r="B31" s="121" t="s">
        <v>205</v>
      </c>
      <c r="C31" s="1" t="s">
        <v>206</v>
      </c>
      <c r="D31" s="163" t="s">
        <v>476</v>
      </c>
      <c r="E31" s="122">
        <v>43722</v>
      </c>
      <c r="F31" s="123">
        <f t="shared" si="0"/>
        <v>43723</v>
      </c>
      <c r="G31" s="123">
        <v>46183</v>
      </c>
      <c r="H31" s="124">
        <f t="shared" si="2"/>
        <v>43722</v>
      </c>
      <c r="I31" s="125"/>
    </row>
    <row r="32" spans="1:9" ht="15.5">
      <c r="A32" s="120"/>
      <c r="B32" s="121" t="s">
        <v>207</v>
      </c>
      <c r="C32" s="1" t="s">
        <v>208</v>
      </c>
      <c r="D32" s="163" t="s">
        <v>479</v>
      </c>
      <c r="E32" s="122">
        <v>43723</v>
      </c>
      <c r="F32" s="123">
        <f t="shared" si="0"/>
        <v>43724</v>
      </c>
      <c r="G32" s="123">
        <v>46183</v>
      </c>
      <c r="H32" s="124">
        <f t="shared" si="2"/>
        <v>43723</v>
      </c>
      <c r="I32" s="125"/>
    </row>
    <row r="33" spans="1:9" ht="15.5">
      <c r="A33" s="120"/>
      <c r="B33" s="134" t="s">
        <v>209</v>
      </c>
      <c r="C33" s="1" t="s">
        <v>210</v>
      </c>
      <c r="D33" s="163" t="s">
        <v>480</v>
      </c>
      <c r="E33" s="122">
        <v>42658</v>
      </c>
      <c r="F33" s="123">
        <f t="shared" si="0"/>
        <v>42659</v>
      </c>
      <c r="G33" s="123">
        <v>45212</v>
      </c>
      <c r="H33" s="124">
        <f>(DATE(YEAR(F33)+'Re-bundling'!$H$1, MONTH(F33),DAY(F33)))-1</f>
        <v>42658</v>
      </c>
      <c r="I33" s="125"/>
    </row>
    <row r="34" spans="1:9" ht="15.5">
      <c r="A34" s="120"/>
      <c r="B34" s="134" t="s">
        <v>211</v>
      </c>
      <c r="C34" s="1" t="s">
        <v>212</v>
      </c>
      <c r="D34" s="163" t="s">
        <v>479</v>
      </c>
      <c r="E34" s="122">
        <v>42661</v>
      </c>
      <c r="F34" s="123">
        <f t="shared" si="0"/>
        <v>42662</v>
      </c>
      <c r="G34" s="123">
        <v>45212</v>
      </c>
      <c r="H34" s="124">
        <f>(DATE(YEAR(F34)+'Re-bundling'!$H$1, MONTH(F34),DAY(F34)))-1</f>
        <v>42661</v>
      </c>
      <c r="I34" s="125"/>
    </row>
    <row r="35" spans="1:9" ht="15.5">
      <c r="A35" s="120"/>
      <c r="B35" s="134" t="s">
        <v>213</v>
      </c>
      <c r="C35" s="1" t="s">
        <v>214</v>
      </c>
      <c r="D35" s="163" t="s">
        <v>479</v>
      </c>
      <c r="E35" s="122">
        <v>42661</v>
      </c>
      <c r="F35" s="123">
        <f t="shared" si="0"/>
        <v>42662</v>
      </c>
      <c r="G35" s="123">
        <v>45216</v>
      </c>
      <c r="H35" s="124">
        <f>(DATE(YEAR(F35)+'Re-bundling'!$H$1, MONTH(F35),DAY(F35)))-1</f>
        <v>42661</v>
      </c>
      <c r="I35" s="125"/>
    </row>
    <row r="36" spans="1:9" ht="15.5">
      <c r="A36" s="120"/>
      <c r="B36" s="134" t="s">
        <v>215</v>
      </c>
      <c r="C36" s="1" t="s">
        <v>216</v>
      </c>
      <c r="D36" s="163" t="s">
        <v>479</v>
      </c>
      <c r="E36" s="122">
        <v>42660</v>
      </c>
      <c r="F36" s="123">
        <f t="shared" si="0"/>
        <v>42661</v>
      </c>
      <c r="G36" s="123">
        <v>45216</v>
      </c>
      <c r="H36" s="124">
        <f>(DATE(YEAR(F36)+'Re-bundling'!$H$1, MONTH(F36),DAY(F36)))-1</f>
        <v>42660</v>
      </c>
      <c r="I36" s="125"/>
    </row>
    <row r="37" spans="1:9" ht="15.5">
      <c r="A37" s="120"/>
      <c r="B37" s="134" t="s">
        <v>217</v>
      </c>
      <c r="C37" s="1" t="s">
        <v>218</v>
      </c>
      <c r="D37" s="163" t="s">
        <v>479</v>
      </c>
      <c r="E37" s="122">
        <v>42793</v>
      </c>
      <c r="F37" s="123">
        <f t="shared" si="0"/>
        <v>42794</v>
      </c>
      <c r="G37" s="123">
        <v>45216</v>
      </c>
      <c r="H37" s="124">
        <f>(DATE(YEAR(F37)+'Re-bundling'!$H$1, MONTH(F37),DAY(F37)))-1</f>
        <v>42793</v>
      </c>
      <c r="I37" s="125"/>
    </row>
    <row r="38" spans="1:9" ht="15.5">
      <c r="A38" s="120"/>
      <c r="B38" s="134" t="s">
        <v>219</v>
      </c>
      <c r="C38" s="135" t="s">
        <v>220</v>
      </c>
      <c r="D38" s="167" t="s">
        <v>478</v>
      </c>
      <c r="E38" s="122">
        <v>43046</v>
      </c>
      <c r="F38" s="123">
        <f t="shared" si="0"/>
        <v>43047</v>
      </c>
      <c r="G38" s="123">
        <v>45216</v>
      </c>
      <c r="H38" s="124">
        <f>(DATE(YEAR(F38)+'Re-bundling'!$H$1, MONTH(F38),DAY(F38)))-1</f>
        <v>43046</v>
      </c>
      <c r="I38" s="125"/>
    </row>
    <row r="39" spans="1:9" ht="15.5">
      <c r="A39" s="120"/>
      <c r="B39" s="134" t="s">
        <v>221</v>
      </c>
      <c r="C39" s="135" t="s">
        <v>222</v>
      </c>
      <c r="D39" s="167" t="s">
        <v>482</v>
      </c>
      <c r="E39" s="122">
        <v>43045</v>
      </c>
      <c r="F39" s="123">
        <f t="shared" si="0"/>
        <v>43046</v>
      </c>
      <c r="G39" s="123">
        <v>45216</v>
      </c>
      <c r="H39" s="124">
        <f>(DATE(YEAR(F39)+'Re-bundling'!$H$1, MONTH(F39),DAY(F39)))-1</f>
        <v>43045</v>
      </c>
      <c r="I39" s="125"/>
    </row>
    <row r="40" spans="1:9" ht="15.5">
      <c r="A40" s="120"/>
      <c r="B40" s="134" t="s">
        <v>223</v>
      </c>
      <c r="C40" s="135" t="s">
        <v>224</v>
      </c>
      <c r="D40" s="167" t="s">
        <v>478</v>
      </c>
      <c r="E40" s="122">
        <v>43058</v>
      </c>
      <c r="F40" s="123">
        <f t="shared" si="0"/>
        <v>43059</v>
      </c>
      <c r="G40" s="123">
        <v>45216</v>
      </c>
      <c r="H40" s="124">
        <f>(DATE(YEAR(F40)+'Re-bundling'!$H$1, MONTH(F40),DAY(F40)))-1</f>
        <v>43058</v>
      </c>
      <c r="I40" s="125"/>
    </row>
    <row r="41" spans="1:9" ht="15.5">
      <c r="A41" s="120"/>
      <c r="B41" s="134" t="s">
        <v>225</v>
      </c>
      <c r="C41" s="1" t="s">
        <v>226</v>
      </c>
      <c r="D41" s="164" t="s">
        <v>482</v>
      </c>
      <c r="E41" s="122">
        <v>42713</v>
      </c>
      <c r="F41" s="123">
        <f t="shared" si="0"/>
        <v>42714</v>
      </c>
      <c r="G41" s="123">
        <v>45268</v>
      </c>
      <c r="H41" s="124">
        <f>(DATE(YEAR(F41)+'Re-bundling'!$H$1, MONTH(F41),DAY(F41)))-1</f>
        <v>42713</v>
      </c>
      <c r="I41" s="125"/>
    </row>
    <row r="42" spans="1:9" ht="15.5">
      <c r="A42" s="120"/>
      <c r="B42" s="134" t="s">
        <v>227</v>
      </c>
      <c r="C42" s="1" t="s">
        <v>228</v>
      </c>
      <c r="D42" s="168" t="s">
        <v>480</v>
      </c>
      <c r="E42" s="122">
        <v>42712</v>
      </c>
      <c r="F42" s="123">
        <f t="shared" si="0"/>
        <v>42713</v>
      </c>
      <c r="G42" s="123">
        <v>45268</v>
      </c>
      <c r="H42" s="124">
        <f>(DATE(YEAR(F42)+'Re-bundling'!$H$1, MONTH(F42),DAY(F42)))-1</f>
        <v>42712</v>
      </c>
      <c r="I42" s="125"/>
    </row>
    <row r="43" spans="1:9" ht="15.5">
      <c r="A43" s="120"/>
      <c r="B43" s="134" t="s">
        <v>229</v>
      </c>
      <c r="C43" s="1" t="s">
        <v>230</v>
      </c>
      <c r="D43" s="163" t="s">
        <v>480</v>
      </c>
      <c r="E43" s="122">
        <v>42713</v>
      </c>
      <c r="F43" s="123">
        <f t="shared" si="0"/>
        <v>42714</v>
      </c>
      <c r="G43" s="123">
        <v>45268</v>
      </c>
      <c r="H43" s="124">
        <f>(DATE(YEAR(F43)+'Re-bundling'!$H$1, MONTH(F43),DAY(F43)))-1</f>
        <v>42713</v>
      </c>
      <c r="I43" s="125"/>
    </row>
    <row r="44" spans="1:9" ht="15.5">
      <c r="A44" s="120"/>
      <c r="B44" s="134" t="s">
        <v>231</v>
      </c>
      <c r="C44" s="1" t="s">
        <v>232</v>
      </c>
      <c r="D44" s="164" t="s">
        <v>481</v>
      </c>
      <c r="E44" s="122">
        <v>42717</v>
      </c>
      <c r="F44" s="123">
        <f t="shared" si="0"/>
        <v>42718</v>
      </c>
      <c r="G44" s="123">
        <v>45268</v>
      </c>
      <c r="H44" s="124">
        <f>(DATE(YEAR(F44)+'Re-bundling'!$H$1, MONTH(F44),DAY(F44)))-1</f>
        <v>42717</v>
      </c>
      <c r="I44" s="125"/>
    </row>
    <row r="45" spans="1:9" ht="16" thickBot="1">
      <c r="A45" s="120"/>
      <c r="B45" s="134" t="s">
        <v>233</v>
      </c>
      <c r="C45" s="1" t="s">
        <v>234</v>
      </c>
      <c r="D45" s="164" t="s">
        <v>480</v>
      </c>
      <c r="E45" s="122">
        <v>42718</v>
      </c>
      <c r="F45" s="123">
        <f t="shared" si="0"/>
        <v>42719</v>
      </c>
      <c r="G45" s="123">
        <v>45268</v>
      </c>
      <c r="H45" s="124">
        <f>(DATE(YEAR(F45)+'Re-bundling'!$H$1, MONTH(F45),DAY(F45)))-1</f>
        <v>42718</v>
      </c>
      <c r="I45" s="125"/>
    </row>
    <row r="46" spans="1:9" ht="16" thickBot="1">
      <c r="A46" s="113" t="s">
        <v>118</v>
      </c>
      <c r="B46" s="114" t="s">
        <v>235</v>
      </c>
      <c r="C46" s="115" t="s">
        <v>236</v>
      </c>
      <c r="D46" s="166" t="s">
        <v>481</v>
      </c>
      <c r="E46" s="116">
        <v>43627</v>
      </c>
      <c r="F46" s="117">
        <f t="shared" si="0"/>
        <v>43628</v>
      </c>
      <c r="G46" s="117">
        <v>46184</v>
      </c>
      <c r="H46" s="118">
        <f t="shared" ref="H46:H52" si="3">(DATE(YEAR(F46)+$H$1, MONTH(F46),DAY(F46)))-1</f>
        <v>43627</v>
      </c>
      <c r="I46" s="119">
        <f>G46</f>
        <v>46184</v>
      </c>
    </row>
    <row r="47" spans="1:9" ht="15.5">
      <c r="A47" s="120"/>
      <c r="B47" s="121" t="s">
        <v>237</v>
      </c>
      <c r="C47" s="1" t="s">
        <v>238</v>
      </c>
      <c r="D47" s="162" t="s">
        <v>483</v>
      </c>
      <c r="E47" s="122">
        <v>43630</v>
      </c>
      <c r="F47" s="123">
        <f t="shared" si="0"/>
        <v>43631</v>
      </c>
      <c r="G47" s="123">
        <v>46184</v>
      </c>
      <c r="H47" s="124">
        <f t="shared" si="3"/>
        <v>43630</v>
      </c>
      <c r="I47" s="125"/>
    </row>
    <row r="48" spans="1:9" ht="15.5">
      <c r="A48" s="120"/>
      <c r="B48" s="121" t="s">
        <v>239</v>
      </c>
      <c r="C48" s="1" t="s">
        <v>240</v>
      </c>
      <c r="D48" s="163" t="s">
        <v>483</v>
      </c>
      <c r="E48" s="122">
        <v>43628</v>
      </c>
      <c r="F48" s="123">
        <f t="shared" si="0"/>
        <v>43629</v>
      </c>
      <c r="G48" s="123">
        <v>46184</v>
      </c>
      <c r="H48" s="124">
        <f t="shared" si="3"/>
        <v>43628</v>
      </c>
      <c r="I48" s="125"/>
    </row>
    <row r="49" spans="1:9" ht="15.5">
      <c r="A49" s="120"/>
      <c r="B49" s="121" t="s">
        <v>241</v>
      </c>
      <c r="C49" s="1" t="s">
        <v>242</v>
      </c>
      <c r="D49" s="163" t="s">
        <v>483</v>
      </c>
      <c r="E49" s="122">
        <v>43721</v>
      </c>
      <c r="F49" s="123">
        <f t="shared" si="0"/>
        <v>43722</v>
      </c>
      <c r="G49" s="123">
        <v>46184</v>
      </c>
      <c r="H49" s="124">
        <f t="shared" si="3"/>
        <v>43721</v>
      </c>
      <c r="I49" s="125"/>
    </row>
    <row r="50" spans="1:9" ht="15.5">
      <c r="A50" s="120"/>
      <c r="B50" s="121" t="s">
        <v>243</v>
      </c>
      <c r="C50" s="1" t="s">
        <v>244</v>
      </c>
      <c r="D50" s="163" t="s">
        <v>477</v>
      </c>
      <c r="E50" s="122">
        <v>43720</v>
      </c>
      <c r="F50" s="123">
        <f t="shared" si="0"/>
        <v>43721</v>
      </c>
      <c r="G50" s="123">
        <v>46184</v>
      </c>
      <c r="H50" s="124">
        <f t="shared" si="3"/>
        <v>43720</v>
      </c>
      <c r="I50" s="125"/>
    </row>
    <row r="51" spans="1:9" ht="15.5">
      <c r="A51" s="120"/>
      <c r="B51" s="121" t="s">
        <v>245</v>
      </c>
      <c r="C51" s="1" t="s">
        <v>246</v>
      </c>
      <c r="D51" s="163" t="s">
        <v>477</v>
      </c>
      <c r="E51" s="122">
        <v>43724</v>
      </c>
      <c r="F51" s="123">
        <f t="shared" si="0"/>
        <v>43725</v>
      </c>
      <c r="G51" s="123">
        <v>46184</v>
      </c>
      <c r="H51" s="124">
        <f t="shared" si="3"/>
        <v>43724</v>
      </c>
      <c r="I51" s="125"/>
    </row>
    <row r="52" spans="1:9" ht="15.5">
      <c r="A52" s="120"/>
      <c r="B52" s="121" t="s">
        <v>247</v>
      </c>
      <c r="C52" s="1" t="s">
        <v>248</v>
      </c>
      <c r="D52" s="163" t="s">
        <v>476</v>
      </c>
      <c r="E52" s="122">
        <v>43722</v>
      </c>
      <c r="F52" s="123">
        <f t="shared" si="0"/>
        <v>43723</v>
      </c>
      <c r="G52" s="123">
        <v>46184</v>
      </c>
      <c r="H52" s="124">
        <f t="shared" si="3"/>
        <v>43722</v>
      </c>
      <c r="I52" s="125"/>
    </row>
    <row r="53" spans="1:9" ht="15.5">
      <c r="A53" s="120"/>
      <c r="B53" s="136" t="s">
        <v>249</v>
      </c>
      <c r="C53" s="1" t="s">
        <v>250</v>
      </c>
      <c r="D53" s="163" t="s">
        <v>476</v>
      </c>
      <c r="E53" s="122">
        <v>42718</v>
      </c>
      <c r="F53" s="123">
        <f>E53+1</f>
        <v>42719</v>
      </c>
      <c r="G53" s="123">
        <v>45268</v>
      </c>
      <c r="H53" s="124">
        <f>(DATE(YEAR(F53)+'Re-bundling'!$H$1, MONTH(F53),DAY(F53)))-1</f>
        <v>42718</v>
      </c>
      <c r="I53" s="125"/>
    </row>
    <row r="54" spans="1:9" ht="15.5">
      <c r="A54" s="120"/>
      <c r="B54" s="136" t="s">
        <v>251</v>
      </c>
      <c r="C54" s="1" t="s">
        <v>252</v>
      </c>
      <c r="D54" s="163" t="s">
        <v>480</v>
      </c>
      <c r="E54" s="122">
        <v>42714</v>
      </c>
      <c r="F54" s="123">
        <f>E54+1</f>
        <v>42715</v>
      </c>
      <c r="G54" s="123">
        <v>45268</v>
      </c>
      <c r="H54" s="124">
        <f>(DATE(YEAR(F54)+'Re-bundling'!$H$1, MONTH(F54),DAY(F54)))-1</f>
        <v>42714</v>
      </c>
      <c r="I54" s="125"/>
    </row>
    <row r="55" spans="1:9" ht="15.5">
      <c r="A55" s="120"/>
      <c r="B55" s="136" t="s">
        <v>253</v>
      </c>
      <c r="C55" s="1" t="s">
        <v>254</v>
      </c>
      <c r="D55" s="163" t="s">
        <v>479</v>
      </c>
      <c r="E55" s="122">
        <v>42714</v>
      </c>
      <c r="F55" s="123">
        <f t="shared" si="0"/>
        <v>42715</v>
      </c>
      <c r="G55" s="123">
        <v>45268</v>
      </c>
      <c r="H55" s="124">
        <f>(DATE(YEAR(F55)+'Re-bundling'!$H$1, MONTH(F55),DAY(F55)))-1</f>
        <v>42714</v>
      </c>
      <c r="I55" s="125"/>
    </row>
    <row r="56" spans="1:9" ht="15.5">
      <c r="A56" s="120"/>
      <c r="B56" s="136" t="s">
        <v>255</v>
      </c>
      <c r="C56" s="1" t="s">
        <v>256</v>
      </c>
      <c r="D56" s="163" t="s">
        <v>479</v>
      </c>
      <c r="E56" s="122">
        <v>42714</v>
      </c>
      <c r="F56" s="123">
        <f t="shared" si="0"/>
        <v>42715</v>
      </c>
      <c r="G56" s="123">
        <v>45268</v>
      </c>
      <c r="H56" s="124">
        <f>(DATE(YEAR(F56)+'Re-bundling'!$H$1, MONTH(F56),DAY(F56)))-1</f>
        <v>42714</v>
      </c>
      <c r="I56" s="125"/>
    </row>
    <row r="57" spans="1:9" ht="15.5">
      <c r="A57" s="120"/>
      <c r="B57" s="136" t="s">
        <v>257</v>
      </c>
      <c r="C57" s="1" t="s">
        <v>258</v>
      </c>
      <c r="D57" s="163" t="s">
        <v>479</v>
      </c>
      <c r="E57" s="122">
        <v>42714</v>
      </c>
      <c r="F57" s="123">
        <f>E57+1</f>
        <v>42715</v>
      </c>
      <c r="G57" s="123">
        <v>45268</v>
      </c>
      <c r="H57" s="124">
        <f>(DATE(YEAR(F57)+'Re-bundling'!$H$1, MONTH(F57),DAY(F57)))-1</f>
        <v>42714</v>
      </c>
      <c r="I57" s="125"/>
    </row>
    <row r="58" spans="1:9" ht="15.5">
      <c r="A58" s="120"/>
      <c r="B58" s="136" t="s">
        <v>259</v>
      </c>
      <c r="C58" s="1" t="s">
        <v>260</v>
      </c>
      <c r="D58" s="163" t="s">
        <v>479</v>
      </c>
      <c r="E58" s="122">
        <v>42654</v>
      </c>
      <c r="F58" s="123">
        <f>E58+1</f>
        <v>42655</v>
      </c>
      <c r="G58" s="123">
        <v>45210</v>
      </c>
      <c r="H58" s="124">
        <f>(DATE(YEAR(F58)+'Re-bundling'!$H$1, MONTH(F58),DAY(F58)))-1</f>
        <v>42654</v>
      </c>
      <c r="I58" s="125"/>
    </row>
    <row r="59" spans="1:9" ht="15.5">
      <c r="A59" s="120"/>
      <c r="B59" s="136" t="s">
        <v>261</v>
      </c>
      <c r="C59" s="1" t="s">
        <v>262</v>
      </c>
      <c r="D59" s="163" t="s">
        <v>482</v>
      </c>
      <c r="E59" s="122">
        <v>42655</v>
      </c>
      <c r="F59" s="123">
        <f>E59+1</f>
        <v>42656</v>
      </c>
      <c r="G59" s="123">
        <v>45210</v>
      </c>
      <c r="H59" s="124">
        <f>(DATE(YEAR(F59)+'Re-bundling'!$H$1, MONTH(F59),DAY(F59)))-1</f>
        <v>42655</v>
      </c>
      <c r="I59" s="125"/>
    </row>
    <row r="60" spans="1:9" ht="15.5">
      <c r="A60" s="120"/>
      <c r="B60" s="136" t="s">
        <v>263</v>
      </c>
      <c r="C60" s="1" t="s">
        <v>264</v>
      </c>
      <c r="D60" s="163" t="s">
        <v>478</v>
      </c>
      <c r="E60" s="137">
        <v>42720</v>
      </c>
      <c r="F60" s="123">
        <f t="shared" si="0"/>
        <v>42721</v>
      </c>
      <c r="G60" s="124">
        <v>45269</v>
      </c>
      <c r="H60" s="124">
        <f>(DATE(YEAR(F60)+'Re-bundling'!$H$1, MONTH(F60),DAY(F60)))-1</f>
        <v>42720</v>
      </c>
      <c r="I60" s="125"/>
    </row>
    <row r="61" spans="1:9" ht="15.5">
      <c r="A61" s="120"/>
      <c r="B61" s="136" t="s">
        <v>265</v>
      </c>
      <c r="C61" s="1" t="s">
        <v>266</v>
      </c>
      <c r="D61" s="163" t="s">
        <v>478</v>
      </c>
      <c r="E61" s="137">
        <v>42720</v>
      </c>
      <c r="F61" s="123">
        <f t="shared" si="0"/>
        <v>42721</v>
      </c>
      <c r="G61" s="124">
        <v>45269</v>
      </c>
      <c r="H61" s="124">
        <f>(DATE(YEAR(F61)+'Re-bundling'!$H$1, MONTH(F61),DAY(F61)))-1</f>
        <v>42720</v>
      </c>
      <c r="I61" s="125"/>
    </row>
    <row r="62" spans="1:9" ht="15.5">
      <c r="A62" s="120"/>
      <c r="B62" s="136" t="s">
        <v>267</v>
      </c>
      <c r="C62" s="1" t="s">
        <v>268</v>
      </c>
      <c r="D62" s="163" t="s">
        <v>478</v>
      </c>
      <c r="E62" s="137">
        <v>42720</v>
      </c>
      <c r="F62" s="123">
        <f t="shared" si="0"/>
        <v>42721</v>
      </c>
      <c r="G62" s="124">
        <v>45269</v>
      </c>
      <c r="H62" s="124">
        <f>(DATE(YEAR(F62)+'Re-bundling'!$H$1, MONTH(F62),DAY(F62)))-1</f>
        <v>42720</v>
      </c>
      <c r="I62" s="125"/>
    </row>
    <row r="63" spans="1:9" ht="15.5">
      <c r="A63" s="120"/>
      <c r="B63" s="136" t="s">
        <v>269</v>
      </c>
      <c r="C63" s="1" t="s">
        <v>270</v>
      </c>
      <c r="D63" s="163" t="s">
        <v>478</v>
      </c>
      <c r="E63" s="137">
        <v>42719</v>
      </c>
      <c r="F63" s="123">
        <f t="shared" si="0"/>
        <v>42720</v>
      </c>
      <c r="G63" s="124">
        <v>45269</v>
      </c>
      <c r="H63" s="124">
        <f>(DATE(YEAR(F63)+'Re-bundling'!$H$1, MONTH(F63),DAY(F63)))-1</f>
        <v>42719</v>
      </c>
      <c r="I63" s="125"/>
    </row>
    <row r="64" spans="1:9" ht="15.5">
      <c r="A64" s="120"/>
      <c r="B64" s="136" t="s">
        <v>271</v>
      </c>
      <c r="C64" s="1" t="s">
        <v>272</v>
      </c>
      <c r="D64" s="163" t="s">
        <v>478</v>
      </c>
      <c r="E64" s="137">
        <v>42719</v>
      </c>
      <c r="F64" s="123">
        <f t="shared" si="0"/>
        <v>42720</v>
      </c>
      <c r="G64" s="124">
        <v>45269</v>
      </c>
      <c r="H64" s="124">
        <f>(DATE(YEAR(F64)+'Re-bundling'!$H$1, MONTH(F64),DAY(F64)))-1</f>
        <v>42719</v>
      </c>
      <c r="I64" s="125"/>
    </row>
    <row r="65" spans="1:9" ht="15.5">
      <c r="A65" s="120"/>
      <c r="B65" s="136" t="s">
        <v>273</v>
      </c>
      <c r="C65" s="1" t="s">
        <v>274</v>
      </c>
      <c r="D65" s="163" t="s">
        <v>482</v>
      </c>
      <c r="E65" s="137">
        <v>42719</v>
      </c>
      <c r="F65" s="123">
        <f t="shared" si="0"/>
        <v>42720</v>
      </c>
      <c r="G65" s="124">
        <v>45269</v>
      </c>
      <c r="H65" s="124">
        <f>(DATE(YEAR(F65)+'Re-bundling'!$H$1, MONTH(F65),DAY(F65)))-1</f>
        <v>42719</v>
      </c>
      <c r="I65" s="125"/>
    </row>
    <row r="66" spans="1:9" ht="15.5">
      <c r="A66" s="120"/>
      <c r="B66" s="136" t="s">
        <v>275</v>
      </c>
      <c r="C66" s="1" t="s">
        <v>276</v>
      </c>
      <c r="D66" s="163" t="s">
        <v>478</v>
      </c>
      <c r="E66" s="137">
        <v>42716</v>
      </c>
      <c r="F66" s="123">
        <f t="shared" si="0"/>
        <v>42717</v>
      </c>
      <c r="G66" s="124">
        <v>45269</v>
      </c>
      <c r="H66" s="124">
        <f>(DATE(YEAR(F66)+'Re-bundling'!$H$1, MONTH(F66),DAY(F66)))-1</f>
        <v>42716</v>
      </c>
      <c r="I66" s="125"/>
    </row>
    <row r="67" spans="1:9" ht="15.5">
      <c r="A67" s="120"/>
      <c r="B67" s="136" t="s">
        <v>277</v>
      </c>
      <c r="C67" s="1" t="s">
        <v>278</v>
      </c>
      <c r="D67" s="163" t="s">
        <v>477</v>
      </c>
      <c r="E67" s="137">
        <v>42716</v>
      </c>
      <c r="F67" s="123">
        <f t="shared" ref="F67:F130" si="4">E67+1</f>
        <v>42717</v>
      </c>
      <c r="G67" s="124">
        <v>45269</v>
      </c>
      <c r="H67" s="124">
        <f>(DATE(YEAR(F67)+'Re-bundling'!$H$1, MONTH(F67),DAY(F67)))-1</f>
        <v>42716</v>
      </c>
      <c r="I67" s="125"/>
    </row>
    <row r="68" spans="1:9" ht="15.5">
      <c r="A68" s="120"/>
      <c r="B68" s="136" t="s">
        <v>279</v>
      </c>
      <c r="C68" s="1" t="s">
        <v>280</v>
      </c>
      <c r="D68" s="163" t="s">
        <v>477</v>
      </c>
      <c r="E68" s="137">
        <v>42713</v>
      </c>
      <c r="F68" s="123">
        <f t="shared" si="4"/>
        <v>42714</v>
      </c>
      <c r="G68" s="124">
        <v>45269</v>
      </c>
      <c r="H68" s="124">
        <f>(DATE(YEAR(F68)+'Re-bundling'!$H$1, MONTH(F68),DAY(F68)))-1</f>
        <v>42713</v>
      </c>
      <c r="I68" s="125"/>
    </row>
    <row r="69" spans="1:9" ht="16" thickBot="1">
      <c r="A69" s="132"/>
      <c r="B69" s="136" t="s">
        <v>281</v>
      </c>
      <c r="C69" s="1" t="s">
        <v>282</v>
      </c>
      <c r="D69" s="163" t="s">
        <v>480</v>
      </c>
      <c r="E69" s="137">
        <v>42717</v>
      </c>
      <c r="F69" s="123">
        <f t="shared" si="4"/>
        <v>42718</v>
      </c>
      <c r="G69" s="124">
        <v>45269</v>
      </c>
      <c r="H69" s="124">
        <f>(DATE(YEAR(F69)+'Re-bundling'!$H$1, MONTH(F69),DAY(F69)))-1</f>
        <v>42717</v>
      </c>
      <c r="I69" s="133"/>
    </row>
    <row r="70" spans="1:9" ht="16" thickBot="1">
      <c r="A70" s="138" t="s">
        <v>119</v>
      </c>
      <c r="B70" s="139" t="s">
        <v>283</v>
      </c>
      <c r="C70" s="115" t="s">
        <v>284</v>
      </c>
      <c r="D70" s="169" t="s">
        <v>480</v>
      </c>
      <c r="E70" s="116">
        <v>43629</v>
      </c>
      <c r="F70" s="117">
        <f t="shared" si="4"/>
        <v>43630</v>
      </c>
      <c r="G70" s="117">
        <v>46184</v>
      </c>
      <c r="H70" s="118">
        <f t="shared" ref="H70:H77" si="5">(DATE(YEAR(F70)+$H$1, MONTH(F70),DAY(F70)))-1</f>
        <v>43629</v>
      </c>
      <c r="I70" s="119">
        <f>G70</f>
        <v>46184</v>
      </c>
    </row>
    <row r="71" spans="1:9" ht="15.5">
      <c r="A71" s="140"/>
      <c r="B71" s="141" t="s">
        <v>285</v>
      </c>
      <c r="C71" s="1" t="s">
        <v>286</v>
      </c>
      <c r="D71" s="162" t="s">
        <v>483</v>
      </c>
      <c r="E71" s="122">
        <v>43630</v>
      </c>
      <c r="F71" s="123">
        <f t="shared" si="4"/>
        <v>43631</v>
      </c>
      <c r="G71" s="123">
        <v>46184</v>
      </c>
      <c r="H71" s="124">
        <f t="shared" si="5"/>
        <v>43630</v>
      </c>
      <c r="I71" s="125"/>
    </row>
    <row r="72" spans="1:9" ht="15.5">
      <c r="A72" s="140"/>
      <c r="B72" s="141" t="s">
        <v>287</v>
      </c>
      <c r="C72" s="1" t="s">
        <v>288</v>
      </c>
      <c r="D72" s="163" t="s">
        <v>479</v>
      </c>
      <c r="E72" s="122">
        <v>43632</v>
      </c>
      <c r="F72" s="123">
        <f t="shared" si="4"/>
        <v>43633</v>
      </c>
      <c r="G72" s="123">
        <v>46184</v>
      </c>
      <c r="H72" s="124">
        <f t="shared" si="5"/>
        <v>43632</v>
      </c>
      <c r="I72" s="125"/>
    </row>
    <row r="73" spans="1:9" ht="15.5">
      <c r="A73" s="140"/>
      <c r="B73" s="141" t="s">
        <v>289</v>
      </c>
      <c r="C73" s="1" t="s">
        <v>290</v>
      </c>
      <c r="D73" s="163" t="s">
        <v>479</v>
      </c>
      <c r="E73" s="122">
        <v>43631</v>
      </c>
      <c r="F73" s="123">
        <f t="shared" si="4"/>
        <v>43632</v>
      </c>
      <c r="G73" s="123">
        <v>46184</v>
      </c>
      <c r="H73" s="124">
        <f t="shared" si="5"/>
        <v>43631</v>
      </c>
      <c r="I73" s="125"/>
    </row>
    <row r="74" spans="1:9" ht="15.5">
      <c r="A74" s="140"/>
      <c r="B74" s="141" t="s">
        <v>291</v>
      </c>
      <c r="C74" s="1" t="s">
        <v>292</v>
      </c>
      <c r="D74" s="163" t="s">
        <v>479</v>
      </c>
      <c r="E74" s="122">
        <v>43632</v>
      </c>
      <c r="F74" s="123">
        <f t="shared" si="4"/>
        <v>43633</v>
      </c>
      <c r="G74" s="123">
        <v>46184</v>
      </c>
      <c r="H74" s="124">
        <f t="shared" si="5"/>
        <v>43632</v>
      </c>
      <c r="I74" s="125"/>
    </row>
    <row r="75" spans="1:9" ht="15.5">
      <c r="A75" s="140"/>
      <c r="B75" s="141" t="s">
        <v>293</v>
      </c>
      <c r="C75" s="1" t="s">
        <v>294</v>
      </c>
      <c r="D75" s="163" t="s">
        <v>479</v>
      </c>
      <c r="E75" s="122">
        <v>43631</v>
      </c>
      <c r="F75" s="123">
        <f t="shared" si="4"/>
        <v>43632</v>
      </c>
      <c r="G75" s="123">
        <v>46184</v>
      </c>
      <c r="H75" s="124">
        <f t="shared" si="5"/>
        <v>43631</v>
      </c>
      <c r="I75" s="125"/>
    </row>
    <row r="76" spans="1:9" ht="15.5">
      <c r="A76" s="140"/>
      <c r="B76" s="141" t="s">
        <v>295</v>
      </c>
      <c r="C76" s="1" t="s">
        <v>296</v>
      </c>
      <c r="D76" s="163" t="s">
        <v>479</v>
      </c>
      <c r="E76" s="122">
        <v>43627</v>
      </c>
      <c r="F76" s="123">
        <f t="shared" si="4"/>
        <v>43628</v>
      </c>
      <c r="G76" s="123">
        <v>46184</v>
      </c>
      <c r="H76" s="124">
        <f t="shared" si="5"/>
        <v>43627</v>
      </c>
      <c r="I76" s="125"/>
    </row>
    <row r="77" spans="1:9" ht="15.5">
      <c r="A77" s="140"/>
      <c r="B77" s="141" t="s">
        <v>297</v>
      </c>
      <c r="C77" s="1" t="s">
        <v>298</v>
      </c>
      <c r="D77" s="163" t="s">
        <v>479</v>
      </c>
      <c r="E77" s="122">
        <v>43628</v>
      </c>
      <c r="F77" s="123">
        <f t="shared" si="4"/>
        <v>43629</v>
      </c>
      <c r="G77" s="123">
        <v>46184</v>
      </c>
      <c r="H77" s="124">
        <f t="shared" si="5"/>
        <v>43628</v>
      </c>
      <c r="I77" s="125"/>
    </row>
    <row r="78" spans="1:9" ht="15.5">
      <c r="A78" s="140"/>
      <c r="B78" s="142" t="s">
        <v>299</v>
      </c>
      <c r="C78" s="143" t="s">
        <v>300</v>
      </c>
      <c r="D78" s="164" t="s">
        <v>483</v>
      </c>
      <c r="E78" s="144">
        <v>42795</v>
      </c>
      <c r="F78" s="145">
        <f t="shared" si="4"/>
        <v>42796</v>
      </c>
      <c r="G78" s="145">
        <v>45349</v>
      </c>
      <c r="H78" s="146">
        <f>(DATE(YEAR(F78)+'Re-bundling'!$H$1, MONTH(F78),DAY(F78)))-1</f>
        <v>42795</v>
      </c>
      <c r="I78" s="125"/>
    </row>
    <row r="79" spans="1:9" ht="15.5">
      <c r="A79" s="140"/>
      <c r="B79" s="147" t="s">
        <v>301</v>
      </c>
      <c r="C79" s="1" t="s">
        <v>302</v>
      </c>
      <c r="D79" s="163" t="s">
        <v>479</v>
      </c>
      <c r="E79" s="122">
        <v>42800</v>
      </c>
      <c r="F79" s="123">
        <f t="shared" si="4"/>
        <v>42801</v>
      </c>
      <c r="G79" s="123">
        <v>45349</v>
      </c>
      <c r="H79" s="124">
        <f>(DATE(YEAR(F79)+'Re-bundling'!$H$1, MONTH(F79),DAY(F79)))-1</f>
        <v>42800</v>
      </c>
      <c r="I79" s="125"/>
    </row>
    <row r="80" spans="1:9" ht="15.5">
      <c r="A80" s="140"/>
      <c r="B80" s="147" t="s">
        <v>303</v>
      </c>
      <c r="C80" s="1" t="s">
        <v>304</v>
      </c>
      <c r="D80" s="163" t="s">
        <v>483</v>
      </c>
      <c r="E80" s="122">
        <v>42794</v>
      </c>
      <c r="F80" s="123">
        <f t="shared" si="4"/>
        <v>42795</v>
      </c>
      <c r="G80" s="123">
        <v>45349</v>
      </c>
      <c r="H80" s="124">
        <f>(DATE(YEAR(F80)+'Re-bundling'!$H$1, MONTH(F80),DAY(F80)))-1</f>
        <v>42794</v>
      </c>
      <c r="I80" s="125"/>
    </row>
    <row r="81" spans="1:9" ht="15.5">
      <c r="A81" s="140"/>
      <c r="B81" s="147" t="s">
        <v>305</v>
      </c>
      <c r="C81" s="1" t="s">
        <v>306</v>
      </c>
      <c r="D81" s="163" t="s">
        <v>479</v>
      </c>
      <c r="E81" s="122">
        <v>42794</v>
      </c>
      <c r="F81" s="123">
        <f t="shared" si="4"/>
        <v>42795</v>
      </c>
      <c r="G81" s="123">
        <v>45349</v>
      </c>
      <c r="H81" s="124">
        <f>(DATE(YEAR(F81)+'Re-bundling'!$H$1, MONTH(F81),DAY(F81)))-1</f>
        <v>42794</v>
      </c>
      <c r="I81" s="125"/>
    </row>
    <row r="82" spans="1:9" ht="15.5">
      <c r="A82" s="140"/>
      <c r="B82" s="147" t="s">
        <v>307</v>
      </c>
      <c r="C82" s="1" t="s">
        <v>308</v>
      </c>
      <c r="D82" s="168" t="s">
        <v>479</v>
      </c>
      <c r="E82" s="122">
        <v>42793</v>
      </c>
      <c r="F82" s="123">
        <f t="shared" si="4"/>
        <v>42794</v>
      </c>
      <c r="G82" s="123">
        <v>45349</v>
      </c>
      <c r="H82" s="124">
        <f>(DATE(YEAR(F82)+'Re-bundling'!$H$1, MONTH(F82),DAY(F82)))-1</f>
        <v>42793</v>
      </c>
      <c r="I82" s="125"/>
    </row>
    <row r="83" spans="1:9" ht="15.5">
      <c r="A83" s="140"/>
      <c r="B83" s="147" t="s">
        <v>309</v>
      </c>
      <c r="C83" s="1" t="s">
        <v>310</v>
      </c>
      <c r="D83" s="163" t="s">
        <v>479</v>
      </c>
      <c r="E83" s="122">
        <v>42795</v>
      </c>
      <c r="F83" s="123">
        <f t="shared" si="4"/>
        <v>42796</v>
      </c>
      <c r="G83" s="123">
        <v>45349</v>
      </c>
      <c r="H83" s="124">
        <f>(DATE(YEAR(F83)+'Re-bundling'!$H$1, MONTH(F83),DAY(F83)))-1</f>
        <v>42795</v>
      </c>
      <c r="I83" s="125"/>
    </row>
    <row r="84" spans="1:9" ht="15.5">
      <c r="A84" s="140"/>
      <c r="B84" s="147" t="s">
        <v>311</v>
      </c>
      <c r="C84" s="1" t="s">
        <v>312</v>
      </c>
      <c r="D84" s="163" t="s">
        <v>479</v>
      </c>
      <c r="E84" s="122">
        <v>42803</v>
      </c>
      <c r="F84" s="123">
        <f t="shared" si="4"/>
        <v>42804</v>
      </c>
      <c r="G84" s="123">
        <v>45349</v>
      </c>
      <c r="H84" s="124">
        <f>(DATE(YEAR(F84)+'Re-bundling'!$H$1, MONTH(F84),DAY(F84)))-1</f>
        <v>42803</v>
      </c>
      <c r="I84" s="125"/>
    </row>
    <row r="85" spans="1:9" ht="15.5">
      <c r="A85" s="140"/>
      <c r="B85" s="147" t="s">
        <v>313</v>
      </c>
      <c r="C85" s="1" t="s">
        <v>314</v>
      </c>
      <c r="D85" s="163" t="s">
        <v>479</v>
      </c>
      <c r="E85" s="122">
        <v>42803</v>
      </c>
      <c r="F85" s="123">
        <f t="shared" si="4"/>
        <v>42804</v>
      </c>
      <c r="G85" s="123">
        <v>45349</v>
      </c>
      <c r="H85" s="124">
        <f>(DATE(YEAR(F85)+'Re-bundling'!$H$1, MONTH(F85),DAY(F85)))-1</f>
        <v>42803</v>
      </c>
      <c r="I85" s="125"/>
    </row>
    <row r="86" spans="1:9" ht="15.5">
      <c r="A86" s="140"/>
      <c r="B86" s="142" t="s">
        <v>315</v>
      </c>
      <c r="C86" s="143" t="s">
        <v>316</v>
      </c>
      <c r="D86" s="163" t="s">
        <v>479</v>
      </c>
      <c r="E86" s="144">
        <v>42801</v>
      </c>
      <c r="F86" s="145">
        <f t="shared" si="4"/>
        <v>42802</v>
      </c>
      <c r="G86" s="145">
        <v>45350</v>
      </c>
      <c r="H86" s="146">
        <f>(DATE(YEAR(F86)+'Re-bundling'!$H$1, MONTH(F86),DAY(F86)))-1</f>
        <v>42801</v>
      </c>
      <c r="I86" s="125"/>
    </row>
    <row r="87" spans="1:9" ht="15.5">
      <c r="A87" s="140"/>
      <c r="B87" s="147" t="s">
        <v>317</v>
      </c>
      <c r="C87" s="1" t="s">
        <v>318</v>
      </c>
      <c r="D87" s="163" t="s">
        <v>479</v>
      </c>
      <c r="E87" s="122">
        <v>42794</v>
      </c>
      <c r="F87" s="123">
        <f t="shared" si="4"/>
        <v>42795</v>
      </c>
      <c r="G87" s="123">
        <v>45350</v>
      </c>
      <c r="H87" s="124">
        <f>(DATE(YEAR(F87)+'Re-bundling'!$H$1, MONTH(F87),DAY(F87)))-1</f>
        <v>42794</v>
      </c>
      <c r="I87" s="125"/>
    </row>
    <row r="88" spans="1:9" ht="15.5">
      <c r="A88" s="140"/>
      <c r="B88" s="147" t="s">
        <v>319</v>
      </c>
      <c r="C88" s="1" t="s">
        <v>320</v>
      </c>
      <c r="D88" s="164" t="s">
        <v>478</v>
      </c>
      <c r="E88" s="122">
        <v>42803</v>
      </c>
      <c r="F88" s="123">
        <f t="shared" si="4"/>
        <v>42804</v>
      </c>
      <c r="G88" s="123">
        <v>45350</v>
      </c>
      <c r="H88" s="124">
        <f>(DATE(YEAR(F88)+'Re-bundling'!$H$1, MONTH(F88),DAY(F88)))-1</f>
        <v>42803</v>
      </c>
      <c r="I88" s="125"/>
    </row>
    <row r="89" spans="1:9" ht="16" thickBot="1">
      <c r="A89" s="140"/>
      <c r="B89" s="147" t="s">
        <v>321</v>
      </c>
      <c r="C89" s="1" t="s">
        <v>322</v>
      </c>
      <c r="D89" s="163" t="s">
        <v>479</v>
      </c>
      <c r="E89" s="122">
        <v>42800</v>
      </c>
      <c r="F89" s="123">
        <f t="shared" si="4"/>
        <v>42801</v>
      </c>
      <c r="G89" s="123">
        <v>45350</v>
      </c>
      <c r="H89" s="124">
        <f>(DATE(YEAR(F89)+'Re-bundling'!$H$1, MONTH(F89),DAY(F89)))-1</f>
        <v>42800</v>
      </c>
      <c r="I89" s="125"/>
    </row>
    <row r="90" spans="1:9" ht="16" thickBot="1">
      <c r="A90" s="113" t="s">
        <v>120</v>
      </c>
      <c r="B90" s="114" t="s">
        <v>323</v>
      </c>
      <c r="C90" s="115" t="s">
        <v>324</v>
      </c>
      <c r="D90" s="163" t="s">
        <v>479</v>
      </c>
      <c r="E90" s="116">
        <v>43627</v>
      </c>
      <c r="F90" s="117">
        <f t="shared" si="4"/>
        <v>43628</v>
      </c>
      <c r="G90" s="117">
        <v>46184</v>
      </c>
      <c r="H90" s="118">
        <f t="shared" ref="H90:H162" si="6">(DATE(YEAR(F90)+$H$1, MONTH(F90),DAY(F90)))-1</f>
        <v>43627</v>
      </c>
      <c r="I90" s="119">
        <f>G90</f>
        <v>46184</v>
      </c>
    </row>
    <row r="91" spans="1:9" ht="15.5">
      <c r="A91" s="120"/>
      <c r="B91" s="121" t="s">
        <v>325</v>
      </c>
      <c r="C91" s="1" t="s">
        <v>326</v>
      </c>
      <c r="D91" s="162" t="s">
        <v>479</v>
      </c>
      <c r="E91" s="122">
        <v>43630</v>
      </c>
      <c r="F91" s="123">
        <f t="shared" si="4"/>
        <v>43631</v>
      </c>
      <c r="G91" s="123">
        <v>46184</v>
      </c>
      <c r="H91" s="124">
        <f t="shared" si="6"/>
        <v>43630</v>
      </c>
      <c r="I91" s="125"/>
    </row>
    <row r="92" spans="1:9" ht="15.5">
      <c r="A92" s="120"/>
      <c r="B92" s="121" t="s">
        <v>327</v>
      </c>
      <c r="C92" s="1" t="s">
        <v>328</v>
      </c>
      <c r="D92" s="163" t="s">
        <v>483</v>
      </c>
      <c r="E92" s="122">
        <v>43628</v>
      </c>
      <c r="F92" s="123">
        <f t="shared" si="4"/>
        <v>43629</v>
      </c>
      <c r="G92" s="123">
        <v>46184</v>
      </c>
      <c r="H92" s="124">
        <f t="shared" si="6"/>
        <v>43628</v>
      </c>
      <c r="I92" s="125"/>
    </row>
    <row r="93" spans="1:9" ht="15.5">
      <c r="A93" s="120"/>
      <c r="B93" s="121" t="s">
        <v>329</v>
      </c>
      <c r="C93" s="1" t="s">
        <v>330</v>
      </c>
      <c r="D93" s="163" t="s">
        <v>483</v>
      </c>
      <c r="E93" s="122">
        <v>43632</v>
      </c>
      <c r="F93" s="123">
        <f t="shared" si="4"/>
        <v>43633</v>
      </c>
      <c r="G93" s="123">
        <v>46184</v>
      </c>
      <c r="H93" s="124">
        <f t="shared" si="6"/>
        <v>43632</v>
      </c>
      <c r="I93" s="125"/>
    </row>
    <row r="94" spans="1:9" ht="15.5">
      <c r="A94" s="120"/>
      <c r="B94" s="121" t="s">
        <v>331</v>
      </c>
      <c r="C94" s="1" t="s">
        <v>332</v>
      </c>
      <c r="D94" s="163" t="s">
        <v>483</v>
      </c>
      <c r="E94" s="122">
        <v>43631</v>
      </c>
      <c r="F94" s="123">
        <f t="shared" si="4"/>
        <v>43632</v>
      </c>
      <c r="G94" s="123">
        <v>46184</v>
      </c>
      <c r="H94" s="124">
        <f t="shared" si="6"/>
        <v>43631</v>
      </c>
      <c r="I94" s="125"/>
    </row>
    <row r="95" spans="1:9" ht="15.5">
      <c r="A95" s="120"/>
      <c r="B95" s="121" t="s">
        <v>333</v>
      </c>
      <c r="C95" s="1" t="s">
        <v>334</v>
      </c>
      <c r="D95" s="163" t="s">
        <v>483</v>
      </c>
      <c r="E95" s="122">
        <v>43629</v>
      </c>
      <c r="F95" s="123">
        <f t="shared" si="4"/>
        <v>43630</v>
      </c>
      <c r="G95" s="123">
        <v>46184</v>
      </c>
      <c r="H95" s="124">
        <f t="shared" si="6"/>
        <v>43629</v>
      </c>
      <c r="I95" s="125"/>
    </row>
    <row r="96" spans="1:9" ht="15.5">
      <c r="A96" s="120"/>
      <c r="B96" s="121" t="s">
        <v>335</v>
      </c>
      <c r="C96" s="1" t="s">
        <v>336</v>
      </c>
      <c r="D96" s="163" t="s">
        <v>479</v>
      </c>
      <c r="E96" s="122">
        <v>43628</v>
      </c>
      <c r="F96" s="123">
        <f t="shared" si="4"/>
        <v>43629</v>
      </c>
      <c r="G96" s="123">
        <v>46184</v>
      </c>
      <c r="H96" s="124">
        <f t="shared" si="6"/>
        <v>43628</v>
      </c>
      <c r="I96" s="125"/>
    </row>
    <row r="97" spans="1:9" ht="15.5">
      <c r="A97" s="120"/>
      <c r="B97" s="121" t="s">
        <v>337</v>
      </c>
      <c r="C97" s="1" t="s">
        <v>338</v>
      </c>
      <c r="D97" s="163" t="s">
        <v>483</v>
      </c>
      <c r="E97" s="122">
        <v>43629</v>
      </c>
      <c r="F97" s="123">
        <f t="shared" si="4"/>
        <v>43630</v>
      </c>
      <c r="G97" s="123">
        <v>46184</v>
      </c>
      <c r="H97" s="124">
        <f t="shared" si="6"/>
        <v>43629</v>
      </c>
      <c r="I97" s="125"/>
    </row>
    <row r="98" spans="1:9" ht="15.5">
      <c r="A98" s="120"/>
      <c r="B98" s="148" t="s">
        <v>339</v>
      </c>
      <c r="C98" s="1" t="s">
        <v>340</v>
      </c>
      <c r="D98" s="163" t="s">
        <v>479</v>
      </c>
      <c r="E98" s="122">
        <v>42795</v>
      </c>
      <c r="F98" s="123">
        <f>E98+1</f>
        <v>42796</v>
      </c>
      <c r="G98" s="123">
        <v>45350</v>
      </c>
      <c r="H98" s="124">
        <f>(DATE(YEAR(F98)+'Re-bundling'!$H$1, MONTH(F98),DAY(F98)))-1</f>
        <v>42795</v>
      </c>
      <c r="I98" s="125"/>
    </row>
    <row r="99" spans="1:9" ht="15.5">
      <c r="A99" s="120"/>
      <c r="B99" s="148" t="s">
        <v>341</v>
      </c>
      <c r="C99" s="1" t="s">
        <v>342</v>
      </c>
      <c r="D99" s="168" t="s">
        <v>479</v>
      </c>
      <c r="E99" s="122">
        <v>42801</v>
      </c>
      <c r="F99" s="123">
        <f t="shared" si="4"/>
        <v>42802</v>
      </c>
      <c r="G99" s="123">
        <v>45350</v>
      </c>
      <c r="H99" s="124">
        <f>(DATE(YEAR(F99)+'Re-bundling'!$H$1, MONTH(F99),DAY(F99)))-1</f>
        <v>42801</v>
      </c>
      <c r="I99" s="125"/>
    </row>
    <row r="100" spans="1:9" ht="15.5">
      <c r="A100" s="120"/>
      <c r="B100" s="148" t="s">
        <v>343</v>
      </c>
      <c r="C100" s="1" t="s">
        <v>344</v>
      </c>
      <c r="D100" s="163" t="s">
        <v>479</v>
      </c>
      <c r="E100" s="122">
        <v>42801</v>
      </c>
      <c r="F100" s="123">
        <f t="shared" si="4"/>
        <v>42802</v>
      </c>
      <c r="G100" s="123">
        <v>45352</v>
      </c>
      <c r="H100" s="124">
        <f>(DATE(YEAR(F100)+'Re-bundling'!$H$1, MONTH(F100),DAY(F100)))-1</f>
        <v>42801</v>
      </c>
      <c r="I100" s="125"/>
    </row>
    <row r="101" spans="1:9" ht="15.5">
      <c r="A101" s="120"/>
      <c r="B101" s="148" t="s">
        <v>345</v>
      </c>
      <c r="C101" s="1" t="s">
        <v>346</v>
      </c>
      <c r="D101" s="163" t="s">
        <v>479</v>
      </c>
      <c r="E101" s="122">
        <v>42795</v>
      </c>
      <c r="F101" s="123">
        <f t="shared" si="4"/>
        <v>42796</v>
      </c>
      <c r="G101" s="123">
        <v>45352</v>
      </c>
      <c r="H101" s="124">
        <f>(DATE(YEAR(F101)+'Re-bundling'!$H$1, MONTH(F101),DAY(F101)))-1</f>
        <v>42795</v>
      </c>
      <c r="I101" s="125"/>
    </row>
    <row r="102" spans="1:9" ht="15.5">
      <c r="A102" s="120"/>
      <c r="B102" s="148" t="s">
        <v>347</v>
      </c>
      <c r="C102" s="1" t="s">
        <v>348</v>
      </c>
      <c r="D102" s="163" t="s">
        <v>479</v>
      </c>
      <c r="E102" s="122">
        <v>42795</v>
      </c>
      <c r="F102" s="123">
        <f t="shared" si="4"/>
        <v>42796</v>
      </c>
      <c r="G102" s="123">
        <v>45352</v>
      </c>
      <c r="H102" s="124">
        <f>(DATE(YEAR(F102)+'Re-bundling'!$H$1, MONTH(F102),DAY(F102)))-1</f>
        <v>42795</v>
      </c>
      <c r="I102" s="125"/>
    </row>
    <row r="103" spans="1:9" ht="15.5">
      <c r="A103" s="120"/>
      <c r="B103" s="148" t="s">
        <v>349</v>
      </c>
      <c r="C103" s="1" t="s">
        <v>350</v>
      </c>
      <c r="D103" s="163" t="s">
        <v>479</v>
      </c>
      <c r="E103" s="122">
        <v>42803</v>
      </c>
      <c r="F103" s="123">
        <f t="shared" si="4"/>
        <v>42804</v>
      </c>
      <c r="G103" s="123">
        <v>45352</v>
      </c>
      <c r="H103" s="124">
        <f>(DATE(YEAR(F103)+'Re-bundling'!$H$1, MONTH(F103),DAY(F103)))-1</f>
        <v>42803</v>
      </c>
      <c r="I103" s="125"/>
    </row>
    <row r="104" spans="1:9" ht="15.5">
      <c r="A104" s="120"/>
      <c r="B104" s="148" t="s">
        <v>351</v>
      </c>
      <c r="C104" s="1" t="s">
        <v>352</v>
      </c>
      <c r="D104" s="163" t="s">
        <v>479</v>
      </c>
      <c r="E104" s="122">
        <v>42800</v>
      </c>
      <c r="F104" s="123">
        <f t="shared" si="4"/>
        <v>42801</v>
      </c>
      <c r="G104" s="123">
        <v>45352</v>
      </c>
      <c r="H104" s="124">
        <f>(DATE(YEAR(F104)+'Re-bundling'!$H$1, MONTH(F104),DAY(F104)))-1</f>
        <v>42800</v>
      </c>
      <c r="I104" s="125"/>
    </row>
    <row r="105" spans="1:9" ht="15.5">
      <c r="A105" s="120"/>
      <c r="B105" s="148" t="s">
        <v>353</v>
      </c>
      <c r="C105" s="1" t="s">
        <v>354</v>
      </c>
      <c r="D105" s="163" t="s">
        <v>479</v>
      </c>
      <c r="E105" s="122">
        <v>42860</v>
      </c>
      <c r="F105" s="123">
        <f t="shared" si="4"/>
        <v>42861</v>
      </c>
      <c r="G105" s="123">
        <v>45414</v>
      </c>
      <c r="H105" s="124">
        <f>(DATE(YEAR(F105)+'Re-bundling'!$H$1, MONTH(F105),DAY(F105)))-1</f>
        <v>42860</v>
      </c>
      <c r="I105" s="125"/>
    </row>
    <row r="106" spans="1:9" ht="15.5">
      <c r="A106" s="120"/>
      <c r="B106" s="148" t="s">
        <v>355</v>
      </c>
      <c r="C106" s="1" t="s">
        <v>356</v>
      </c>
      <c r="D106" s="163" t="s">
        <v>478</v>
      </c>
      <c r="E106" s="122">
        <v>42864</v>
      </c>
      <c r="F106" s="123">
        <f t="shared" si="4"/>
        <v>42865</v>
      </c>
      <c r="G106" s="123">
        <v>45414</v>
      </c>
      <c r="H106" s="124">
        <f>(DATE(YEAR(F106)+'Re-bundling'!$H$1, MONTH(F106),DAY(F106)))-1</f>
        <v>42864</v>
      </c>
      <c r="I106" s="125"/>
    </row>
    <row r="107" spans="1:9" ht="15.5">
      <c r="A107" s="120"/>
      <c r="B107" s="148" t="s">
        <v>357</v>
      </c>
      <c r="C107" s="1" t="s">
        <v>358</v>
      </c>
      <c r="D107" s="163" t="s">
        <v>478</v>
      </c>
      <c r="E107" s="122">
        <v>42859</v>
      </c>
      <c r="F107" s="123">
        <f t="shared" si="4"/>
        <v>42860</v>
      </c>
      <c r="G107" s="123">
        <v>45414</v>
      </c>
      <c r="H107" s="124">
        <f>(DATE(YEAR(F107)+'Re-bundling'!$H$1, MONTH(F107),DAY(F107)))-1</f>
        <v>42859</v>
      </c>
      <c r="I107" s="125"/>
    </row>
    <row r="108" spans="1:9" ht="15.5">
      <c r="A108" s="120"/>
      <c r="B108" s="148" t="s">
        <v>359</v>
      </c>
      <c r="C108" s="1" t="s">
        <v>360</v>
      </c>
      <c r="D108" s="163" t="s">
        <v>478</v>
      </c>
      <c r="E108" s="122">
        <v>42859</v>
      </c>
      <c r="F108" s="123">
        <f t="shared" si="4"/>
        <v>42860</v>
      </c>
      <c r="G108" s="123">
        <v>45414</v>
      </c>
      <c r="H108" s="124">
        <f>(DATE(YEAR(F108)+'Re-bundling'!$H$1, MONTH(F108),DAY(F108)))-1</f>
        <v>42859</v>
      </c>
      <c r="I108" s="125"/>
    </row>
    <row r="109" spans="1:9" ht="16" thickBot="1">
      <c r="A109" s="120"/>
      <c r="B109" s="148" t="s">
        <v>361</v>
      </c>
      <c r="C109" s="1" t="s">
        <v>362</v>
      </c>
      <c r="D109" s="163" t="s">
        <v>478</v>
      </c>
      <c r="E109" s="122">
        <v>42859</v>
      </c>
      <c r="F109" s="123">
        <f t="shared" si="4"/>
        <v>42860</v>
      </c>
      <c r="G109" s="123">
        <v>45414</v>
      </c>
      <c r="H109" s="124">
        <f>(DATE(YEAR(F109)+'Re-bundling'!$H$1, MONTH(F109),DAY(F109)))-1</f>
        <v>42859</v>
      </c>
      <c r="I109" s="125"/>
    </row>
    <row r="110" spans="1:9" ht="16" thickBot="1">
      <c r="A110" s="113" t="s">
        <v>121</v>
      </c>
      <c r="B110" s="114" t="s">
        <v>363</v>
      </c>
      <c r="C110" s="115" t="s">
        <v>364</v>
      </c>
      <c r="D110" s="166" t="s">
        <v>478</v>
      </c>
      <c r="E110" s="116">
        <v>43368</v>
      </c>
      <c r="F110" s="117">
        <f t="shared" si="4"/>
        <v>43369</v>
      </c>
      <c r="G110" s="117">
        <v>45918</v>
      </c>
      <c r="H110" s="118">
        <f t="shared" si="6"/>
        <v>43368</v>
      </c>
      <c r="I110" s="119">
        <f>G110</f>
        <v>45918</v>
      </c>
    </row>
    <row r="111" spans="1:9" ht="15.5">
      <c r="A111" s="120"/>
      <c r="B111" s="121" t="s">
        <v>365</v>
      </c>
      <c r="C111" s="1" t="s">
        <v>366</v>
      </c>
      <c r="D111" s="162" t="s">
        <v>478</v>
      </c>
      <c r="E111" s="122">
        <v>43371</v>
      </c>
      <c r="F111" s="123">
        <f t="shared" si="4"/>
        <v>43372</v>
      </c>
      <c r="G111" s="123">
        <v>45918</v>
      </c>
      <c r="H111" s="124">
        <f t="shared" si="6"/>
        <v>43371</v>
      </c>
      <c r="I111" s="125"/>
    </row>
    <row r="112" spans="1:9" ht="15.5">
      <c r="A112" s="120"/>
      <c r="B112" s="121" t="s">
        <v>367</v>
      </c>
      <c r="C112" s="1" t="s">
        <v>368</v>
      </c>
      <c r="D112" s="163" t="s">
        <v>483</v>
      </c>
      <c r="E112" s="122">
        <v>43363</v>
      </c>
      <c r="F112" s="123">
        <f t="shared" si="4"/>
        <v>43364</v>
      </c>
      <c r="G112" s="123">
        <v>45918</v>
      </c>
      <c r="H112" s="124">
        <f t="shared" si="6"/>
        <v>43363</v>
      </c>
      <c r="I112" s="125"/>
    </row>
    <row r="113" spans="1:9" ht="15.5">
      <c r="A113" s="120"/>
      <c r="B113" s="121" t="s">
        <v>369</v>
      </c>
      <c r="C113" s="1" t="s">
        <v>370</v>
      </c>
      <c r="D113" s="163" t="s">
        <v>478</v>
      </c>
      <c r="E113" s="122">
        <v>43361</v>
      </c>
      <c r="F113" s="123">
        <f t="shared" si="4"/>
        <v>43362</v>
      </c>
      <c r="G113" s="123">
        <v>45918</v>
      </c>
      <c r="H113" s="124">
        <f t="shared" si="6"/>
        <v>43361</v>
      </c>
      <c r="I113" s="125"/>
    </row>
    <row r="114" spans="1:9" ht="15.5">
      <c r="A114" s="120"/>
      <c r="B114" s="121" t="s">
        <v>371</v>
      </c>
      <c r="C114" s="1" t="s">
        <v>372</v>
      </c>
      <c r="D114" s="163" t="s">
        <v>478</v>
      </c>
      <c r="E114" s="122">
        <v>43362</v>
      </c>
      <c r="F114" s="123">
        <f t="shared" si="4"/>
        <v>43363</v>
      </c>
      <c r="G114" s="123">
        <v>45918</v>
      </c>
      <c r="H114" s="124">
        <f t="shared" si="6"/>
        <v>43362</v>
      </c>
      <c r="I114" s="125"/>
    </row>
    <row r="115" spans="1:9" ht="15.5">
      <c r="A115" s="120"/>
      <c r="B115" s="121" t="s">
        <v>373</v>
      </c>
      <c r="C115" s="1" t="s">
        <v>374</v>
      </c>
      <c r="D115" s="164" t="s">
        <v>480</v>
      </c>
      <c r="E115" s="122">
        <v>43362</v>
      </c>
      <c r="F115" s="123">
        <f t="shared" si="4"/>
        <v>43363</v>
      </c>
      <c r="G115" s="123">
        <v>45918</v>
      </c>
      <c r="H115" s="124">
        <f t="shared" si="6"/>
        <v>43362</v>
      </c>
      <c r="I115" s="125"/>
    </row>
    <row r="116" spans="1:9" ht="15.5">
      <c r="A116" s="120"/>
      <c r="B116" s="121" t="s">
        <v>375</v>
      </c>
      <c r="C116" s="1" t="s">
        <v>376</v>
      </c>
      <c r="D116" s="164" t="s">
        <v>480</v>
      </c>
      <c r="E116" s="122">
        <v>43369</v>
      </c>
      <c r="F116" s="123">
        <f t="shared" si="4"/>
        <v>43370</v>
      </c>
      <c r="G116" s="123">
        <v>45918</v>
      </c>
      <c r="H116" s="124">
        <f t="shared" si="6"/>
        <v>43369</v>
      </c>
      <c r="I116" s="125"/>
    </row>
    <row r="117" spans="1:9" ht="15.5">
      <c r="A117" s="120"/>
      <c r="B117" s="121" t="s">
        <v>377</v>
      </c>
      <c r="C117" s="1" t="s">
        <v>378</v>
      </c>
      <c r="D117" s="163" t="s">
        <v>482</v>
      </c>
      <c r="E117" s="122">
        <v>43370</v>
      </c>
      <c r="F117" s="123">
        <f t="shared" si="4"/>
        <v>43371</v>
      </c>
      <c r="G117" s="123">
        <v>45918</v>
      </c>
      <c r="H117" s="124">
        <f t="shared" si="6"/>
        <v>43370</v>
      </c>
      <c r="I117" s="125"/>
    </row>
    <row r="118" spans="1:9" ht="15.5">
      <c r="A118" s="120"/>
      <c r="B118" s="149" t="s">
        <v>379</v>
      </c>
      <c r="C118" s="1" t="s">
        <v>380</v>
      </c>
      <c r="D118" s="163" t="s">
        <v>483</v>
      </c>
      <c r="E118" s="122">
        <v>42860</v>
      </c>
      <c r="F118" s="123">
        <f>E118+1</f>
        <v>42861</v>
      </c>
      <c r="G118" s="123">
        <v>45414</v>
      </c>
      <c r="H118" s="124">
        <f>(DATE(YEAR(F118)+'Re-bundling'!$H$1, MONTH(F118),DAY(F118)))-1</f>
        <v>42860</v>
      </c>
      <c r="I118" s="125"/>
    </row>
    <row r="119" spans="1:9" ht="15.5">
      <c r="A119" s="120"/>
      <c r="B119" s="149" t="s">
        <v>381</v>
      </c>
      <c r="C119" s="1" t="s">
        <v>382</v>
      </c>
      <c r="D119" s="163" t="s">
        <v>478</v>
      </c>
      <c r="E119" s="122">
        <v>42858</v>
      </c>
      <c r="F119" s="123">
        <f>E119+1</f>
        <v>42859</v>
      </c>
      <c r="G119" s="123">
        <v>45414</v>
      </c>
      <c r="H119" s="124">
        <f>(DATE(YEAR(F119)+'Re-bundling'!$H$1, MONTH(F119),DAY(F119)))-1</f>
        <v>42858</v>
      </c>
      <c r="I119" s="125"/>
    </row>
    <row r="120" spans="1:9" ht="15.5">
      <c r="A120" s="120"/>
      <c r="B120" s="149" t="s">
        <v>383</v>
      </c>
      <c r="C120" s="1" t="s">
        <v>384</v>
      </c>
      <c r="D120" s="163" t="s">
        <v>476</v>
      </c>
      <c r="E120" s="122">
        <v>42858</v>
      </c>
      <c r="F120" s="123">
        <f t="shared" si="4"/>
        <v>42859</v>
      </c>
      <c r="G120" s="123">
        <v>45414</v>
      </c>
      <c r="H120" s="124">
        <f>(DATE(YEAR(F120)+'Re-bundling'!$H$1, MONTH(F120),DAY(F120)))-1</f>
        <v>42858</v>
      </c>
      <c r="I120" s="125"/>
    </row>
    <row r="121" spans="1:9" ht="15.5">
      <c r="A121" s="120"/>
      <c r="B121" s="149" t="s">
        <v>385</v>
      </c>
      <c r="C121" s="1" t="s">
        <v>386</v>
      </c>
      <c r="D121" s="163" t="s">
        <v>476</v>
      </c>
      <c r="E121" s="122">
        <v>42857</v>
      </c>
      <c r="F121" s="123">
        <f t="shared" si="4"/>
        <v>42858</v>
      </c>
      <c r="G121" s="123">
        <v>45414</v>
      </c>
      <c r="H121" s="124">
        <f>(DATE(YEAR(F121)+'Re-bundling'!$H$1, MONTH(F121),DAY(F121)))-1</f>
        <v>42857</v>
      </c>
      <c r="I121" s="125"/>
    </row>
    <row r="122" spans="1:9" ht="15.5">
      <c r="A122" s="120"/>
      <c r="B122" s="149" t="s">
        <v>387</v>
      </c>
      <c r="C122" s="1" t="s">
        <v>388</v>
      </c>
      <c r="D122" s="163" t="s">
        <v>476</v>
      </c>
      <c r="E122" s="122">
        <v>42857</v>
      </c>
      <c r="F122" s="123">
        <f t="shared" si="4"/>
        <v>42858</v>
      </c>
      <c r="G122" s="123">
        <v>45414</v>
      </c>
      <c r="H122" s="124">
        <f>(DATE(YEAR(F122)+'Re-bundling'!$H$1, MONTH(F122),DAY(F122)))-1</f>
        <v>42857</v>
      </c>
      <c r="I122" s="125"/>
    </row>
    <row r="123" spans="1:9" ht="15.5">
      <c r="A123" s="120"/>
      <c r="B123" s="149" t="s">
        <v>389</v>
      </c>
      <c r="C123" s="1" t="s">
        <v>390</v>
      </c>
      <c r="D123" s="163" t="s">
        <v>477</v>
      </c>
      <c r="E123" s="122">
        <v>42874</v>
      </c>
      <c r="F123" s="123">
        <f t="shared" si="4"/>
        <v>42875</v>
      </c>
      <c r="G123" s="123">
        <v>45414</v>
      </c>
      <c r="H123" s="124">
        <f>(DATE(YEAR(F123)+'Re-bundling'!$H$1, MONTH(F123),DAY(F123)))-1</f>
        <v>42874</v>
      </c>
      <c r="I123" s="125"/>
    </row>
    <row r="124" spans="1:9" ht="15.5">
      <c r="A124" s="120"/>
      <c r="B124" s="149" t="s">
        <v>391</v>
      </c>
      <c r="C124" s="1" t="s">
        <v>392</v>
      </c>
      <c r="D124" s="163" t="s">
        <v>476</v>
      </c>
      <c r="E124" s="122">
        <v>42858</v>
      </c>
      <c r="F124" s="123">
        <f t="shared" si="4"/>
        <v>42859</v>
      </c>
      <c r="G124" s="123">
        <v>45414</v>
      </c>
      <c r="H124" s="124">
        <f>(DATE(YEAR(F124)+'Re-bundling'!$H$1, MONTH(F124),DAY(F124)))-1</f>
        <v>42858</v>
      </c>
      <c r="I124" s="125"/>
    </row>
    <row r="125" spans="1:9" ht="15.5">
      <c r="A125" s="120"/>
      <c r="B125" s="149" t="s">
        <v>393</v>
      </c>
      <c r="C125" s="1" t="s">
        <v>394</v>
      </c>
      <c r="D125" s="163" t="s">
        <v>476</v>
      </c>
      <c r="E125" s="122">
        <v>42857</v>
      </c>
      <c r="F125" s="123">
        <f t="shared" si="4"/>
        <v>42858</v>
      </c>
      <c r="G125" s="123">
        <v>45414</v>
      </c>
      <c r="H125" s="124">
        <f>(DATE(YEAR(F125)+'Re-bundling'!$H$1, MONTH(F125),DAY(F125)))-1</f>
        <v>42857</v>
      </c>
      <c r="I125" s="125"/>
    </row>
    <row r="126" spans="1:9" ht="15.5">
      <c r="A126" s="120"/>
      <c r="B126" s="149" t="s">
        <v>395</v>
      </c>
      <c r="C126" s="1" t="s">
        <v>396</v>
      </c>
      <c r="D126" s="163" t="s">
        <v>476</v>
      </c>
      <c r="E126" s="122">
        <v>42863</v>
      </c>
      <c r="F126" s="123">
        <f t="shared" si="4"/>
        <v>42864</v>
      </c>
      <c r="G126" s="123">
        <v>45414</v>
      </c>
      <c r="H126" s="124">
        <f>(DATE(YEAR(F126)+'Re-bundling'!$H$1, MONTH(F126),DAY(F126)))-1</f>
        <v>42863</v>
      </c>
      <c r="I126" s="125"/>
    </row>
    <row r="127" spans="1:9" ht="15.5">
      <c r="A127" s="120"/>
      <c r="B127" s="149" t="s">
        <v>397</v>
      </c>
      <c r="C127" s="1" t="s">
        <v>398</v>
      </c>
      <c r="D127" s="163" t="s">
        <v>480</v>
      </c>
      <c r="E127" s="122">
        <v>42863</v>
      </c>
      <c r="F127" s="123">
        <f t="shared" si="4"/>
        <v>42864</v>
      </c>
      <c r="G127" s="123">
        <v>45414</v>
      </c>
      <c r="H127" s="124">
        <f>(DATE(YEAR(F127)+'Re-bundling'!$H$1, MONTH(F127),DAY(F127)))-1</f>
        <v>42863</v>
      </c>
      <c r="I127" s="125"/>
    </row>
    <row r="128" spans="1:9" ht="15.5">
      <c r="A128" s="120"/>
      <c r="B128" s="149" t="s">
        <v>399</v>
      </c>
      <c r="C128" s="1" t="s">
        <v>400</v>
      </c>
      <c r="D128" s="163" t="s">
        <v>480</v>
      </c>
      <c r="E128" s="122">
        <v>42863</v>
      </c>
      <c r="F128" s="123">
        <f t="shared" si="4"/>
        <v>42864</v>
      </c>
      <c r="G128" s="123">
        <v>45414</v>
      </c>
      <c r="H128" s="124">
        <f>(DATE(YEAR(F128)+'Re-bundling'!$H$1, MONTH(F128),DAY(F128)))-1</f>
        <v>42863</v>
      </c>
      <c r="I128" s="125"/>
    </row>
    <row r="129" spans="1:9" ht="16" thickBot="1">
      <c r="A129" s="120"/>
      <c r="B129" s="150" t="s">
        <v>401</v>
      </c>
      <c r="C129" s="151" t="s">
        <v>402</v>
      </c>
      <c r="D129" s="169" t="s">
        <v>480</v>
      </c>
      <c r="E129" s="152">
        <v>42878</v>
      </c>
      <c r="F129" s="153">
        <f t="shared" si="4"/>
        <v>42879</v>
      </c>
      <c r="G129" s="153">
        <v>45414</v>
      </c>
      <c r="H129" s="154">
        <f>(DATE(YEAR(F129)+'Re-bundling'!$H$1, MONTH(F129),DAY(F129)))-1</f>
        <v>42878</v>
      </c>
      <c r="I129" s="125"/>
    </row>
    <row r="130" spans="1:9" ht="15.5">
      <c r="A130" s="113" t="s">
        <v>122</v>
      </c>
      <c r="B130" s="155" t="s">
        <v>403</v>
      </c>
      <c r="C130" s="143" t="s">
        <v>404</v>
      </c>
      <c r="D130" s="162" t="s">
        <v>481</v>
      </c>
      <c r="E130" s="144">
        <v>43369</v>
      </c>
      <c r="F130" s="145">
        <f t="shared" si="4"/>
        <v>43370</v>
      </c>
      <c r="G130" s="145">
        <v>45920</v>
      </c>
      <c r="H130" s="146">
        <f t="shared" ref="H130" si="7">(DATE(YEAR(F130)+$H$1, MONTH(F130),DAY(F130)))-1</f>
        <v>43369</v>
      </c>
      <c r="I130" s="119">
        <f>G130</f>
        <v>45920</v>
      </c>
    </row>
    <row r="131" spans="1:9" ht="15.5">
      <c r="A131" s="120"/>
      <c r="B131" s="121" t="s">
        <v>405</v>
      </c>
      <c r="C131" s="1" t="s">
        <v>406</v>
      </c>
      <c r="D131" s="163" t="s">
        <v>479</v>
      </c>
      <c r="E131" s="122">
        <v>43370</v>
      </c>
      <c r="F131" s="123">
        <f t="shared" ref="F131:F203" si="8">E131+1</f>
        <v>43371</v>
      </c>
      <c r="G131" s="123">
        <v>45920</v>
      </c>
      <c r="H131" s="124">
        <f t="shared" si="6"/>
        <v>43370</v>
      </c>
      <c r="I131" s="125"/>
    </row>
    <row r="132" spans="1:9" ht="15.5">
      <c r="A132" s="120"/>
      <c r="B132" s="121" t="s">
        <v>407</v>
      </c>
      <c r="C132" s="1" t="s">
        <v>408</v>
      </c>
      <c r="D132" s="163" t="s">
        <v>478</v>
      </c>
      <c r="E132" s="122">
        <v>43363</v>
      </c>
      <c r="F132" s="123">
        <f t="shared" si="8"/>
        <v>43364</v>
      </c>
      <c r="G132" s="123">
        <v>45920</v>
      </c>
      <c r="H132" s="124">
        <f t="shared" si="6"/>
        <v>43363</v>
      </c>
      <c r="I132" s="125"/>
    </row>
    <row r="133" spans="1:9" ht="15.5">
      <c r="A133" s="120"/>
      <c r="B133" s="121" t="s">
        <v>409</v>
      </c>
      <c r="C133" s="1" t="s">
        <v>410</v>
      </c>
      <c r="D133" s="163" t="s">
        <v>478</v>
      </c>
      <c r="E133" s="122">
        <v>43368</v>
      </c>
      <c r="F133" s="123">
        <f t="shared" si="8"/>
        <v>43369</v>
      </c>
      <c r="G133" s="123">
        <v>45920</v>
      </c>
      <c r="H133" s="124">
        <f t="shared" si="6"/>
        <v>43368</v>
      </c>
      <c r="I133" s="125"/>
    </row>
    <row r="134" spans="1:9" ht="15.5">
      <c r="A134" s="120"/>
      <c r="B134" s="121" t="s">
        <v>411</v>
      </c>
      <c r="C134" s="1" t="s">
        <v>412</v>
      </c>
      <c r="D134" s="163" t="s">
        <v>478</v>
      </c>
      <c r="E134" s="122">
        <v>43368</v>
      </c>
      <c r="F134" s="123">
        <f t="shared" si="8"/>
        <v>43369</v>
      </c>
      <c r="G134" s="123">
        <v>45920</v>
      </c>
      <c r="H134" s="124">
        <f t="shared" si="6"/>
        <v>43368</v>
      </c>
      <c r="I134" s="125"/>
    </row>
    <row r="135" spans="1:9" ht="15.5">
      <c r="A135" s="120"/>
      <c r="B135" s="121" t="s">
        <v>413</v>
      </c>
      <c r="C135" s="1" t="s">
        <v>414</v>
      </c>
      <c r="D135" s="163" t="s">
        <v>479</v>
      </c>
      <c r="E135" s="122">
        <v>43370</v>
      </c>
      <c r="F135" s="123">
        <f t="shared" si="8"/>
        <v>43371</v>
      </c>
      <c r="G135" s="123">
        <v>45920</v>
      </c>
      <c r="H135" s="124">
        <f t="shared" si="6"/>
        <v>43370</v>
      </c>
      <c r="I135" s="125"/>
    </row>
    <row r="136" spans="1:9" ht="15.5">
      <c r="A136" s="120"/>
      <c r="B136" s="121" t="s">
        <v>415</v>
      </c>
      <c r="C136" s="1" t="s">
        <v>416</v>
      </c>
      <c r="D136" s="164" t="s">
        <v>479</v>
      </c>
      <c r="E136" s="122">
        <v>43371</v>
      </c>
      <c r="F136" s="123">
        <f t="shared" si="8"/>
        <v>43372</v>
      </c>
      <c r="G136" s="123">
        <v>45920</v>
      </c>
      <c r="H136" s="124">
        <f t="shared" si="6"/>
        <v>43371</v>
      </c>
      <c r="I136" s="125"/>
    </row>
    <row r="137" spans="1:9" ht="15.5">
      <c r="A137" s="120"/>
      <c r="B137" s="126" t="s">
        <v>417</v>
      </c>
      <c r="C137" s="127" t="s">
        <v>418</v>
      </c>
      <c r="D137" s="163" t="s">
        <v>479</v>
      </c>
      <c r="E137" s="128">
        <v>43370</v>
      </c>
      <c r="F137" s="129">
        <f t="shared" si="8"/>
        <v>43371</v>
      </c>
      <c r="G137" s="129">
        <v>45920</v>
      </c>
      <c r="H137" s="130">
        <f t="shared" si="6"/>
        <v>43370</v>
      </c>
      <c r="I137" s="125"/>
    </row>
    <row r="138" spans="1:9" ht="15.5">
      <c r="A138" s="120"/>
      <c r="B138" s="156" t="s">
        <v>419</v>
      </c>
      <c r="C138" s="1" t="s">
        <v>420</v>
      </c>
      <c r="D138" s="163" t="s">
        <v>480</v>
      </c>
      <c r="E138" s="122">
        <v>43229</v>
      </c>
      <c r="F138" s="123">
        <f t="shared" si="8"/>
        <v>43230</v>
      </c>
      <c r="G138" s="123">
        <v>45779</v>
      </c>
      <c r="H138" s="124">
        <f t="shared" si="6"/>
        <v>43229</v>
      </c>
      <c r="I138" s="125"/>
    </row>
    <row r="139" spans="1:9" ht="15.5">
      <c r="A139" s="120"/>
      <c r="B139" s="121" t="s">
        <v>421</v>
      </c>
      <c r="C139" s="1" t="s">
        <v>422</v>
      </c>
      <c r="D139" s="163" t="s">
        <v>480</v>
      </c>
      <c r="E139" s="122">
        <v>43225</v>
      </c>
      <c r="F139" s="123">
        <f t="shared" si="8"/>
        <v>43226</v>
      </c>
      <c r="G139" s="123">
        <v>45779</v>
      </c>
      <c r="H139" s="124">
        <f t="shared" si="6"/>
        <v>43225</v>
      </c>
      <c r="I139" s="125"/>
    </row>
    <row r="140" spans="1:9" ht="15.5">
      <c r="A140" s="120"/>
      <c r="B140" s="121" t="s">
        <v>423</v>
      </c>
      <c r="C140" s="1" t="s">
        <v>424</v>
      </c>
      <c r="D140" s="163" t="s">
        <v>478</v>
      </c>
      <c r="E140" s="122">
        <v>43227</v>
      </c>
      <c r="F140" s="123">
        <f t="shared" si="8"/>
        <v>43228</v>
      </c>
      <c r="G140" s="123">
        <v>45779</v>
      </c>
      <c r="H140" s="124">
        <f t="shared" si="6"/>
        <v>43227</v>
      </c>
      <c r="I140" s="125"/>
    </row>
    <row r="141" spans="1:9" ht="15.5">
      <c r="A141" s="120"/>
      <c r="B141" s="121" t="s">
        <v>425</v>
      </c>
      <c r="C141" s="1" t="s">
        <v>426</v>
      </c>
      <c r="D141" s="164" t="s">
        <v>480</v>
      </c>
      <c r="E141" s="122">
        <v>43224</v>
      </c>
      <c r="F141" s="123">
        <f t="shared" si="8"/>
        <v>43225</v>
      </c>
      <c r="G141" s="123">
        <v>45779</v>
      </c>
      <c r="H141" s="124">
        <f t="shared" si="6"/>
        <v>43224</v>
      </c>
      <c r="I141" s="125"/>
    </row>
    <row r="142" spans="1:9" ht="15.5">
      <c r="A142" s="120"/>
      <c r="B142" s="121" t="s">
        <v>427</v>
      </c>
      <c r="C142" s="1" t="s">
        <v>428</v>
      </c>
      <c r="D142" s="163" t="s">
        <v>480</v>
      </c>
      <c r="E142" s="122">
        <v>43222</v>
      </c>
      <c r="F142" s="123">
        <f t="shared" si="8"/>
        <v>43223</v>
      </c>
      <c r="G142" s="123">
        <v>45779</v>
      </c>
      <c r="H142" s="124">
        <f t="shared" si="6"/>
        <v>43222</v>
      </c>
      <c r="I142" s="125"/>
    </row>
    <row r="143" spans="1:9" ht="15.5">
      <c r="A143" s="120"/>
      <c r="B143" s="121" t="s">
        <v>429</v>
      </c>
      <c r="C143" s="1" t="s">
        <v>430</v>
      </c>
      <c r="D143" s="163" t="s">
        <v>480</v>
      </c>
      <c r="E143" s="122">
        <v>43223</v>
      </c>
      <c r="F143" s="123">
        <f t="shared" si="8"/>
        <v>43224</v>
      </c>
      <c r="G143" s="123">
        <v>45779</v>
      </c>
      <c r="H143" s="124">
        <f t="shared" si="6"/>
        <v>43223</v>
      </c>
      <c r="I143" s="125"/>
    </row>
    <row r="144" spans="1:9" ht="15.5">
      <c r="A144" s="120"/>
      <c r="B144" s="121" t="s">
        <v>431</v>
      </c>
      <c r="C144" s="1" t="s">
        <v>432</v>
      </c>
      <c r="D144" s="163" t="s">
        <v>480</v>
      </c>
      <c r="E144" s="122">
        <v>43223</v>
      </c>
      <c r="F144" s="123">
        <f t="shared" si="8"/>
        <v>43224</v>
      </c>
      <c r="G144" s="123">
        <v>45779</v>
      </c>
      <c r="H144" s="124">
        <f t="shared" si="6"/>
        <v>43223</v>
      </c>
      <c r="I144" s="125"/>
    </row>
    <row r="145" spans="1:9" ht="15.5">
      <c r="A145" s="120"/>
      <c r="B145" s="157" t="s">
        <v>433</v>
      </c>
      <c r="C145" s="1" t="s">
        <v>434</v>
      </c>
      <c r="D145" s="164" t="s">
        <v>480</v>
      </c>
      <c r="E145" s="122">
        <v>42863</v>
      </c>
      <c r="F145" s="123">
        <f>E145+1</f>
        <v>42864</v>
      </c>
      <c r="G145" s="123">
        <v>45414</v>
      </c>
      <c r="H145" s="124">
        <f>(DATE(YEAR(F145)+'Re-bundling'!$H$1, MONTH(F145),DAY(F145)))-1</f>
        <v>42863</v>
      </c>
      <c r="I145" s="125"/>
    </row>
    <row r="146" spans="1:9" ht="15.5">
      <c r="A146" s="120"/>
      <c r="B146" s="157" t="s">
        <v>435</v>
      </c>
      <c r="C146" s="1" t="s">
        <v>436</v>
      </c>
      <c r="D146" s="164" t="s">
        <v>480</v>
      </c>
      <c r="E146" s="122">
        <v>42864</v>
      </c>
      <c r="F146" s="123">
        <f>E146+1</f>
        <v>42865</v>
      </c>
      <c r="G146" s="123">
        <v>45414</v>
      </c>
      <c r="H146" s="124">
        <f>(DATE(YEAR(F146)+'Re-bundling'!$H$1, MONTH(F146),DAY(F146)))-1</f>
        <v>42864</v>
      </c>
      <c r="I146" s="125"/>
    </row>
    <row r="147" spans="1:9" ht="16" thickBot="1">
      <c r="A147" s="120"/>
      <c r="B147" s="158" t="s">
        <v>437</v>
      </c>
      <c r="C147" s="151" t="s">
        <v>438</v>
      </c>
      <c r="D147" s="166" t="s">
        <v>479</v>
      </c>
      <c r="E147" s="152">
        <v>42877</v>
      </c>
      <c r="F147" s="153">
        <f>E147+1</f>
        <v>42878</v>
      </c>
      <c r="G147" s="153">
        <v>45414</v>
      </c>
      <c r="H147" s="154">
        <f>(DATE(YEAR(F147)+'Re-bundling'!$H$1, MONTH(F147),DAY(F147)))-1</f>
        <v>42877</v>
      </c>
      <c r="I147" s="125"/>
    </row>
    <row r="148" spans="1:9" ht="15.5">
      <c r="A148" s="113" t="s">
        <v>123</v>
      </c>
      <c r="B148" s="155" t="s">
        <v>439</v>
      </c>
      <c r="C148" s="143" t="s">
        <v>440</v>
      </c>
      <c r="D148" s="162" t="s">
        <v>480</v>
      </c>
      <c r="E148" s="144">
        <v>43226</v>
      </c>
      <c r="F148" s="145">
        <f t="shared" si="8"/>
        <v>43227</v>
      </c>
      <c r="G148" s="145">
        <v>45783</v>
      </c>
      <c r="H148" s="146">
        <f t="shared" si="6"/>
        <v>43226</v>
      </c>
      <c r="I148" s="119">
        <f>G148</f>
        <v>45783</v>
      </c>
    </row>
    <row r="149" spans="1:9" ht="15.5">
      <c r="A149" s="120"/>
      <c r="B149" s="121" t="s">
        <v>441</v>
      </c>
      <c r="C149" s="1" t="s">
        <v>442</v>
      </c>
      <c r="D149" s="163" t="s">
        <v>482</v>
      </c>
      <c r="E149" s="122">
        <v>43228</v>
      </c>
      <c r="F149" s="123">
        <f t="shared" si="8"/>
        <v>43229</v>
      </c>
      <c r="G149" s="123">
        <v>45783</v>
      </c>
      <c r="H149" s="124">
        <f t="shared" si="6"/>
        <v>43228</v>
      </c>
      <c r="I149" s="125"/>
    </row>
    <row r="150" spans="1:9" ht="15.5">
      <c r="A150" s="120"/>
      <c r="B150" s="121" t="s">
        <v>443</v>
      </c>
      <c r="C150" s="1" t="s">
        <v>444</v>
      </c>
      <c r="D150" s="163" t="s">
        <v>478</v>
      </c>
      <c r="E150" s="122">
        <v>43228</v>
      </c>
      <c r="F150" s="123">
        <f t="shared" si="8"/>
        <v>43229</v>
      </c>
      <c r="G150" s="123">
        <v>45783</v>
      </c>
      <c r="H150" s="124">
        <f t="shared" si="6"/>
        <v>43228</v>
      </c>
      <c r="I150" s="125"/>
    </row>
    <row r="151" spans="1:9" ht="15.5">
      <c r="A151" s="120"/>
      <c r="B151" s="121" t="s">
        <v>445</v>
      </c>
      <c r="C151" s="1" t="s">
        <v>446</v>
      </c>
      <c r="D151" s="164" t="s">
        <v>478</v>
      </c>
      <c r="E151" s="122">
        <v>43363</v>
      </c>
      <c r="F151" s="123">
        <f t="shared" si="8"/>
        <v>43364</v>
      </c>
      <c r="G151" s="123">
        <v>45783</v>
      </c>
      <c r="H151" s="124">
        <f t="shared" si="6"/>
        <v>43363</v>
      </c>
      <c r="I151" s="125"/>
    </row>
    <row r="152" spans="1:9" ht="15.5">
      <c r="A152" s="120"/>
      <c r="B152" s="121" t="s">
        <v>447</v>
      </c>
      <c r="C152" s="1" t="s">
        <v>448</v>
      </c>
      <c r="D152" s="163" t="s">
        <v>478</v>
      </c>
      <c r="E152" s="122">
        <v>43228</v>
      </c>
      <c r="F152" s="123">
        <f t="shared" si="8"/>
        <v>43229</v>
      </c>
      <c r="G152" s="123">
        <v>45783</v>
      </c>
      <c r="H152" s="124">
        <f t="shared" si="6"/>
        <v>43228</v>
      </c>
      <c r="I152" s="125"/>
    </row>
    <row r="153" spans="1:9" ht="15.5">
      <c r="A153" s="120"/>
      <c r="B153" s="121" t="s">
        <v>449</v>
      </c>
      <c r="C153" s="1" t="s">
        <v>450</v>
      </c>
      <c r="D153" s="163" t="s">
        <v>481</v>
      </c>
      <c r="E153" s="122">
        <v>43361</v>
      </c>
      <c r="F153" s="123">
        <f t="shared" si="8"/>
        <v>43362</v>
      </c>
      <c r="G153" s="123">
        <v>45783</v>
      </c>
      <c r="H153" s="124">
        <f t="shared" si="6"/>
        <v>43361</v>
      </c>
      <c r="I153" s="125"/>
    </row>
    <row r="154" spans="1:9" ht="15.5">
      <c r="A154" s="120"/>
      <c r="B154" s="121" t="s">
        <v>451</v>
      </c>
      <c r="C154" s="1" t="s">
        <v>452</v>
      </c>
      <c r="D154" s="163" t="s">
        <v>480</v>
      </c>
      <c r="E154" s="122">
        <v>43362</v>
      </c>
      <c r="F154" s="123">
        <f t="shared" si="8"/>
        <v>43363</v>
      </c>
      <c r="G154" s="123">
        <v>45783</v>
      </c>
      <c r="H154" s="124">
        <f t="shared" si="6"/>
        <v>43362</v>
      </c>
      <c r="I154" s="125"/>
    </row>
    <row r="155" spans="1:9" ht="15.5">
      <c r="A155" s="120"/>
      <c r="B155" s="121" t="s">
        <v>453</v>
      </c>
      <c r="C155" s="1" t="s">
        <v>454</v>
      </c>
      <c r="D155" s="164" t="s">
        <v>478</v>
      </c>
      <c r="E155" s="122">
        <v>43369</v>
      </c>
      <c r="F155" s="123">
        <f t="shared" si="8"/>
        <v>43370</v>
      </c>
      <c r="G155" s="123">
        <v>45783</v>
      </c>
      <c r="H155" s="124">
        <f t="shared" si="6"/>
        <v>43369</v>
      </c>
      <c r="I155" s="125"/>
    </row>
    <row r="156" spans="1:9" ht="15.5">
      <c r="A156" s="120"/>
      <c r="B156" s="155" t="s">
        <v>455</v>
      </c>
      <c r="C156" s="143" t="s">
        <v>456</v>
      </c>
      <c r="D156" s="163" t="s">
        <v>478</v>
      </c>
      <c r="E156" s="144">
        <v>43231</v>
      </c>
      <c r="F156" s="145">
        <f t="shared" si="8"/>
        <v>43232</v>
      </c>
      <c r="G156" s="145">
        <v>45779</v>
      </c>
      <c r="H156" s="146">
        <f t="shared" si="6"/>
        <v>43231</v>
      </c>
      <c r="I156" s="125"/>
    </row>
    <row r="157" spans="1:9" ht="15.5">
      <c r="A157" s="120"/>
      <c r="B157" s="121" t="s">
        <v>457</v>
      </c>
      <c r="C157" s="1" t="s">
        <v>458</v>
      </c>
      <c r="D157" s="163" t="s">
        <v>480</v>
      </c>
      <c r="E157" s="122">
        <v>43226</v>
      </c>
      <c r="F157" s="123">
        <f t="shared" si="8"/>
        <v>43227</v>
      </c>
      <c r="G157" s="123">
        <v>45779</v>
      </c>
      <c r="H157" s="124">
        <f t="shared" si="6"/>
        <v>43226</v>
      </c>
      <c r="I157" s="125"/>
    </row>
    <row r="158" spans="1:9" ht="15.5">
      <c r="A158" s="120"/>
      <c r="B158" s="121" t="s">
        <v>459</v>
      </c>
      <c r="C158" s="1" t="s">
        <v>460</v>
      </c>
      <c r="D158" s="163" t="s">
        <v>478</v>
      </c>
      <c r="E158" s="122">
        <v>43228</v>
      </c>
      <c r="F158" s="123">
        <f t="shared" si="8"/>
        <v>43229</v>
      </c>
      <c r="G158" s="123">
        <v>45779</v>
      </c>
      <c r="H158" s="124">
        <f t="shared" si="6"/>
        <v>43228</v>
      </c>
      <c r="I158" s="125"/>
    </row>
    <row r="159" spans="1:9" ht="15.5">
      <c r="A159" s="120"/>
      <c r="B159" s="121" t="s">
        <v>461</v>
      </c>
      <c r="C159" s="1" t="s">
        <v>462</v>
      </c>
      <c r="D159" s="163" t="s">
        <v>480</v>
      </c>
      <c r="E159" s="122">
        <v>43224</v>
      </c>
      <c r="F159" s="123">
        <f t="shared" si="8"/>
        <v>43225</v>
      </c>
      <c r="G159" s="123">
        <v>45779</v>
      </c>
      <c r="H159" s="124">
        <f t="shared" si="6"/>
        <v>43224</v>
      </c>
      <c r="I159" s="125"/>
    </row>
    <row r="160" spans="1:9" ht="15.5">
      <c r="A160" s="120"/>
      <c r="B160" s="121" t="s">
        <v>463</v>
      </c>
      <c r="C160" s="1" t="s">
        <v>464</v>
      </c>
      <c r="D160" s="163" t="s">
        <v>480</v>
      </c>
      <c r="E160" s="122">
        <v>43225</v>
      </c>
      <c r="F160" s="123">
        <f t="shared" si="8"/>
        <v>43226</v>
      </c>
      <c r="G160" s="123">
        <v>45779</v>
      </c>
      <c r="H160" s="124">
        <f t="shared" si="6"/>
        <v>43225</v>
      </c>
      <c r="I160" s="125"/>
    </row>
    <row r="161" spans="1:9" ht="15.5">
      <c r="A161" s="120"/>
      <c r="B161" s="121" t="s">
        <v>465</v>
      </c>
      <c r="C161" s="1" t="s">
        <v>466</v>
      </c>
      <c r="D161" s="163" t="s">
        <v>480</v>
      </c>
      <c r="E161" s="122">
        <v>43222</v>
      </c>
      <c r="F161" s="123">
        <f t="shared" si="8"/>
        <v>43223</v>
      </c>
      <c r="G161" s="123">
        <v>45779</v>
      </c>
      <c r="H161" s="124">
        <f t="shared" si="6"/>
        <v>43222</v>
      </c>
      <c r="I161" s="125"/>
    </row>
    <row r="162" spans="1:9" ht="15.5">
      <c r="A162" s="120"/>
      <c r="B162" s="121" t="s">
        <v>467</v>
      </c>
      <c r="C162" s="1" t="s">
        <v>468</v>
      </c>
      <c r="D162" s="163" t="s">
        <v>478</v>
      </c>
      <c r="E162" s="122">
        <v>43227</v>
      </c>
      <c r="F162" s="123">
        <f t="shared" si="8"/>
        <v>43228</v>
      </c>
      <c r="G162" s="123">
        <v>45779</v>
      </c>
      <c r="H162" s="124">
        <f t="shared" si="6"/>
        <v>43227</v>
      </c>
      <c r="I162" s="125"/>
    </row>
    <row r="163" spans="1:9" ht="15.5">
      <c r="A163" s="120"/>
      <c r="B163" s="121" t="s">
        <v>469</v>
      </c>
      <c r="C163" s="1" t="s">
        <v>470</v>
      </c>
      <c r="D163" s="163" t="s">
        <v>480</v>
      </c>
      <c r="E163" s="122">
        <v>43223</v>
      </c>
      <c r="F163" s="123">
        <f t="shared" si="8"/>
        <v>43224</v>
      </c>
      <c r="G163" s="123">
        <v>45779</v>
      </c>
      <c r="H163" s="124">
        <f t="shared" ref="H163" si="9">(DATE(YEAR(F163)+$H$1, MONTH(F163),DAY(F163)))-1</f>
        <v>43223</v>
      </c>
      <c r="I163" s="125"/>
    </row>
    <row r="164" spans="1:9" ht="15.5">
      <c r="A164" s="120"/>
      <c r="B164" s="159" t="s">
        <v>471</v>
      </c>
      <c r="C164" s="1" t="s">
        <v>472</v>
      </c>
      <c r="D164" s="163" t="s">
        <v>478</v>
      </c>
      <c r="E164" s="122">
        <v>43045</v>
      </c>
      <c r="F164" s="123">
        <f>E164+1</f>
        <v>43046</v>
      </c>
      <c r="G164" s="123">
        <v>45414</v>
      </c>
      <c r="H164" s="124">
        <f>(DATE(YEAR(F164)+'Re-bundling'!$H$1, MONTH(F164),DAY(F164)))-1</f>
        <v>43045</v>
      </c>
      <c r="I164" s="125"/>
    </row>
    <row r="165" spans="1:9" ht="16" thickBot="1">
      <c r="A165" s="132"/>
      <c r="B165" s="160" t="s">
        <v>473</v>
      </c>
      <c r="C165" s="151" t="s">
        <v>474</v>
      </c>
      <c r="D165" s="166" t="s">
        <v>478</v>
      </c>
      <c r="E165" s="152">
        <v>43083</v>
      </c>
      <c r="F165" s="153">
        <v>43084</v>
      </c>
      <c r="G165" s="153">
        <v>45640</v>
      </c>
      <c r="H165" s="154">
        <v>50753</v>
      </c>
      <c r="I165" s="133"/>
    </row>
  </sheetData>
  <mergeCells count="17">
    <mergeCell ref="A130:A147"/>
    <mergeCell ref="I130:I147"/>
    <mergeCell ref="A148:A165"/>
    <mergeCell ref="I148:I165"/>
    <mergeCell ref="A90:A109"/>
    <mergeCell ref="I90:I109"/>
    <mergeCell ref="A110:A129"/>
    <mergeCell ref="I110:I129"/>
    <mergeCell ref="A46:A69"/>
    <mergeCell ref="I46:I69"/>
    <mergeCell ref="A70:A89"/>
    <mergeCell ref="I70:I89"/>
    <mergeCell ref="B1:E1"/>
    <mergeCell ref="A3:A24"/>
    <mergeCell ref="I3:I24"/>
    <mergeCell ref="A25:A45"/>
    <mergeCell ref="I25:I45"/>
  </mergeCells>
  <conditionalFormatting sqref="C3:C9">
    <cfRule type="duplicateValues" dxfId="30" priority="16"/>
  </conditionalFormatting>
  <conditionalFormatting sqref="C10">
    <cfRule type="duplicateValues" dxfId="29" priority="11"/>
  </conditionalFormatting>
  <conditionalFormatting sqref="C18:C24">
    <cfRule type="duplicateValues" dxfId="28" priority="19"/>
  </conditionalFormatting>
  <conditionalFormatting sqref="C25:C32">
    <cfRule type="duplicateValues" dxfId="27" priority="20"/>
  </conditionalFormatting>
  <conditionalFormatting sqref="C33:C34">
    <cfRule type="duplicateValues" dxfId="26" priority="10"/>
  </conditionalFormatting>
  <conditionalFormatting sqref="C39">
    <cfRule type="duplicateValues" dxfId="25" priority="8"/>
  </conditionalFormatting>
  <conditionalFormatting sqref="C40 C35:C38">
    <cfRule type="duplicateValues" dxfId="24" priority="9"/>
  </conditionalFormatting>
  <conditionalFormatting sqref="C46:C52">
    <cfRule type="duplicateValues" dxfId="23" priority="21"/>
  </conditionalFormatting>
  <conditionalFormatting sqref="C53:C54 C41:C45">
    <cfRule type="duplicateValues" dxfId="22" priority="27"/>
  </conditionalFormatting>
  <conditionalFormatting sqref="C55:C57">
    <cfRule type="duplicateValues" dxfId="21" priority="26"/>
  </conditionalFormatting>
  <conditionalFormatting sqref="C58:C59 C11:C17">
    <cfRule type="duplicateValues" dxfId="20" priority="18"/>
  </conditionalFormatting>
  <conditionalFormatting sqref="C60:C67">
    <cfRule type="duplicateValues" dxfId="19" priority="22"/>
  </conditionalFormatting>
  <conditionalFormatting sqref="C68:C69">
    <cfRule type="duplicateValues" dxfId="18" priority="7"/>
  </conditionalFormatting>
  <conditionalFormatting sqref="C70:C77">
    <cfRule type="duplicateValues" dxfId="17" priority="23"/>
  </conditionalFormatting>
  <conditionalFormatting sqref="C78:C85">
    <cfRule type="duplicateValues" dxfId="16" priority="6"/>
  </conditionalFormatting>
  <conditionalFormatting sqref="C90:C97">
    <cfRule type="duplicateValues" dxfId="15" priority="24"/>
  </conditionalFormatting>
  <conditionalFormatting sqref="C98 C86:C89">
    <cfRule type="duplicateValues" dxfId="14" priority="28"/>
  </conditionalFormatting>
  <conditionalFormatting sqref="C99">
    <cfRule type="duplicateValues" dxfId="13" priority="4"/>
  </conditionalFormatting>
  <conditionalFormatting sqref="C100:C104">
    <cfRule type="duplicateValues" dxfId="12" priority="5"/>
  </conditionalFormatting>
  <conditionalFormatting sqref="C110:C117">
    <cfRule type="duplicateValues" dxfId="11" priority="12"/>
  </conditionalFormatting>
  <conditionalFormatting sqref="C118 C105:C109">
    <cfRule type="duplicateValues" dxfId="10" priority="29"/>
  </conditionalFormatting>
  <conditionalFormatting sqref="C119:C123">
    <cfRule type="duplicateValues" dxfId="9" priority="25"/>
  </conditionalFormatting>
  <conditionalFormatting sqref="C130:C137">
    <cfRule type="duplicateValues" dxfId="8" priority="13"/>
  </conditionalFormatting>
  <conditionalFormatting sqref="C138:C144">
    <cfRule type="duplicateValues" dxfId="7" priority="17"/>
  </conditionalFormatting>
  <conditionalFormatting sqref="C145:C146 C124:C129">
    <cfRule type="duplicateValues" dxfId="6" priority="30"/>
  </conditionalFormatting>
  <conditionalFormatting sqref="C147">
    <cfRule type="duplicateValues" dxfId="5" priority="31"/>
  </conditionalFormatting>
  <conditionalFormatting sqref="C148:C155">
    <cfRule type="duplicateValues" dxfId="4" priority="14"/>
  </conditionalFormatting>
  <conditionalFormatting sqref="C156:C162">
    <cfRule type="duplicateValues" dxfId="3" priority="15"/>
  </conditionalFormatting>
  <conditionalFormatting sqref="C163:C164">
    <cfRule type="duplicateValues" dxfId="2" priority="1"/>
  </conditionalFormatting>
  <conditionalFormatting sqref="C165">
    <cfRule type="duplicateValues" dxfId="1" priority="2"/>
  </conditionalFormatting>
  <conditionalFormatting sqref="G3:G165">
    <cfRule type="cellIs" dxfId="0" priority="3" operator="lessThan">
      <formula>45657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F945-B749-4CC2-A7CF-CF843A23F2A6}">
  <dimension ref="B1:M43"/>
  <sheetViews>
    <sheetView topLeftCell="A30" zoomScale="80" zoomScaleNormal="80" workbookViewId="0">
      <selection activeCell="E34" sqref="E34"/>
    </sheetView>
  </sheetViews>
  <sheetFormatPr defaultRowHeight="14.5"/>
  <cols>
    <col min="1" max="1" width="9.1796875" customWidth="1"/>
    <col min="2" max="2" width="60" customWidth="1"/>
    <col min="3" max="3" width="16.7265625" customWidth="1"/>
    <col min="4" max="4" width="11.54296875" customWidth="1"/>
    <col min="5" max="5" width="12" customWidth="1"/>
    <col min="6" max="6" width="7.54296875" customWidth="1"/>
    <col min="7" max="7" width="41.1796875" bestFit="1" customWidth="1"/>
    <col min="8" max="8" width="8.81640625" customWidth="1"/>
    <col min="9" max="9" width="12.26953125" customWidth="1"/>
    <col min="10" max="10" width="9.26953125" customWidth="1"/>
    <col min="11" max="12" width="21.7265625" customWidth="1"/>
    <col min="14" max="14" width="10.1796875" bestFit="1" customWidth="1"/>
    <col min="16" max="16" width="24.453125" customWidth="1"/>
    <col min="19" max="19" width="9.26953125" bestFit="1" customWidth="1"/>
  </cols>
  <sheetData>
    <row r="1" spans="2:13">
      <c r="F1" s="8"/>
    </row>
    <row r="2" spans="2:13">
      <c r="B2" s="88" t="s">
        <v>0</v>
      </c>
      <c r="C2" s="88"/>
      <c r="D2" s="88"/>
      <c r="E2" s="88"/>
    </row>
    <row r="3" spans="2:13">
      <c r="B3" s="6" t="s">
        <v>1</v>
      </c>
      <c r="C3" s="1" t="s">
        <v>2</v>
      </c>
      <c r="D3" s="1" t="s">
        <v>3</v>
      </c>
      <c r="E3" s="4">
        <v>7.5</v>
      </c>
    </row>
    <row r="4" spans="2:13">
      <c r="B4" s="6" t="s">
        <v>4</v>
      </c>
      <c r="C4" s="1" t="s">
        <v>5</v>
      </c>
      <c r="D4" s="1" t="s">
        <v>3</v>
      </c>
      <c r="E4" s="4">
        <v>0</v>
      </c>
    </row>
    <row r="5" spans="2:13">
      <c r="B5" s="6" t="s">
        <v>6</v>
      </c>
      <c r="C5" s="1" t="s">
        <v>7</v>
      </c>
      <c r="D5" s="1" t="s">
        <v>3</v>
      </c>
      <c r="E5" s="4">
        <v>0</v>
      </c>
    </row>
    <row r="6" spans="2:13">
      <c r="B6" s="6" t="s">
        <v>8</v>
      </c>
      <c r="C6" s="1" t="s">
        <v>9</v>
      </c>
      <c r="D6" s="1" t="s">
        <v>10</v>
      </c>
      <c r="E6" s="9">
        <v>0.8</v>
      </c>
    </row>
    <row r="7" spans="2:13">
      <c r="B7" s="6" t="s">
        <v>11</v>
      </c>
      <c r="C7" s="1" t="s">
        <v>12</v>
      </c>
      <c r="D7" s="1" t="s">
        <v>10</v>
      </c>
      <c r="E7" s="4">
        <v>0.95</v>
      </c>
    </row>
    <row r="8" spans="2:13">
      <c r="B8" s="6" t="s">
        <v>13</v>
      </c>
      <c r="C8" s="1" t="s">
        <v>14</v>
      </c>
      <c r="D8" s="1" t="s">
        <v>15</v>
      </c>
      <c r="E8" s="64">
        <v>4.0000000000000002E-4</v>
      </c>
    </row>
    <row r="9" spans="2:13">
      <c r="B9" s="6" t="s">
        <v>16</v>
      </c>
      <c r="C9" s="1" t="s">
        <v>17</v>
      </c>
      <c r="D9" s="1" t="s">
        <v>10</v>
      </c>
      <c r="E9" s="34">
        <v>4.5600000000000002E-2</v>
      </c>
    </row>
    <row r="11" spans="2:13">
      <c r="B11" s="89" t="s">
        <v>18</v>
      </c>
      <c r="C11" s="90"/>
      <c r="D11" s="90"/>
      <c r="E11" s="91"/>
    </row>
    <row r="12" spans="2:13">
      <c r="B12" s="6" t="s">
        <v>8</v>
      </c>
      <c r="C12" s="1" t="s">
        <v>8</v>
      </c>
      <c r="D12" s="1" t="s">
        <v>19</v>
      </c>
      <c r="E12" s="9">
        <f>E6</f>
        <v>0.8</v>
      </c>
    </row>
    <row r="13" spans="2:13">
      <c r="B13" s="1" t="s">
        <v>20</v>
      </c>
      <c r="C13" s="1" t="s">
        <v>21</v>
      </c>
      <c r="D13" s="1" t="s">
        <v>22</v>
      </c>
      <c r="E13" s="4">
        <v>112</v>
      </c>
      <c r="F13" s="7"/>
      <c r="H13" s="7"/>
      <c r="I13" s="7"/>
      <c r="J13" s="7"/>
      <c r="K13" s="7"/>
      <c r="L13" s="7"/>
    </row>
    <row r="14" spans="2:13">
      <c r="B14" s="1" t="s">
        <v>23</v>
      </c>
      <c r="C14" s="1" t="s">
        <v>24</v>
      </c>
      <c r="D14" s="1" t="s">
        <v>25</v>
      </c>
      <c r="E14" s="4">
        <v>9.4600000000000009</v>
      </c>
      <c r="M14" s="7"/>
    </row>
    <row r="15" spans="2:13">
      <c r="B15" s="1" t="s">
        <v>26</v>
      </c>
      <c r="C15" s="1" t="s">
        <v>27</v>
      </c>
      <c r="D15" s="1" t="s">
        <v>28</v>
      </c>
      <c r="E15" s="4">
        <v>1.5599999999999999E-2</v>
      </c>
    </row>
    <row r="17" spans="2:13">
      <c r="B17" s="92" t="s">
        <v>29</v>
      </c>
      <c r="C17" s="93"/>
      <c r="D17" s="93"/>
      <c r="E17" s="94"/>
    </row>
    <row r="18" spans="2:13">
      <c r="B18" s="1" t="s">
        <v>30</v>
      </c>
      <c r="C18" s="1" t="s">
        <v>17</v>
      </c>
      <c r="D18" s="1" t="s">
        <v>10</v>
      </c>
      <c r="E18" s="34">
        <f>E9</f>
        <v>4.5600000000000002E-2</v>
      </c>
    </row>
    <row r="19" spans="2:13">
      <c r="B19" s="1" t="s">
        <v>31</v>
      </c>
      <c r="C19" s="1" t="s">
        <v>32</v>
      </c>
      <c r="D19" s="1"/>
      <c r="E19" s="10">
        <f>(F19*F20)*F21</f>
        <v>2606100</v>
      </c>
      <c r="F19" s="30">
        <v>21</v>
      </c>
      <c r="G19" t="s">
        <v>33</v>
      </c>
    </row>
    <row r="20" spans="2:13" s="7" customFormat="1">
      <c r="B20" s="1" t="s">
        <v>34</v>
      </c>
      <c r="C20" s="1" t="s">
        <v>35</v>
      </c>
      <c r="D20" s="1" t="s">
        <v>15</v>
      </c>
      <c r="E20" s="65">
        <f>E8</f>
        <v>4.0000000000000002E-4</v>
      </c>
      <c r="F20" s="31">
        <v>340</v>
      </c>
      <c r="G20" t="s">
        <v>36</v>
      </c>
      <c r="H20"/>
      <c r="I20"/>
      <c r="J20"/>
      <c r="K20"/>
      <c r="L20"/>
      <c r="M20"/>
    </row>
    <row r="21" spans="2:13" ht="29">
      <c r="B21" s="6" t="s">
        <v>37</v>
      </c>
      <c r="C21" s="1" t="s">
        <v>2</v>
      </c>
      <c r="D21" s="1" t="s">
        <v>3</v>
      </c>
      <c r="E21" s="4">
        <f>E3</f>
        <v>7.5</v>
      </c>
      <c r="F21">
        <v>365</v>
      </c>
      <c r="G21" t="s">
        <v>38</v>
      </c>
    </row>
    <row r="22" spans="2:13">
      <c r="B22" s="1" t="s">
        <v>39</v>
      </c>
      <c r="C22" s="1" t="s">
        <v>5</v>
      </c>
      <c r="D22" s="1" t="s">
        <v>3</v>
      </c>
      <c r="E22" s="4">
        <f>E4</f>
        <v>0</v>
      </c>
    </row>
    <row r="23" spans="2:13">
      <c r="B23" s="1" t="s">
        <v>40</v>
      </c>
      <c r="C23" s="1" t="s">
        <v>41</v>
      </c>
      <c r="D23" s="1" t="s">
        <v>42</v>
      </c>
      <c r="E23" s="66">
        <f>(1-E18)*E19*E20*(E21+E22)</f>
        <v>7461.7855199999995</v>
      </c>
    </row>
    <row r="25" spans="2:13">
      <c r="B25" s="92" t="s">
        <v>43</v>
      </c>
      <c r="C25" s="93"/>
      <c r="D25" s="93"/>
      <c r="E25" s="94"/>
      <c r="G25" s="30"/>
    </row>
    <row r="26" spans="2:13">
      <c r="B26" s="1" t="s">
        <v>44</v>
      </c>
      <c r="C26" s="1" t="s">
        <v>17</v>
      </c>
      <c r="D26" s="1" t="s">
        <v>10</v>
      </c>
      <c r="E26" s="34">
        <f>E18</f>
        <v>4.5600000000000002E-2</v>
      </c>
    </row>
    <row r="27" spans="2:13">
      <c r="B27" s="1" t="s">
        <v>31</v>
      </c>
      <c r="C27" s="1" t="s">
        <v>32</v>
      </c>
      <c r="D27" s="1"/>
      <c r="E27" s="29">
        <f>E19</f>
        <v>2606100</v>
      </c>
      <c r="F27" s="7"/>
    </row>
    <row r="28" spans="2:13">
      <c r="B28" s="6" t="s">
        <v>45</v>
      </c>
      <c r="C28" s="1" t="s">
        <v>46</v>
      </c>
      <c r="D28" s="1" t="s">
        <v>15</v>
      </c>
      <c r="E28" s="64">
        <f>E8</f>
        <v>4.0000000000000002E-4</v>
      </c>
    </row>
    <row r="29" spans="2:13">
      <c r="B29" s="1" t="s">
        <v>4</v>
      </c>
      <c r="C29" s="1" t="s">
        <v>5</v>
      </c>
      <c r="D29" s="1" t="s">
        <v>3</v>
      </c>
      <c r="E29" s="4">
        <f>E4</f>
        <v>0</v>
      </c>
    </row>
    <row r="30" spans="2:13">
      <c r="B30" s="1" t="s">
        <v>6</v>
      </c>
      <c r="C30" s="1" t="s">
        <v>7</v>
      </c>
      <c r="D30" s="1" t="s">
        <v>3</v>
      </c>
      <c r="E30" s="4">
        <f>E5</f>
        <v>0</v>
      </c>
    </row>
    <row r="31" spans="2:13">
      <c r="B31" s="1" t="s">
        <v>47</v>
      </c>
      <c r="C31" s="1" t="s">
        <v>48</v>
      </c>
      <c r="D31" s="1" t="s">
        <v>42</v>
      </c>
      <c r="E31" s="4">
        <f>(1-E26)*E27*E28*(E29+E30)</f>
        <v>0</v>
      </c>
    </row>
    <row r="33" spans="2:10">
      <c r="B33" s="95" t="s">
        <v>49</v>
      </c>
      <c r="C33" s="96"/>
      <c r="D33" s="96"/>
      <c r="E33" s="97"/>
    </row>
    <row r="34" spans="2:10">
      <c r="B34" s="1" t="s">
        <v>50</v>
      </c>
      <c r="C34" s="1" t="s">
        <v>51</v>
      </c>
      <c r="D34" s="1" t="s">
        <v>52</v>
      </c>
      <c r="E34" s="5">
        <f>E23*((E13*E12)+E14)*E15</f>
        <v>11530.965788334719</v>
      </c>
    </row>
    <row r="35" spans="2:10">
      <c r="B35" s="1" t="s">
        <v>53</v>
      </c>
      <c r="C35" s="1" t="s">
        <v>54</v>
      </c>
      <c r="D35" s="1" t="s">
        <v>52</v>
      </c>
      <c r="E35" s="5">
        <f>E31*((E13*E6)+E14)*E15</f>
        <v>0</v>
      </c>
    </row>
    <row r="36" spans="2:10">
      <c r="B36" s="1" t="s">
        <v>11</v>
      </c>
      <c r="C36" s="1" t="s">
        <v>12</v>
      </c>
      <c r="D36" s="1" t="s">
        <v>10</v>
      </c>
      <c r="E36" s="4">
        <f>E7</f>
        <v>0.95</v>
      </c>
    </row>
    <row r="37" spans="2:10">
      <c r="B37" s="1" t="s">
        <v>55</v>
      </c>
      <c r="C37" s="1" t="s">
        <v>56</v>
      </c>
      <c r="D37" s="1" t="s">
        <v>52</v>
      </c>
      <c r="E37" s="4">
        <v>0</v>
      </c>
    </row>
    <row r="38" spans="2:10">
      <c r="B38" s="1" t="s">
        <v>57</v>
      </c>
      <c r="C38" s="1" t="s">
        <v>58</v>
      </c>
      <c r="D38" s="1" t="s">
        <v>52</v>
      </c>
      <c r="E38" s="5">
        <f>((E34-E35)*E36)-E37</f>
        <v>10954.417498917983</v>
      </c>
    </row>
    <row r="39" spans="2:10">
      <c r="H39" s="87"/>
      <c r="I39" s="87"/>
      <c r="J39" s="31"/>
    </row>
    <row r="40" spans="2:10">
      <c r="B40" s="86" t="s">
        <v>59</v>
      </c>
      <c r="C40" s="86"/>
      <c r="D40" s="86"/>
      <c r="E40" s="86"/>
    </row>
    <row r="41" spans="2:10">
      <c r="B41" s="3" t="s">
        <v>60</v>
      </c>
      <c r="C41" s="1" t="s">
        <v>61</v>
      </c>
      <c r="D41" s="2" t="s">
        <v>62</v>
      </c>
      <c r="E41" s="34">
        <v>8.9099999999999999E-2</v>
      </c>
    </row>
    <row r="42" spans="2:10">
      <c r="B42" s="3" t="s">
        <v>63</v>
      </c>
      <c r="C42" s="1"/>
      <c r="D42" s="2"/>
      <c r="E42" s="34">
        <f>1-E41</f>
        <v>0.91090000000000004</v>
      </c>
    </row>
    <row r="43" spans="2:10">
      <c r="B43" s="1" t="s">
        <v>57</v>
      </c>
      <c r="C43" s="1" t="s">
        <v>58</v>
      </c>
      <c r="D43" s="1" t="s">
        <v>52</v>
      </c>
      <c r="E43" s="5">
        <f>E38*E42</f>
        <v>9978.3788997643915</v>
      </c>
    </row>
  </sheetData>
  <mergeCells count="7">
    <mergeCell ref="H39:I39"/>
    <mergeCell ref="B40:E40"/>
    <mergeCell ref="B2:E2"/>
    <mergeCell ref="B11:E11"/>
    <mergeCell ref="B17:E17"/>
    <mergeCell ref="B25:E25"/>
    <mergeCell ref="B33:E3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530A-CE61-4E74-9BEC-F4310653C413}">
  <dimension ref="B1:M43"/>
  <sheetViews>
    <sheetView topLeftCell="A24" zoomScale="80" zoomScaleNormal="80" workbookViewId="0">
      <selection activeCell="E34" sqref="E34"/>
    </sheetView>
  </sheetViews>
  <sheetFormatPr defaultRowHeight="14.5"/>
  <cols>
    <col min="1" max="1" width="9.1796875" customWidth="1"/>
    <col min="2" max="2" width="60" customWidth="1"/>
    <col min="3" max="3" width="16.7265625" customWidth="1"/>
    <col min="4" max="4" width="11.54296875" customWidth="1"/>
    <col min="5" max="5" width="12" customWidth="1"/>
    <col min="6" max="6" width="7.54296875" customWidth="1"/>
    <col min="7" max="7" width="41.1796875" bestFit="1" customWidth="1"/>
    <col min="8" max="8" width="8.81640625" customWidth="1"/>
    <col min="9" max="9" width="12.26953125" customWidth="1"/>
    <col min="10" max="10" width="9.26953125" customWidth="1"/>
    <col min="11" max="12" width="21.7265625" customWidth="1"/>
    <col min="14" max="14" width="10.1796875" bestFit="1" customWidth="1"/>
    <col min="16" max="16" width="24.453125" customWidth="1"/>
    <col min="19" max="19" width="9.26953125" bestFit="1" customWidth="1"/>
  </cols>
  <sheetData>
    <row r="1" spans="2:13">
      <c r="F1" s="8"/>
    </row>
    <row r="2" spans="2:13">
      <c r="B2" s="88" t="s">
        <v>0</v>
      </c>
      <c r="C2" s="88"/>
      <c r="D2" s="88"/>
      <c r="E2" s="88"/>
    </row>
    <row r="3" spans="2:13">
      <c r="B3" s="6" t="s">
        <v>1</v>
      </c>
      <c r="C3" s="1" t="s">
        <v>2</v>
      </c>
      <c r="D3" s="1" t="s">
        <v>3</v>
      </c>
      <c r="E3" s="4">
        <v>7.5</v>
      </c>
    </row>
    <row r="4" spans="2:13">
      <c r="B4" s="6" t="s">
        <v>4</v>
      </c>
      <c r="C4" s="1" t="s">
        <v>5</v>
      </c>
      <c r="D4" s="1" t="s">
        <v>3</v>
      </c>
      <c r="E4" s="4">
        <v>0</v>
      </c>
    </row>
    <row r="5" spans="2:13">
      <c r="B5" s="6" t="s">
        <v>6</v>
      </c>
      <c r="C5" s="1" t="s">
        <v>7</v>
      </c>
      <c r="D5" s="1" t="s">
        <v>3</v>
      </c>
      <c r="E5" s="4">
        <v>0</v>
      </c>
    </row>
    <row r="6" spans="2:13">
      <c r="B6" s="6" t="s">
        <v>8</v>
      </c>
      <c r="C6" s="1" t="s">
        <v>9</v>
      </c>
      <c r="D6" s="1" t="s">
        <v>10</v>
      </c>
      <c r="E6" s="9">
        <v>0.8</v>
      </c>
    </row>
    <row r="7" spans="2:13">
      <c r="B7" s="6" t="s">
        <v>11</v>
      </c>
      <c r="C7" s="1" t="s">
        <v>12</v>
      </c>
      <c r="D7" s="1" t="s">
        <v>10</v>
      </c>
      <c r="E7" s="4">
        <v>0.95</v>
      </c>
    </row>
    <row r="8" spans="2:13">
      <c r="B8" s="6" t="s">
        <v>13</v>
      </c>
      <c r="C8" s="1" t="s">
        <v>14</v>
      </c>
      <c r="D8" s="1" t="s">
        <v>15</v>
      </c>
      <c r="E8" s="64">
        <v>4.0000000000000002E-4</v>
      </c>
    </row>
    <row r="9" spans="2:13">
      <c r="B9" s="6" t="s">
        <v>16</v>
      </c>
      <c r="C9" s="1" t="s">
        <v>17</v>
      </c>
      <c r="D9" s="1" t="s">
        <v>10</v>
      </c>
      <c r="E9" s="34">
        <v>4.5600000000000002E-2</v>
      </c>
    </row>
    <row r="11" spans="2:13">
      <c r="B11" s="89" t="s">
        <v>18</v>
      </c>
      <c r="C11" s="90"/>
      <c r="D11" s="90"/>
      <c r="E11" s="91"/>
    </row>
    <row r="12" spans="2:13">
      <c r="B12" s="6" t="s">
        <v>8</v>
      </c>
      <c r="C12" s="1" t="s">
        <v>8</v>
      </c>
      <c r="D12" s="1" t="s">
        <v>19</v>
      </c>
      <c r="E12" s="9">
        <f>E6</f>
        <v>0.8</v>
      </c>
    </row>
    <row r="13" spans="2:13">
      <c r="B13" s="1" t="s">
        <v>20</v>
      </c>
      <c r="C13" s="1" t="s">
        <v>21</v>
      </c>
      <c r="D13" s="1" t="s">
        <v>22</v>
      </c>
      <c r="E13" s="4">
        <v>112</v>
      </c>
      <c r="F13" s="7"/>
      <c r="H13" s="7"/>
      <c r="I13" s="7"/>
      <c r="J13" s="7"/>
      <c r="K13" s="7"/>
      <c r="L13" s="7"/>
    </row>
    <row r="14" spans="2:13">
      <c r="B14" s="1" t="s">
        <v>23</v>
      </c>
      <c r="C14" s="1" t="s">
        <v>24</v>
      </c>
      <c r="D14" s="1" t="s">
        <v>25</v>
      </c>
      <c r="E14" s="4">
        <v>9.4600000000000009</v>
      </c>
      <c r="M14" s="7"/>
    </row>
    <row r="15" spans="2:13">
      <c r="B15" s="1" t="s">
        <v>26</v>
      </c>
      <c r="C15" s="1" t="s">
        <v>27</v>
      </c>
      <c r="D15" s="1" t="s">
        <v>28</v>
      </c>
      <c r="E15" s="4">
        <v>1.5599999999999999E-2</v>
      </c>
    </row>
    <row r="17" spans="2:13">
      <c r="B17" s="92" t="s">
        <v>29</v>
      </c>
      <c r="C17" s="93"/>
      <c r="D17" s="93"/>
      <c r="E17" s="94"/>
    </row>
    <row r="18" spans="2:13">
      <c r="B18" s="1" t="s">
        <v>30</v>
      </c>
      <c r="C18" s="1" t="s">
        <v>17</v>
      </c>
      <c r="D18" s="1" t="s">
        <v>10</v>
      </c>
      <c r="E18" s="34">
        <f>E9</f>
        <v>4.5600000000000002E-2</v>
      </c>
    </row>
    <row r="19" spans="2:13">
      <c r="B19" s="1" t="s">
        <v>31</v>
      </c>
      <c r="C19" s="1" t="s">
        <v>32</v>
      </c>
      <c r="D19" s="1"/>
      <c r="E19" s="10">
        <f>(F19*F20)*F21</f>
        <v>2461560</v>
      </c>
      <c r="F19" s="30">
        <v>24</v>
      </c>
      <c r="G19" t="s">
        <v>33</v>
      </c>
    </row>
    <row r="20" spans="2:13" s="7" customFormat="1">
      <c r="B20" s="1" t="s">
        <v>34</v>
      </c>
      <c r="C20" s="1" t="s">
        <v>35</v>
      </c>
      <c r="D20" s="1" t="s">
        <v>15</v>
      </c>
      <c r="E20" s="65">
        <f>E8</f>
        <v>4.0000000000000002E-4</v>
      </c>
      <c r="F20" s="31">
        <v>281</v>
      </c>
      <c r="G20" t="s">
        <v>36</v>
      </c>
      <c r="H20"/>
      <c r="I20"/>
      <c r="J20"/>
      <c r="K20"/>
      <c r="L20"/>
      <c r="M20"/>
    </row>
    <row r="21" spans="2:13" ht="29">
      <c r="B21" s="6" t="s">
        <v>37</v>
      </c>
      <c r="C21" s="1" t="s">
        <v>2</v>
      </c>
      <c r="D21" s="1" t="s">
        <v>3</v>
      </c>
      <c r="E21" s="4">
        <f>E3</f>
        <v>7.5</v>
      </c>
      <c r="F21">
        <v>365</v>
      </c>
      <c r="G21" t="s">
        <v>38</v>
      </c>
    </row>
    <row r="22" spans="2:13">
      <c r="B22" s="1" t="s">
        <v>39</v>
      </c>
      <c r="C22" s="1" t="s">
        <v>5</v>
      </c>
      <c r="D22" s="1" t="s">
        <v>3</v>
      </c>
      <c r="E22" s="4">
        <f>E4</f>
        <v>0</v>
      </c>
    </row>
    <row r="23" spans="2:13">
      <c r="B23" s="1" t="s">
        <v>40</v>
      </c>
      <c r="C23" s="1" t="s">
        <v>41</v>
      </c>
      <c r="D23" s="1" t="s">
        <v>42</v>
      </c>
      <c r="E23" s="66">
        <f>(1-E18)*E19*E20*(E21+E22)</f>
        <v>7047.9385920000004</v>
      </c>
    </row>
    <row r="25" spans="2:13">
      <c r="B25" s="92" t="s">
        <v>43</v>
      </c>
      <c r="C25" s="93"/>
      <c r="D25" s="93"/>
      <c r="E25" s="94"/>
      <c r="G25" s="30"/>
    </row>
    <row r="26" spans="2:13">
      <c r="B26" s="1" t="s">
        <v>44</v>
      </c>
      <c r="C26" s="1" t="s">
        <v>17</v>
      </c>
      <c r="D26" s="1" t="s">
        <v>10</v>
      </c>
      <c r="E26" s="34">
        <f>E18</f>
        <v>4.5600000000000002E-2</v>
      </c>
    </row>
    <row r="27" spans="2:13">
      <c r="B27" s="1" t="s">
        <v>31</v>
      </c>
      <c r="C27" s="1" t="s">
        <v>32</v>
      </c>
      <c r="D27" s="1"/>
      <c r="E27" s="29">
        <f>E19</f>
        <v>2461560</v>
      </c>
      <c r="F27" s="7"/>
    </row>
    <row r="28" spans="2:13">
      <c r="B28" s="6" t="s">
        <v>45</v>
      </c>
      <c r="C28" s="1" t="s">
        <v>46</v>
      </c>
      <c r="D28" s="1" t="s">
        <v>15</v>
      </c>
      <c r="E28" s="64">
        <f>E8</f>
        <v>4.0000000000000002E-4</v>
      </c>
    </row>
    <row r="29" spans="2:13">
      <c r="B29" s="1" t="s">
        <v>4</v>
      </c>
      <c r="C29" s="1" t="s">
        <v>5</v>
      </c>
      <c r="D29" s="1" t="s">
        <v>3</v>
      </c>
      <c r="E29" s="4">
        <f>E4</f>
        <v>0</v>
      </c>
    </row>
    <row r="30" spans="2:13">
      <c r="B30" s="1" t="s">
        <v>6</v>
      </c>
      <c r="C30" s="1" t="s">
        <v>7</v>
      </c>
      <c r="D30" s="1" t="s">
        <v>3</v>
      </c>
      <c r="E30" s="4">
        <f>E5</f>
        <v>0</v>
      </c>
    </row>
    <row r="31" spans="2:13">
      <c r="B31" s="1" t="s">
        <v>47</v>
      </c>
      <c r="C31" s="1" t="s">
        <v>48</v>
      </c>
      <c r="D31" s="1" t="s">
        <v>42</v>
      </c>
      <c r="E31" s="4">
        <f>(1-E26)*E27*E28*(E29+E30)</f>
        <v>0</v>
      </c>
    </row>
    <row r="33" spans="2:10">
      <c r="B33" s="95" t="s">
        <v>49</v>
      </c>
      <c r="C33" s="96"/>
      <c r="D33" s="96"/>
      <c r="E33" s="97"/>
    </row>
    <row r="34" spans="2:10">
      <c r="B34" s="1" t="s">
        <v>50</v>
      </c>
      <c r="C34" s="1" t="s">
        <v>51</v>
      </c>
      <c r="D34" s="1" t="s">
        <v>52</v>
      </c>
      <c r="E34" s="5">
        <f>E23*((E13*E12)+E14)*E15</f>
        <v>10891.433232006912</v>
      </c>
    </row>
    <row r="35" spans="2:10">
      <c r="B35" s="1" t="s">
        <v>53</v>
      </c>
      <c r="C35" s="1" t="s">
        <v>54</v>
      </c>
      <c r="D35" s="1" t="s">
        <v>52</v>
      </c>
      <c r="E35" s="5">
        <f>E31*((E13*E6)+E14)*E15</f>
        <v>0</v>
      </c>
    </row>
    <row r="36" spans="2:10">
      <c r="B36" s="1" t="s">
        <v>11</v>
      </c>
      <c r="C36" s="1" t="s">
        <v>12</v>
      </c>
      <c r="D36" s="1" t="s">
        <v>10</v>
      </c>
      <c r="E36" s="4">
        <f>E7</f>
        <v>0.95</v>
      </c>
    </row>
    <row r="37" spans="2:10">
      <c r="B37" s="1" t="s">
        <v>55</v>
      </c>
      <c r="C37" s="1" t="s">
        <v>56</v>
      </c>
      <c r="D37" s="1" t="s">
        <v>52</v>
      </c>
      <c r="E37" s="4">
        <v>0</v>
      </c>
    </row>
    <row r="38" spans="2:10">
      <c r="B38" s="1" t="s">
        <v>57</v>
      </c>
      <c r="C38" s="1" t="s">
        <v>58</v>
      </c>
      <c r="D38" s="1" t="s">
        <v>52</v>
      </c>
      <c r="E38" s="5">
        <f>((E34-E35)*E36)-E37</f>
        <v>10346.861570406565</v>
      </c>
    </row>
    <row r="39" spans="2:10">
      <c r="H39" s="87"/>
      <c r="I39" s="87"/>
      <c r="J39" s="31"/>
    </row>
    <row r="40" spans="2:10">
      <c r="B40" s="86" t="s">
        <v>59</v>
      </c>
      <c r="C40" s="86"/>
      <c r="D40" s="86"/>
      <c r="E40" s="86"/>
    </row>
    <row r="41" spans="2:10">
      <c r="B41" s="3" t="s">
        <v>60</v>
      </c>
      <c r="C41" s="1" t="s">
        <v>61</v>
      </c>
      <c r="D41" s="2" t="s">
        <v>62</v>
      </c>
      <c r="E41" s="34">
        <v>8.9099999999999999E-2</v>
      </c>
    </row>
    <row r="42" spans="2:10">
      <c r="B42" s="3" t="s">
        <v>63</v>
      </c>
      <c r="C42" s="1"/>
      <c r="D42" s="2"/>
      <c r="E42" s="34">
        <f>1-E41</f>
        <v>0.91090000000000004</v>
      </c>
    </row>
    <row r="43" spans="2:10">
      <c r="B43" s="1" t="s">
        <v>57</v>
      </c>
      <c r="C43" s="1" t="s">
        <v>58</v>
      </c>
      <c r="D43" s="1" t="s">
        <v>52</v>
      </c>
      <c r="E43" s="5">
        <f>E38*E42</f>
        <v>9424.9562044833401</v>
      </c>
    </row>
  </sheetData>
  <mergeCells count="7">
    <mergeCell ref="H39:I39"/>
    <mergeCell ref="B40:E40"/>
    <mergeCell ref="B2:E2"/>
    <mergeCell ref="B11:E11"/>
    <mergeCell ref="B17:E17"/>
    <mergeCell ref="B25:E25"/>
    <mergeCell ref="B33:E3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FA43A-8769-453F-9AF9-495E1F9798EB}">
  <dimension ref="B1:M43"/>
  <sheetViews>
    <sheetView topLeftCell="A19" zoomScale="80" zoomScaleNormal="80" workbookViewId="0">
      <selection activeCell="E34" sqref="E34"/>
    </sheetView>
  </sheetViews>
  <sheetFormatPr defaultRowHeight="14.5"/>
  <cols>
    <col min="1" max="1" width="9.1796875" customWidth="1"/>
    <col min="2" max="2" width="60" customWidth="1"/>
    <col min="3" max="3" width="16.7265625" customWidth="1"/>
    <col min="4" max="4" width="11.54296875" customWidth="1"/>
    <col min="5" max="5" width="12" customWidth="1"/>
    <col min="6" max="6" width="7.54296875" customWidth="1"/>
    <col min="7" max="7" width="41.1796875" bestFit="1" customWidth="1"/>
    <col min="8" max="8" width="8.81640625" customWidth="1"/>
    <col min="9" max="9" width="12.26953125" customWidth="1"/>
    <col min="10" max="10" width="9.26953125" customWidth="1"/>
    <col min="11" max="12" width="21.7265625" customWidth="1"/>
    <col min="14" max="14" width="10.1796875" bestFit="1" customWidth="1"/>
    <col min="16" max="16" width="24.453125" customWidth="1"/>
    <col min="19" max="19" width="9.26953125" bestFit="1" customWidth="1"/>
  </cols>
  <sheetData>
    <row r="1" spans="2:13">
      <c r="F1" s="8"/>
    </row>
    <row r="2" spans="2:13">
      <c r="B2" s="88" t="s">
        <v>0</v>
      </c>
      <c r="C2" s="88"/>
      <c r="D2" s="88"/>
      <c r="E2" s="88"/>
    </row>
    <row r="3" spans="2:13">
      <c r="B3" s="6" t="s">
        <v>1</v>
      </c>
      <c r="C3" s="1" t="s">
        <v>2</v>
      </c>
      <c r="D3" s="1" t="s">
        <v>3</v>
      </c>
      <c r="E3" s="4">
        <v>7.5</v>
      </c>
    </row>
    <row r="4" spans="2:13">
      <c r="B4" s="6" t="s">
        <v>4</v>
      </c>
      <c r="C4" s="1" t="s">
        <v>5</v>
      </c>
      <c r="D4" s="1" t="s">
        <v>3</v>
      </c>
      <c r="E4" s="4">
        <v>0</v>
      </c>
    </row>
    <row r="5" spans="2:13">
      <c r="B5" s="6" t="s">
        <v>6</v>
      </c>
      <c r="C5" s="1" t="s">
        <v>7</v>
      </c>
      <c r="D5" s="1" t="s">
        <v>3</v>
      </c>
      <c r="E5" s="4">
        <v>0</v>
      </c>
    </row>
    <row r="6" spans="2:13">
      <c r="B6" s="6" t="s">
        <v>8</v>
      </c>
      <c r="C6" s="1" t="s">
        <v>9</v>
      </c>
      <c r="D6" s="1" t="s">
        <v>10</v>
      </c>
      <c r="E6" s="9">
        <v>0.8</v>
      </c>
    </row>
    <row r="7" spans="2:13">
      <c r="B7" s="6" t="s">
        <v>11</v>
      </c>
      <c r="C7" s="1" t="s">
        <v>12</v>
      </c>
      <c r="D7" s="1" t="s">
        <v>10</v>
      </c>
      <c r="E7" s="4">
        <v>0.95</v>
      </c>
    </row>
    <row r="8" spans="2:13">
      <c r="B8" s="6" t="s">
        <v>13</v>
      </c>
      <c r="C8" s="1" t="s">
        <v>14</v>
      </c>
      <c r="D8" s="1" t="s">
        <v>15</v>
      </c>
      <c r="E8" s="64">
        <v>4.0000000000000002E-4</v>
      </c>
    </row>
    <row r="9" spans="2:13">
      <c r="B9" s="6" t="s">
        <v>16</v>
      </c>
      <c r="C9" s="1" t="s">
        <v>17</v>
      </c>
      <c r="D9" s="1" t="s">
        <v>10</v>
      </c>
      <c r="E9" s="34">
        <v>4.5600000000000002E-2</v>
      </c>
    </row>
    <row r="11" spans="2:13">
      <c r="B11" s="89" t="s">
        <v>18</v>
      </c>
      <c r="C11" s="90"/>
      <c r="D11" s="90"/>
      <c r="E11" s="91"/>
    </row>
    <row r="12" spans="2:13">
      <c r="B12" s="6" t="s">
        <v>8</v>
      </c>
      <c r="C12" s="1" t="s">
        <v>8</v>
      </c>
      <c r="D12" s="1" t="s">
        <v>19</v>
      </c>
      <c r="E12" s="9">
        <f>E6</f>
        <v>0.8</v>
      </c>
    </row>
    <row r="13" spans="2:13">
      <c r="B13" s="1" t="s">
        <v>20</v>
      </c>
      <c r="C13" s="1" t="s">
        <v>21</v>
      </c>
      <c r="D13" s="1" t="s">
        <v>22</v>
      </c>
      <c r="E13" s="4">
        <v>112</v>
      </c>
      <c r="F13" s="7"/>
      <c r="H13" s="7"/>
      <c r="I13" s="7"/>
      <c r="J13" s="7"/>
      <c r="K13" s="7"/>
      <c r="L13" s="7"/>
    </row>
    <row r="14" spans="2:13">
      <c r="B14" s="1" t="s">
        <v>23</v>
      </c>
      <c r="C14" s="1" t="s">
        <v>24</v>
      </c>
      <c r="D14" s="1" t="s">
        <v>25</v>
      </c>
      <c r="E14" s="4">
        <v>9.4600000000000009</v>
      </c>
      <c r="M14" s="7"/>
    </row>
    <row r="15" spans="2:13">
      <c r="B15" s="1" t="s">
        <v>26</v>
      </c>
      <c r="C15" s="1" t="s">
        <v>27</v>
      </c>
      <c r="D15" s="1" t="s">
        <v>28</v>
      </c>
      <c r="E15" s="4">
        <v>1.5599999999999999E-2</v>
      </c>
    </row>
    <row r="17" spans="2:13">
      <c r="B17" s="92" t="s">
        <v>29</v>
      </c>
      <c r="C17" s="93"/>
      <c r="D17" s="93"/>
      <c r="E17" s="94"/>
    </row>
    <row r="18" spans="2:13">
      <c r="B18" s="1" t="s">
        <v>30</v>
      </c>
      <c r="C18" s="1" t="s">
        <v>17</v>
      </c>
      <c r="D18" s="1" t="s">
        <v>10</v>
      </c>
      <c r="E18" s="34">
        <f>E9</f>
        <v>4.5600000000000002E-2</v>
      </c>
    </row>
    <row r="19" spans="2:13">
      <c r="B19" s="1" t="s">
        <v>31</v>
      </c>
      <c r="C19" s="1" t="s">
        <v>32</v>
      </c>
      <c r="D19" s="1"/>
      <c r="E19" s="10">
        <f>(F19*F20)*F21</f>
        <v>2606100</v>
      </c>
      <c r="F19" s="30">
        <v>20</v>
      </c>
      <c r="G19" t="s">
        <v>33</v>
      </c>
    </row>
    <row r="20" spans="2:13" s="7" customFormat="1">
      <c r="B20" s="1" t="s">
        <v>34</v>
      </c>
      <c r="C20" s="1" t="s">
        <v>35</v>
      </c>
      <c r="D20" s="1" t="s">
        <v>15</v>
      </c>
      <c r="E20" s="65">
        <f>E8</f>
        <v>4.0000000000000002E-4</v>
      </c>
      <c r="F20" s="31">
        <v>357</v>
      </c>
      <c r="G20" t="s">
        <v>36</v>
      </c>
      <c r="H20"/>
      <c r="I20"/>
      <c r="J20"/>
      <c r="K20"/>
      <c r="L20"/>
      <c r="M20"/>
    </row>
    <row r="21" spans="2:13" ht="29">
      <c r="B21" s="6" t="s">
        <v>37</v>
      </c>
      <c r="C21" s="1" t="s">
        <v>2</v>
      </c>
      <c r="D21" s="1" t="s">
        <v>3</v>
      </c>
      <c r="E21" s="4">
        <f>E3</f>
        <v>7.5</v>
      </c>
      <c r="F21">
        <v>365</v>
      </c>
      <c r="G21" t="s">
        <v>38</v>
      </c>
    </row>
    <row r="22" spans="2:13">
      <c r="B22" s="1" t="s">
        <v>39</v>
      </c>
      <c r="C22" s="1" t="s">
        <v>5</v>
      </c>
      <c r="D22" s="1" t="s">
        <v>3</v>
      </c>
      <c r="E22" s="4">
        <f>E4</f>
        <v>0</v>
      </c>
    </row>
    <row r="23" spans="2:13">
      <c r="B23" s="1" t="s">
        <v>40</v>
      </c>
      <c r="C23" s="1" t="s">
        <v>41</v>
      </c>
      <c r="D23" s="1" t="s">
        <v>42</v>
      </c>
      <c r="E23" s="66">
        <f>(1-E18)*E19*E20*(E21+E22)</f>
        <v>7461.7855199999995</v>
      </c>
    </row>
    <row r="25" spans="2:13">
      <c r="B25" s="92" t="s">
        <v>43</v>
      </c>
      <c r="C25" s="93"/>
      <c r="D25" s="93"/>
      <c r="E25" s="94"/>
      <c r="G25" s="30"/>
    </row>
    <row r="26" spans="2:13">
      <c r="B26" s="1" t="s">
        <v>44</v>
      </c>
      <c r="C26" s="1" t="s">
        <v>17</v>
      </c>
      <c r="D26" s="1" t="s">
        <v>10</v>
      </c>
      <c r="E26" s="34">
        <f>E18</f>
        <v>4.5600000000000002E-2</v>
      </c>
    </row>
    <row r="27" spans="2:13">
      <c r="B27" s="1" t="s">
        <v>31</v>
      </c>
      <c r="C27" s="1" t="s">
        <v>32</v>
      </c>
      <c r="D27" s="1"/>
      <c r="E27" s="29">
        <f>E19</f>
        <v>2606100</v>
      </c>
      <c r="F27" s="7"/>
    </row>
    <row r="28" spans="2:13">
      <c r="B28" s="6" t="s">
        <v>45</v>
      </c>
      <c r="C28" s="1" t="s">
        <v>46</v>
      </c>
      <c r="D28" s="1" t="s">
        <v>15</v>
      </c>
      <c r="E28" s="64">
        <f>E8</f>
        <v>4.0000000000000002E-4</v>
      </c>
    </row>
    <row r="29" spans="2:13">
      <c r="B29" s="1" t="s">
        <v>4</v>
      </c>
      <c r="C29" s="1" t="s">
        <v>5</v>
      </c>
      <c r="D29" s="1" t="s">
        <v>3</v>
      </c>
      <c r="E29" s="4">
        <f>E4</f>
        <v>0</v>
      </c>
    </row>
    <row r="30" spans="2:13">
      <c r="B30" s="1" t="s">
        <v>6</v>
      </c>
      <c r="C30" s="1" t="s">
        <v>7</v>
      </c>
      <c r="D30" s="1" t="s">
        <v>3</v>
      </c>
      <c r="E30" s="4">
        <f>E5</f>
        <v>0</v>
      </c>
    </row>
    <row r="31" spans="2:13">
      <c r="B31" s="1" t="s">
        <v>47</v>
      </c>
      <c r="C31" s="1" t="s">
        <v>48</v>
      </c>
      <c r="D31" s="1" t="s">
        <v>42</v>
      </c>
      <c r="E31" s="4">
        <f>(1-E26)*E27*E28*(E29+E30)</f>
        <v>0</v>
      </c>
    </row>
    <row r="33" spans="2:10">
      <c r="B33" s="95" t="s">
        <v>49</v>
      </c>
      <c r="C33" s="96"/>
      <c r="D33" s="96"/>
      <c r="E33" s="97"/>
    </row>
    <row r="34" spans="2:10">
      <c r="B34" s="1" t="s">
        <v>50</v>
      </c>
      <c r="C34" s="1" t="s">
        <v>51</v>
      </c>
      <c r="D34" s="1" t="s">
        <v>52</v>
      </c>
      <c r="E34" s="5">
        <f>E23*((E13*E12)+E14)*E15</f>
        <v>11530.965788334719</v>
      </c>
    </row>
    <row r="35" spans="2:10">
      <c r="B35" s="1" t="s">
        <v>53</v>
      </c>
      <c r="C35" s="1" t="s">
        <v>54</v>
      </c>
      <c r="D35" s="1" t="s">
        <v>52</v>
      </c>
      <c r="E35" s="5">
        <f>E31*((E13*E6)+E14)*E15</f>
        <v>0</v>
      </c>
    </row>
    <row r="36" spans="2:10">
      <c r="B36" s="1" t="s">
        <v>11</v>
      </c>
      <c r="C36" s="1" t="s">
        <v>12</v>
      </c>
      <c r="D36" s="1" t="s">
        <v>10</v>
      </c>
      <c r="E36" s="4">
        <f>E7</f>
        <v>0.95</v>
      </c>
    </row>
    <row r="37" spans="2:10">
      <c r="B37" s="1" t="s">
        <v>55</v>
      </c>
      <c r="C37" s="1" t="s">
        <v>56</v>
      </c>
      <c r="D37" s="1" t="s">
        <v>52</v>
      </c>
      <c r="E37" s="4">
        <v>0</v>
      </c>
    </row>
    <row r="38" spans="2:10">
      <c r="B38" s="1" t="s">
        <v>57</v>
      </c>
      <c r="C38" s="1" t="s">
        <v>58</v>
      </c>
      <c r="D38" s="1" t="s">
        <v>52</v>
      </c>
      <c r="E38" s="5">
        <f>((E34-E35)*E36)-E37</f>
        <v>10954.417498917983</v>
      </c>
    </row>
    <row r="39" spans="2:10">
      <c r="H39" s="87"/>
      <c r="I39" s="87"/>
      <c r="J39" s="31"/>
    </row>
    <row r="40" spans="2:10">
      <c r="B40" s="86" t="s">
        <v>59</v>
      </c>
      <c r="C40" s="86"/>
      <c r="D40" s="86"/>
      <c r="E40" s="86"/>
    </row>
    <row r="41" spans="2:10">
      <c r="B41" s="3" t="s">
        <v>60</v>
      </c>
      <c r="C41" s="1" t="s">
        <v>61</v>
      </c>
      <c r="D41" s="2" t="s">
        <v>62</v>
      </c>
      <c r="E41" s="34">
        <v>8.9099999999999999E-2</v>
      </c>
    </row>
    <row r="42" spans="2:10">
      <c r="B42" s="3" t="s">
        <v>63</v>
      </c>
      <c r="C42" s="1"/>
      <c r="D42" s="2"/>
      <c r="E42" s="34">
        <f>1-E41</f>
        <v>0.91090000000000004</v>
      </c>
    </row>
    <row r="43" spans="2:10">
      <c r="B43" s="1" t="s">
        <v>57</v>
      </c>
      <c r="C43" s="1" t="s">
        <v>58</v>
      </c>
      <c r="D43" s="1" t="s">
        <v>52</v>
      </c>
      <c r="E43" s="5">
        <f>E38*E42</f>
        <v>9978.3788997643915</v>
      </c>
    </row>
  </sheetData>
  <mergeCells count="7">
    <mergeCell ref="H39:I39"/>
    <mergeCell ref="B40:E40"/>
    <mergeCell ref="B2:E2"/>
    <mergeCell ref="B11:E11"/>
    <mergeCell ref="B17:E17"/>
    <mergeCell ref="B25:E25"/>
    <mergeCell ref="B33:E3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0B85-1DB7-4E7C-BC1B-68B01F79AC52}">
  <dimension ref="B1:M43"/>
  <sheetViews>
    <sheetView topLeftCell="A21" zoomScale="80" zoomScaleNormal="80" workbookViewId="0">
      <selection activeCell="E34" sqref="E34"/>
    </sheetView>
  </sheetViews>
  <sheetFormatPr defaultRowHeight="14.5"/>
  <cols>
    <col min="1" max="1" width="9.1796875" customWidth="1"/>
    <col min="2" max="2" width="60" customWidth="1"/>
    <col min="3" max="3" width="16.7265625" customWidth="1"/>
    <col min="4" max="4" width="11.54296875" customWidth="1"/>
    <col min="5" max="5" width="12" customWidth="1"/>
    <col min="6" max="6" width="7.54296875" customWidth="1"/>
    <col min="7" max="7" width="41.1796875" bestFit="1" customWidth="1"/>
    <col min="8" max="8" width="8.81640625" customWidth="1"/>
    <col min="9" max="9" width="12.26953125" customWidth="1"/>
    <col min="10" max="10" width="9.26953125" customWidth="1"/>
    <col min="11" max="12" width="21.7265625" customWidth="1"/>
    <col min="14" max="14" width="10.1796875" bestFit="1" customWidth="1"/>
    <col min="16" max="16" width="24.453125" customWidth="1"/>
    <col min="19" max="19" width="9.26953125" bestFit="1" customWidth="1"/>
  </cols>
  <sheetData>
    <row r="1" spans="2:13">
      <c r="F1" s="8"/>
    </row>
    <row r="2" spans="2:13">
      <c r="B2" s="88" t="s">
        <v>0</v>
      </c>
      <c r="C2" s="88"/>
      <c r="D2" s="88"/>
      <c r="E2" s="88"/>
    </row>
    <row r="3" spans="2:13">
      <c r="B3" s="6" t="s">
        <v>1</v>
      </c>
      <c r="C3" s="1" t="s">
        <v>2</v>
      </c>
      <c r="D3" s="1" t="s">
        <v>3</v>
      </c>
      <c r="E3" s="4">
        <v>7.5</v>
      </c>
    </row>
    <row r="4" spans="2:13">
      <c r="B4" s="6" t="s">
        <v>4</v>
      </c>
      <c r="C4" s="1" t="s">
        <v>5</v>
      </c>
      <c r="D4" s="1" t="s">
        <v>3</v>
      </c>
      <c r="E4" s="4">
        <v>0</v>
      </c>
    </row>
    <row r="5" spans="2:13">
      <c r="B5" s="6" t="s">
        <v>6</v>
      </c>
      <c r="C5" s="1" t="s">
        <v>7</v>
      </c>
      <c r="D5" s="1" t="s">
        <v>3</v>
      </c>
      <c r="E5" s="4">
        <v>0</v>
      </c>
    </row>
    <row r="6" spans="2:13">
      <c r="B6" s="6" t="s">
        <v>8</v>
      </c>
      <c r="C6" s="1" t="s">
        <v>9</v>
      </c>
      <c r="D6" s="1" t="s">
        <v>10</v>
      </c>
      <c r="E6" s="9">
        <v>0.8</v>
      </c>
    </row>
    <row r="7" spans="2:13">
      <c r="B7" s="6" t="s">
        <v>11</v>
      </c>
      <c r="C7" s="1" t="s">
        <v>12</v>
      </c>
      <c r="D7" s="1" t="s">
        <v>10</v>
      </c>
      <c r="E7" s="4">
        <v>0.95</v>
      </c>
    </row>
    <row r="8" spans="2:13">
      <c r="B8" s="6" t="s">
        <v>13</v>
      </c>
      <c r="C8" s="1" t="s">
        <v>14</v>
      </c>
      <c r="D8" s="1" t="s">
        <v>15</v>
      </c>
      <c r="E8" s="64">
        <v>4.0000000000000002E-4</v>
      </c>
    </row>
    <row r="9" spans="2:13">
      <c r="B9" s="6" t="s">
        <v>16</v>
      </c>
      <c r="C9" s="1" t="s">
        <v>17</v>
      </c>
      <c r="D9" s="1" t="s">
        <v>10</v>
      </c>
      <c r="E9" s="34">
        <v>4.5600000000000002E-2</v>
      </c>
    </row>
    <row r="11" spans="2:13">
      <c r="B11" s="89" t="s">
        <v>18</v>
      </c>
      <c r="C11" s="90"/>
      <c r="D11" s="90"/>
      <c r="E11" s="91"/>
    </row>
    <row r="12" spans="2:13">
      <c r="B12" s="6" t="s">
        <v>8</v>
      </c>
      <c r="C12" s="1" t="s">
        <v>8</v>
      </c>
      <c r="D12" s="1" t="s">
        <v>19</v>
      </c>
      <c r="E12" s="9">
        <f>E6</f>
        <v>0.8</v>
      </c>
    </row>
    <row r="13" spans="2:13">
      <c r="B13" s="1" t="s">
        <v>20</v>
      </c>
      <c r="C13" s="1" t="s">
        <v>21</v>
      </c>
      <c r="D13" s="1" t="s">
        <v>22</v>
      </c>
      <c r="E13" s="4">
        <v>112</v>
      </c>
      <c r="F13" s="7"/>
      <c r="H13" s="7"/>
      <c r="I13" s="7"/>
      <c r="J13" s="7"/>
      <c r="K13" s="7"/>
      <c r="L13" s="7"/>
    </row>
    <row r="14" spans="2:13">
      <c r="B14" s="1" t="s">
        <v>23</v>
      </c>
      <c r="C14" s="1" t="s">
        <v>24</v>
      </c>
      <c r="D14" s="1" t="s">
        <v>25</v>
      </c>
      <c r="E14" s="4">
        <v>9.4600000000000009</v>
      </c>
      <c r="M14" s="7"/>
    </row>
    <row r="15" spans="2:13">
      <c r="B15" s="1" t="s">
        <v>26</v>
      </c>
      <c r="C15" s="1" t="s">
        <v>27</v>
      </c>
      <c r="D15" s="1" t="s">
        <v>28</v>
      </c>
      <c r="E15" s="4">
        <v>1.5599999999999999E-2</v>
      </c>
    </row>
    <row r="17" spans="2:13">
      <c r="B17" s="92" t="s">
        <v>29</v>
      </c>
      <c r="C17" s="93"/>
      <c r="D17" s="93"/>
      <c r="E17" s="94"/>
    </row>
    <row r="18" spans="2:13">
      <c r="B18" s="1" t="s">
        <v>30</v>
      </c>
      <c r="C18" s="1" t="s">
        <v>17</v>
      </c>
      <c r="D18" s="1" t="s">
        <v>10</v>
      </c>
      <c r="E18" s="34">
        <f>E9</f>
        <v>4.5600000000000002E-2</v>
      </c>
    </row>
    <row r="19" spans="2:13">
      <c r="B19" s="1" t="s">
        <v>31</v>
      </c>
      <c r="C19" s="1" t="s">
        <v>32</v>
      </c>
      <c r="D19" s="1"/>
      <c r="E19" s="10">
        <f>(F19*F20)*F21</f>
        <v>2525800</v>
      </c>
      <c r="F19" s="30">
        <v>20</v>
      </c>
      <c r="G19" t="s">
        <v>33</v>
      </c>
    </row>
    <row r="20" spans="2:13" s="7" customFormat="1">
      <c r="B20" s="1" t="s">
        <v>34</v>
      </c>
      <c r="C20" s="1" t="s">
        <v>35</v>
      </c>
      <c r="D20" s="1" t="s">
        <v>15</v>
      </c>
      <c r="E20" s="65">
        <f>E8</f>
        <v>4.0000000000000002E-4</v>
      </c>
      <c r="F20" s="31">
        <v>346</v>
      </c>
      <c r="G20" t="s">
        <v>36</v>
      </c>
      <c r="H20"/>
      <c r="I20"/>
      <c r="J20"/>
      <c r="K20"/>
      <c r="L20"/>
      <c r="M20"/>
    </row>
    <row r="21" spans="2:13" ht="29">
      <c r="B21" s="6" t="s">
        <v>37</v>
      </c>
      <c r="C21" s="1" t="s">
        <v>2</v>
      </c>
      <c r="D21" s="1" t="s">
        <v>3</v>
      </c>
      <c r="E21" s="4">
        <f>E3</f>
        <v>7.5</v>
      </c>
      <c r="F21">
        <v>365</v>
      </c>
      <c r="G21" t="s">
        <v>38</v>
      </c>
    </row>
    <row r="22" spans="2:13">
      <c r="B22" s="1" t="s">
        <v>39</v>
      </c>
      <c r="C22" s="1" t="s">
        <v>5</v>
      </c>
      <c r="D22" s="1" t="s">
        <v>3</v>
      </c>
      <c r="E22" s="4">
        <f>E4</f>
        <v>0</v>
      </c>
    </row>
    <row r="23" spans="2:13">
      <c r="B23" s="1" t="s">
        <v>40</v>
      </c>
      <c r="C23" s="1" t="s">
        <v>41</v>
      </c>
      <c r="D23" s="1" t="s">
        <v>42</v>
      </c>
      <c r="E23" s="66">
        <f>(1-E18)*E19*E20*(E21+E22)</f>
        <v>7231.8705600000003</v>
      </c>
    </row>
    <row r="25" spans="2:13">
      <c r="B25" s="92" t="s">
        <v>43</v>
      </c>
      <c r="C25" s="93"/>
      <c r="D25" s="93"/>
      <c r="E25" s="94"/>
      <c r="G25" s="30"/>
    </row>
    <row r="26" spans="2:13">
      <c r="B26" s="1" t="s">
        <v>44</v>
      </c>
      <c r="C26" s="1" t="s">
        <v>17</v>
      </c>
      <c r="D26" s="1" t="s">
        <v>10</v>
      </c>
      <c r="E26" s="34">
        <f>E18</f>
        <v>4.5600000000000002E-2</v>
      </c>
    </row>
    <row r="27" spans="2:13">
      <c r="B27" s="1" t="s">
        <v>31</v>
      </c>
      <c r="C27" s="1" t="s">
        <v>32</v>
      </c>
      <c r="D27" s="1"/>
      <c r="E27" s="29">
        <f>E19</f>
        <v>2525800</v>
      </c>
      <c r="F27" s="7"/>
    </row>
    <row r="28" spans="2:13">
      <c r="B28" s="6" t="s">
        <v>45</v>
      </c>
      <c r="C28" s="1" t="s">
        <v>46</v>
      </c>
      <c r="D28" s="1" t="s">
        <v>15</v>
      </c>
      <c r="E28" s="64">
        <f>E8</f>
        <v>4.0000000000000002E-4</v>
      </c>
    </row>
    <row r="29" spans="2:13">
      <c r="B29" s="1" t="s">
        <v>4</v>
      </c>
      <c r="C29" s="1" t="s">
        <v>5</v>
      </c>
      <c r="D29" s="1" t="s">
        <v>3</v>
      </c>
      <c r="E29" s="4">
        <f>E4</f>
        <v>0</v>
      </c>
    </row>
    <row r="30" spans="2:13">
      <c r="B30" s="1" t="s">
        <v>6</v>
      </c>
      <c r="C30" s="1" t="s">
        <v>7</v>
      </c>
      <c r="D30" s="1" t="s">
        <v>3</v>
      </c>
      <c r="E30" s="4">
        <f>E5</f>
        <v>0</v>
      </c>
    </row>
    <row r="31" spans="2:13">
      <c r="B31" s="1" t="s">
        <v>47</v>
      </c>
      <c r="C31" s="1" t="s">
        <v>48</v>
      </c>
      <c r="D31" s="1" t="s">
        <v>42</v>
      </c>
      <c r="E31" s="4">
        <f>(1-E26)*E27*E28*(E29+E30)</f>
        <v>0</v>
      </c>
    </row>
    <row r="33" spans="2:10">
      <c r="B33" s="95" t="s">
        <v>49</v>
      </c>
      <c r="C33" s="96"/>
      <c r="D33" s="96"/>
      <c r="E33" s="97"/>
    </row>
    <row r="34" spans="2:10">
      <c r="B34" s="1" t="s">
        <v>50</v>
      </c>
      <c r="C34" s="1" t="s">
        <v>51</v>
      </c>
      <c r="D34" s="1" t="s">
        <v>52</v>
      </c>
      <c r="E34" s="5">
        <f>E23*((E13*E12)+E14)*E15</f>
        <v>11175.669923708161</v>
      </c>
    </row>
    <row r="35" spans="2:10">
      <c r="B35" s="1" t="s">
        <v>53</v>
      </c>
      <c r="C35" s="1" t="s">
        <v>54</v>
      </c>
      <c r="D35" s="1" t="s">
        <v>52</v>
      </c>
      <c r="E35" s="5">
        <f>E31*((E13*E6)+E14)*E15</f>
        <v>0</v>
      </c>
    </row>
    <row r="36" spans="2:10">
      <c r="B36" s="1" t="s">
        <v>11</v>
      </c>
      <c r="C36" s="1" t="s">
        <v>12</v>
      </c>
      <c r="D36" s="1" t="s">
        <v>10</v>
      </c>
      <c r="E36" s="4">
        <f>E7</f>
        <v>0.95</v>
      </c>
    </row>
    <row r="37" spans="2:10">
      <c r="B37" s="1" t="s">
        <v>55</v>
      </c>
      <c r="C37" s="1" t="s">
        <v>56</v>
      </c>
      <c r="D37" s="1" t="s">
        <v>52</v>
      </c>
      <c r="E37" s="4">
        <v>0</v>
      </c>
    </row>
    <row r="38" spans="2:10">
      <c r="B38" s="1" t="s">
        <v>57</v>
      </c>
      <c r="C38" s="1" t="s">
        <v>58</v>
      </c>
      <c r="D38" s="1" t="s">
        <v>52</v>
      </c>
      <c r="E38" s="5">
        <f>((E34-E35)*E36)-E37</f>
        <v>10616.886427522753</v>
      </c>
    </row>
    <row r="39" spans="2:10">
      <c r="H39" s="87"/>
      <c r="I39" s="87"/>
      <c r="J39" s="31"/>
    </row>
    <row r="40" spans="2:10">
      <c r="B40" s="86" t="s">
        <v>59</v>
      </c>
      <c r="C40" s="86"/>
      <c r="D40" s="86"/>
      <c r="E40" s="86"/>
    </row>
    <row r="41" spans="2:10">
      <c r="B41" s="3" t="s">
        <v>60</v>
      </c>
      <c r="C41" s="1" t="s">
        <v>61</v>
      </c>
      <c r="D41" s="2" t="s">
        <v>62</v>
      </c>
      <c r="E41" s="34">
        <v>8.9099999999999999E-2</v>
      </c>
    </row>
    <row r="42" spans="2:10">
      <c r="B42" s="3" t="s">
        <v>63</v>
      </c>
      <c r="C42" s="1"/>
      <c r="D42" s="2"/>
      <c r="E42" s="34">
        <f>1-E41</f>
        <v>0.91090000000000004</v>
      </c>
    </row>
    <row r="43" spans="2:10">
      <c r="B43" s="1" t="s">
        <v>57</v>
      </c>
      <c r="C43" s="1" t="s">
        <v>58</v>
      </c>
      <c r="D43" s="1" t="s">
        <v>52</v>
      </c>
      <c r="E43" s="5">
        <f>E38*E42</f>
        <v>9670.9218468304771</v>
      </c>
    </row>
  </sheetData>
  <mergeCells count="7">
    <mergeCell ref="H39:I39"/>
    <mergeCell ref="B40:E40"/>
    <mergeCell ref="B2:E2"/>
    <mergeCell ref="B11:E11"/>
    <mergeCell ref="B17:E17"/>
    <mergeCell ref="B25:E25"/>
    <mergeCell ref="B33:E3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158D-5B79-430D-BA74-6150496D5F00}">
  <dimension ref="B1:M43"/>
  <sheetViews>
    <sheetView topLeftCell="A16" zoomScale="80" zoomScaleNormal="80" workbookViewId="0">
      <selection activeCell="E34" sqref="E34"/>
    </sheetView>
  </sheetViews>
  <sheetFormatPr defaultRowHeight="14.5"/>
  <cols>
    <col min="1" max="1" width="9.1796875" customWidth="1"/>
    <col min="2" max="2" width="60" customWidth="1"/>
    <col min="3" max="3" width="16.7265625" customWidth="1"/>
    <col min="4" max="4" width="11.54296875" customWidth="1"/>
    <col min="5" max="5" width="12" customWidth="1"/>
    <col min="6" max="6" width="7.54296875" customWidth="1"/>
    <col min="7" max="7" width="41.1796875" bestFit="1" customWidth="1"/>
    <col min="8" max="8" width="8.81640625" customWidth="1"/>
    <col min="9" max="9" width="12.26953125" customWidth="1"/>
    <col min="10" max="10" width="9.26953125" customWidth="1"/>
    <col min="11" max="12" width="21.7265625" customWidth="1"/>
    <col min="14" max="14" width="10.1796875" bestFit="1" customWidth="1"/>
    <col min="16" max="16" width="24.453125" customWidth="1"/>
    <col min="19" max="19" width="9.26953125" bestFit="1" customWidth="1"/>
  </cols>
  <sheetData>
    <row r="1" spans="2:13">
      <c r="F1" s="8"/>
    </row>
    <row r="2" spans="2:13">
      <c r="B2" s="88" t="s">
        <v>0</v>
      </c>
      <c r="C2" s="88"/>
      <c r="D2" s="88"/>
      <c r="E2" s="88"/>
    </row>
    <row r="3" spans="2:13">
      <c r="B3" s="6" t="s">
        <v>1</v>
      </c>
      <c r="C3" s="1" t="s">
        <v>2</v>
      </c>
      <c r="D3" s="1" t="s">
        <v>3</v>
      </c>
      <c r="E3" s="4">
        <v>7.5</v>
      </c>
    </row>
    <row r="4" spans="2:13">
      <c r="B4" s="6" t="s">
        <v>4</v>
      </c>
      <c r="C4" s="1" t="s">
        <v>5</v>
      </c>
      <c r="D4" s="1" t="s">
        <v>3</v>
      </c>
      <c r="E4" s="4">
        <v>0</v>
      </c>
    </row>
    <row r="5" spans="2:13">
      <c r="B5" s="6" t="s">
        <v>6</v>
      </c>
      <c r="C5" s="1" t="s">
        <v>7</v>
      </c>
      <c r="D5" s="1" t="s">
        <v>3</v>
      </c>
      <c r="E5" s="4">
        <v>0</v>
      </c>
    </row>
    <row r="6" spans="2:13">
      <c r="B6" s="6" t="s">
        <v>8</v>
      </c>
      <c r="C6" s="1" t="s">
        <v>9</v>
      </c>
      <c r="D6" s="1" t="s">
        <v>10</v>
      </c>
      <c r="E6" s="9">
        <v>0.8</v>
      </c>
    </row>
    <row r="7" spans="2:13">
      <c r="B7" s="6" t="s">
        <v>11</v>
      </c>
      <c r="C7" s="1" t="s">
        <v>12</v>
      </c>
      <c r="D7" s="1" t="s">
        <v>10</v>
      </c>
      <c r="E7" s="4">
        <v>0.95</v>
      </c>
    </row>
    <row r="8" spans="2:13">
      <c r="B8" s="6" t="s">
        <v>13</v>
      </c>
      <c r="C8" s="1" t="s">
        <v>14</v>
      </c>
      <c r="D8" s="1" t="s">
        <v>15</v>
      </c>
      <c r="E8" s="64">
        <v>4.0000000000000002E-4</v>
      </c>
    </row>
    <row r="9" spans="2:13">
      <c r="B9" s="6" t="s">
        <v>16</v>
      </c>
      <c r="C9" s="1" t="s">
        <v>17</v>
      </c>
      <c r="D9" s="1" t="s">
        <v>10</v>
      </c>
      <c r="E9" s="34">
        <v>4.5600000000000002E-2</v>
      </c>
    </row>
    <row r="11" spans="2:13">
      <c r="B11" s="89" t="s">
        <v>18</v>
      </c>
      <c r="C11" s="90"/>
      <c r="D11" s="90"/>
      <c r="E11" s="91"/>
    </row>
    <row r="12" spans="2:13">
      <c r="B12" s="6" t="s">
        <v>8</v>
      </c>
      <c r="C12" s="1" t="s">
        <v>8</v>
      </c>
      <c r="D12" s="1" t="s">
        <v>19</v>
      </c>
      <c r="E12" s="9">
        <f>E6</f>
        <v>0.8</v>
      </c>
    </row>
    <row r="13" spans="2:13">
      <c r="B13" s="1" t="s">
        <v>20</v>
      </c>
      <c r="C13" s="1" t="s">
        <v>21</v>
      </c>
      <c r="D13" s="1" t="s">
        <v>22</v>
      </c>
      <c r="E13" s="4">
        <v>112</v>
      </c>
      <c r="F13" s="7"/>
      <c r="H13" s="7"/>
      <c r="I13" s="7"/>
      <c r="J13" s="7"/>
      <c r="K13" s="7"/>
      <c r="L13" s="7"/>
    </row>
    <row r="14" spans="2:13">
      <c r="B14" s="1" t="s">
        <v>23</v>
      </c>
      <c r="C14" s="1" t="s">
        <v>24</v>
      </c>
      <c r="D14" s="1" t="s">
        <v>25</v>
      </c>
      <c r="E14" s="4">
        <v>9.4600000000000009</v>
      </c>
      <c r="M14" s="7"/>
    </row>
    <row r="15" spans="2:13">
      <c r="B15" s="1" t="s">
        <v>26</v>
      </c>
      <c r="C15" s="1" t="s">
        <v>27</v>
      </c>
      <c r="D15" s="1" t="s">
        <v>28</v>
      </c>
      <c r="E15" s="4">
        <v>1.5599999999999999E-2</v>
      </c>
    </row>
    <row r="17" spans="2:13">
      <c r="B17" s="92" t="s">
        <v>29</v>
      </c>
      <c r="C17" s="93"/>
      <c r="D17" s="93"/>
      <c r="E17" s="94"/>
    </row>
    <row r="18" spans="2:13">
      <c r="B18" s="1" t="s">
        <v>30</v>
      </c>
      <c r="C18" s="1" t="s">
        <v>17</v>
      </c>
      <c r="D18" s="1" t="s">
        <v>10</v>
      </c>
      <c r="E18" s="34">
        <f>E9</f>
        <v>4.5600000000000002E-2</v>
      </c>
    </row>
    <row r="19" spans="2:13">
      <c r="B19" s="1" t="s">
        <v>31</v>
      </c>
      <c r="C19" s="1" t="s">
        <v>32</v>
      </c>
      <c r="D19" s="1"/>
      <c r="E19" s="10">
        <f>(F19*F20)*F21</f>
        <v>2518500</v>
      </c>
      <c r="F19" s="30">
        <v>20</v>
      </c>
      <c r="G19" t="s">
        <v>33</v>
      </c>
    </row>
    <row r="20" spans="2:13" s="7" customFormat="1">
      <c r="B20" s="1" t="s">
        <v>34</v>
      </c>
      <c r="C20" s="1" t="s">
        <v>35</v>
      </c>
      <c r="D20" s="1" t="s">
        <v>15</v>
      </c>
      <c r="E20" s="65">
        <f>E8</f>
        <v>4.0000000000000002E-4</v>
      </c>
      <c r="F20" s="31">
        <v>345</v>
      </c>
      <c r="G20" t="s">
        <v>36</v>
      </c>
      <c r="H20"/>
      <c r="I20"/>
      <c r="J20"/>
      <c r="K20"/>
      <c r="L20"/>
      <c r="M20"/>
    </row>
    <row r="21" spans="2:13" ht="29">
      <c r="B21" s="6" t="s">
        <v>37</v>
      </c>
      <c r="C21" s="1" t="s">
        <v>2</v>
      </c>
      <c r="D21" s="1" t="s">
        <v>3</v>
      </c>
      <c r="E21" s="4">
        <f>E3</f>
        <v>7.5</v>
      </c>
      <c r="F21">
        <v>365</v>
      </c>
      <c r="G21" t="s">
        <v>38</v>
      </c>
    </row>
    <row r="22" spans="2:13">
      <c r="B22" s="1" t="s">
        <v>39</v>
      </c>
      <c r="C22" s="1" t="s">
        <v>5</v>
      </c>
      <c r="D22" s="1" t="s">
        <v>3</v>
      </c>
      <c r="E22" s="4">
        <f>E4</f>
        <v>0</v>
      </c>
    </row>
    <row r="23" spans="2:13">
      <c r="B23" s="1" t="s">
        <v>40</v>
      </c>
      <c r="C23" s="1" t="s">
        <v>41</v>
      </c>
      <c r="D23" s="1" t="s">
        <v>42</v>
      </c>
      <c r="E23" s="66">
        <f>(1-E18)*E19*E20*(E21+E22)</f>
        <v>7210.9692000000005</v>
      </c>
    </row>
    <row r="25" spans="2:13">
      <c r="B25" s="92" t="s">
        <v>43</v>
      </c>
      <c r="C25" s="93"/>
      <c r="D25" s="93"/>
      <c r="E25" s="94"/>
      <c r="G25" s="30"/>
    </row>
    <row r="26" spans="2:13">
      <c r="B26" s="1" t="s">
        <v>44</v>
      </c>
      <c r="C26" s="1" t="s">
        <v>17</v>
      </c>
      <c r="D26" s="1" t="s">
        <v>10</v>
      </c>
      <c r="E26" s="34">
        <f>E18</f>
        <v>4.5600000000000002E-2</v>
      </c>
    </row>
    <row r="27" spans="2:13">
      <c r="B27" s="1" t="s">
        <v>31</v>
      </c>
      <c r="C27" s="1" t="s">
        <v>32</v>
      </c>
      <c r="D27" s="1"/>
      <c r="E27" s="29">
        <f>E19</f>
        <v>2518500</v>
      </c>
      <c r="F27" s="7"/>
    </row>
    <row r="28" spans="2:13">
      <c r="B28" s="6" t="s">
        <v>45</v>
      </c>
      <c r="C28" s="1" t="s">
        <v>46</v>
      </c>
      <c r="D28" s="1" t="s">
        <v>15</v>
      </c>
      <c r="E28" s="64">
        <f>E8</f>
        <v>4.0000000000000002E-4</v>
      </c>
    </row>
    <row r="29" spans="2:13">
      <c r="B29" s="1" t="s">
        <v>4</v>
      </c>
      <c r="C29" s="1" t="s">
        <v>5</v>
      </c>
      <c r="D29" s="1" t="s">
        <v>3</v>
      </c>
      <c r="E29" s="4">
        <f>E4</f>
        <v>0</v>
      </c>
    </row>
    <row r="30" spans="2:13">
      <c r="B30" s="1" t="s">
        <v>6</v>
      </c>
      <c r="C30" s="1" t="s">
        <v>7</v>
      </c>
      <c r="D30" s="1" t="s">
        <v>3</v>
      </c>
      <c r="E30" s="4">
        <f>E5</f>
        <v>0</v>
      </c>
    </row>
    <row r="31" spans="2:13">
      <c r="B31" s="1" t="s">
        <v>47</v>
      </c>
      <c r="C31" s="1" t="s">
        <v>48</v>
      </c>
      <c r="D31" s="1" t="s">
        <v>42</v>
      </c>
      <c r="E31" s="4">
        <f>(1-E26)*E27*E28*(E29+E30)</f>
        <v>0</v>
      </c>
    </row>
    <row r="33" spans="2:10">
      <c r="B33" s="95" t="s">
        <v>49</v>
      </c>
      <c r="C33" s="96"/>
      <c r="D33" s="96"/>
      <c r="E33" s="97"/>
    </row>
    <row r="34" spans="2:10">
      <c r="B34" s="1" t="s">
        <v>50</v>
      </c>
      <c r="C34" s="1" t="s">
        <v>51</v>
      </c>
      <c r="D34" s="1" t="s">
        <v>52</v>
      </c>
      <c r="E34" s="5">
        <f>E23*((E13*E12)+E14)*E15</f>
        <v>11143.3702996512</v>
      </c>
    </row>
    <row r="35" spans="2:10">
      <c r="B35" s="1" t="s">
        <v>53</v>
      </c>
      <c r="C35" s="1" t="s">
        <v>54</v>
      </c>
      <c r="D35" s="1" t="s">
        <v>52</v>
      </c>
      <c r="E35" s="5">
        <f>E31*((E13*E6)+E14)*E15</f>
        <v>0</v>
      </c>
    </row>
    <row r="36" spans="2:10">
      <c r="B36" s="1" t="s">
        <v>11</v>
      </c>
      <c r="C36" s="1" t="s">
        <v>12</v>
      </c>
      <c r="D36" s="1" t="s">
        <v>10</v>
      </c>
      <c r="E36" s="4">
        <f>E7</f>
        <v>0.95</v>
      </c>
    </row>
    <row r="37" spans="2:10">
      <c r="B37" s="1" t="s">
        <v>55</v>
      </c>
      <c r="C37" s="1" t="s">
        <v>56</v>
      </c>
      <c r="D37" s="1" t="s">
        <v>52</v>
      </c>
      <c r="E37" s="4">
        <v>0</v>
      </c>
    </row>
    <row r="38" spans="2:10">
      <c r="B38" s="1" t="s">
        <v>57</v>
      </c>
      <c r="C38" s="1" t="s">
        <v>58</v>
      </c>
      <c r="D38" s="1" t="s">
        <v>52</v>
      </c>
      <c r="E38" s="5">
        <f>((E34-E35)*E36)-E37</f>
        <v>10586.201784668639</v>
      </c>
    </row>
    <row r="39" spans="2:10">
      <c r="H39" s="87"/>
      <c r="I39" s="87"/>
      <c r="J39" s="31"/>
    </row>
    <row r="40" spans="2:10">
      <c r="B40" s="86" t="s">
        <v>59</v>
      </c>
      <c r="C40" s="86"/>
      <c r="D40" s="86"/>
      <c r="E40" s="86"/>
    </row>
    <row r="41" spans="2:10">
      <c r="B41" s="3" t="s">
        <v>60</v>
      </c>
      <c r="C41" s="1" t="s">
        <v>61</v>
      </c>
      <c r="D41" s="2" t="s">
        <v>62</v>
      </c>
      <c r="E41" s="34">
        <v>8.9099999999999999E-2</v>
      </c>
    </row>
    <row r="42" spans="2:10">
      <c r="B42" s="3" t="s">
        <v>63</v>
      </c>
      <c r="C42" s="1"/>
      <c r="D42" s="2"/>
      <c r="E42" s="34">
        <f>1-E41</f>
        <v>0.91090000000000004</v>
      </c>
    </row>
    <row r="43" spans="2:10">
      <c r="B43" s="1" t="s">
        <v>57</v>
      </c>
      <c r="C43" s="1" t="s">
        <v>58</v>
      </c>
      <c r="D43" s="1" t="s">
        <v>52</v>
      </c>
      <c r="E43" s="5">
        <f>E38*E42</f>
        <v>9642.971205654665</v>
      </c>
    </row>
  </sheetData>
  <mergeCells count="7">
    <mergeCell ref="H39:I39"/>
    <mergeCell ref="B40:E40"/>
    <mergeCell ref="B2:E2"/>
    <mergeCell ref="B11:E11"/>
    <mergeCell ref="B17:E17"/>
    <mergeCell ref="B25:E25"/>
    <mergeCell ref="B33:E33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E88A-DD70-4E3D-8F49-7E1B4901EF67}">
  <dimension ref="B1:M43"/>
  <sheetViews>
    <sheetView topLeftCell="A16" zoomScale="70" zoomScaleNormal="70" workbookViewId="0">
      <selection activeCell="E34" sqref="E34"/>
    </sheetView>
  </sheetViews>
  <sheetFormatPr defaultRowHeight="14.5"/>
  <cols>
    <col min="1" max="1" width="9.1796875" customWidth="1"/>
    <col min="2" max="2" width="60" customWidth="1"/>
    <col min="3" max="3" width="16.7265625" customWidth="1"/>
    <col min="4" max="4" width="11.54296875" customWidth="1"/>
    <col min="5" max="5" width="12" customWidth="1"/>
    <col min="6" max="6" width="7.54296875" customWidth="1"/>
    <col min="7" max="7" width="41.1796875" bestFit="1" customWidth="1"/>
    <col min="8" max="8" width="8.81640625" customWidth="1"/>
    <col min="9" max="9" width="12.26953125" customWidth="1"/>
    <col min="10" max="10" width="9.26953125" customWidth="1"/>
    <col min="11" max="12" width="21.7265625" customWidth="1"/>
    <col min="14" max="14" width="10.1796875" bestFit="1" customWidth="1"/>
    <col min="16" max="16" width="24.453125" customWidth="1"/>
    <col min="19" max="19" width="9.26953125" bestFit="1" customWidth="1"/>
  </cols>
  <sheetData>
    <row r="1" spans="2:13">
      <c r="F1" s="8"/>
    </row>
    <row r="2" spans="2:13">
      <c r="B2" s="88" t="s">
        <v>0</v>
      </c>
      <c r="C2" s="88"/>
      <c r="D2" s="88"/>
      <c r="E2" s="88"/>
    </row>
    <row r="3" spans="2:13">
      <c r="B3" s="6" t="s">
        <v>1</v>
      </c>
      <c r="C3" s="1" t="s">
        <v>2</v>
      </c>
      <c r="D3" s="1" t="s">
        <v>3</v>
      </c>
      <c r="E3" s="4">
        <v>7.5</v>
      </c>
    </row>
    <row r="4" spans="2:13">
      <c r="B4" s="6" t="s">
        <v>4</v>
      </c>
      <c r="C4" s="1" t="s">
        <v>5</v>
      </c>
      <c r="D4" s="1" t="s">
        <v>3</v>
      </c>
      <c r="E4" s="4">
        <v>0</v>
      </c>
    </row>
    <row r="5" spans="2:13">
      <c r="B5" s="6" t="s">
        <v>6</v>
      </c>
      <c r="C5" s="1" t="s">
        <v>7</v>
      </c>
      <c r="D5" s="1" t="s">
        <v>3</v>
      </c>
      <c r="E5" s="4">
        <v>0</v>
      </c>
    </row>
    <row r="6" spans="2:13">
      <c r="B6" s="6" t="s">
        <v>8</v>
      </c>
      <c r="C6" s="1" t="s">
        <v>9</v>
      </c>
      <c r="D6" s="1" t="s">
        <v>10</v>
      </c>
      <c r="E6" s="9">
        <v>0.8</v>
      </c>
    </row>
    <row r="7" spans="2:13">
      <c r="B7" s="6" t="s">
        <v>11</v>
      </c>
      <c r="C7" s="1" t="s">
        <v>12</v>
      </c>
      <c r="D7" s="1" t="s">
        <v>10</v>
      </c>
      <c r="E7" s="4">
        <v>0.95</v>
      </c>
    </row>
    <row r="8" spans="2:13">
      <c r="B8" s="6" t="s">
        <v>13</v>
      </c>
      <c r="C8" s="1" t="s">
        <v>14</v>
      </c>
      <c r="D8" s="1" t="s">
        <v>15</v>
      </c>
      <c r="E8" s="64">
        <v>4.0000000000000002E-4</v>
      </c>
    </row>
    <row r="9" spans="2:13">
      <c r="B9" s="6" t="s">
        <v>16</v>
      </c>
      <c r="C9" s="1" t="s">
        <v>17</v>
      </c>
      <c r="D9" s="1" t="s">
        <v>10</v>
      </c>
      <c r="E9" s="34">
        <v>4.5600000000000002E-2</v>
      </c>
    </row>
    <row r="11" spans="2:13">
      <c r="B11" s="89" t="s">
        <v>18</v>
      </c>
      <c r="C11" s="90"/>
      <c r="D11" s="90"/>
      <c r="E11" s="91"/>
    </row>
    <row r="12" spans="2:13">
      <c r="B12" s="6" t="s">
        <v>8</v>
      </c>
      <c r="C12" s="1" t="s">
        <v>8</v>
      </c>
      <c r="D12" s="1" t="s">
        <v>19</v>
      </c>
      <c r="E12" s="9">
        <f>E6</f>
        <v>0.8</v>
      </c>
    </row>
    <row r="13" spans="2:13">
      <c r="B13" s="1" t="s">
        <v>20</v>
      </c>
      <c r="C13" s="1" t="s">
        <v>21</v>
      </c>
      <c r="D13" s="1" t="s">
        <v>22</v>
      </c>
      <c r="E13" s="4">
        <v>112</v>
      </c>
      <c r="F13" s="7"/>
      <c r="H13" s="7"/>
      <c r="I13" s="7"/>
      <c r="J13" s="7"/>
      <c r="K13" s="7"/>
      <c r="L13" s="7"/>
    </row>
    <row r="14" spans="2:13">
      <c r="B14" s="1" t="s">
        <v>23</v>
      </c>
      <c r="C14" s="1" t="s">
        <v>24</v>
      </c>
      <c r="D14" s="1" t="s">
        <v>25</v>
      </c>
      <c r="E14" s="4">
        <v>9.4600000000000009</v>
      </c>
      <c r="M14" s="7"/>
    </row>
    <row r="15" spans="2:13">
      <c r="B15" s="1" t="s">
        <v>26</v>
      </c>
      <c r="C15" s="1" t="s">
        <v>27</v>
      </c>
      <c r="D15" s="1" t="s">
        <v>28</v>
      </c>
      <c r="E15" s="4">
        <v>1.5599999999999999E-2</v>
      </c>
    </row>
    <row r="17" spans="2:13">
      <c r="B17" s="92" t="s">
        <v>29</v>
      </c>
      <c r="C17" s="93"/>
      <c r="D17" s="93"/>
      <c r="E17" s="94"/>
    </row>
    <row r="18" spans="2:13">
      <c r="B18" s="1" t="s">
        <v>30</v>
      </c>
      <c r="C18" s="1" t="s">
        <v>17</v>
      </c>
      <c r="D18" s="1" t="s">
        <v>10</v>
      </c>
      <c r="E18" s="34">
        <f>E9</f>
        <v>4.5600000000000002E-2</v>
      </c>
    </row>
    <row r="19" spans="2:13">
      <c r="B19" s="1" t="s">
        <v>31</v>
      </c>
      <c r="C19" s="1" t="s">
        <v>32</v>
      </c>
      <c r="D19" s="1"/>
      <c r="E19" s="10">
        <f>(F19*F20)*F21</f>
        <v>2601720</v>
      </c>
      <c r="F19" s="30">
        <v>18</v>
      </c>
      <c r="G19" t="s">
        <v>33</v>
      </c>
    </row>
    <row r="20" spans="2:13" s="7" customFormat="1">
      <c r="B20" s="1" t="s">
        <v>34</v>
      </c>
      <c r="C20" s="1" t="s">
        <v>35</v>
      </c>
      <c r="D20" s="1" t="s">
        <v>15</v>
      </c>
      <c r="E20" s="65">
        <f>E8</f>
        <v>4.0000000000000002E-4</v>
      </c>
      <c r="F20" s="31">
        <v>396</v>
      </c>
      <c r="G20" t="s">
        <v>36</v>
      </c>
      <c r="H20"/>
      <c r="I20"/>
      <c r="J20"/>
      <c r="K20"/>
      <c r="L20"/>
      <c r="M20"/>
    </row>
    <row r="21" spans="2:13" ht="29">
      <c r="B21" s="6" t="s">
        <v>37</v>
      </c>
      <c r="C21" s="1" t="s">
        <v>2</v>
      </c>
      <c r="D21" s="1" t="s">
        <v>3</v>
      </c>
      <c r="E21" s="4">
        <f>E3</f>
        <v>7.5</v>
      </c>
      <c r="F21">
        <v>365</v>
      </c>
      <c r="G21" t="s">
        <v>38</v>
      </c>
    </row>
    <row r="22" spans="2:13">
      <c r="B22" s="1" t="s">
        <v>39</v>
      </c>
      <c r="C22" s="1" t="s">
        <v>5</v>
      </c>
      <c r="D22" s="1" t="s">
        <v>3</v>
      </c>
      <c r="E22" s="4">
        <f>E4</f>
        <v>0</v>
      </c>
    </row>
    <row r="23" spans="2:13">
      <c r="B23" s="1" t="s">
        <v>40</v>
      </c>
      <c r="C23" s="1" t="s">
        <v>41</v>
      </c>
      <c r="D23" s="1" t="s">
        <v>42</v>
      </c>
      <c r="E23" s="66">
        <f>(1-E18)*E19*E20*(E21+E22)</f>
        <v>7449.2447040000006</v>
      </c>
    </row>
    <row r="25" spans="2:13">
      <c r="B25" s="92" t="s">
        <v>43</v>
      </c>
      <c r="C25" s="93"/>
      <c r="D25" s="93"/>
      <c r="E25" s="94"/>
      <c r="G25" s="30"/>
    </row>
    <row r="26" spans="2:13">
      <c r="B26" s="1" t="s">
        <v>44</v>
      </c>
      <c r="C26" s="1" t="s">
        <v>17</v>
      </c>
      <c r="D26" s="1" t="s">
        <v>10</v>
      </c>
      <c r="E26" s="34">
        <f>E18</f>
        <v>4.5600000000000002E-2</v>
      </c>
    </row>
    <row r="27" spans="2:13">
      <c r="B27" s="1" t="s">
        <v>31</v>
      </c>
      <c r="C27" s="1" t="s">
        <v>32</v>
      </c>
      <c r="D27" s="1"/>
      <c r="E27" s="29">
        <f>E19</f>
        <v>2601720</v>
      </c>
      <c r="F27" s="7"/>
    </row>
    <row r="28" spans="2:13">
      <c r="B28" s="6" t="s">
        <v>45</v>
      </c>
      <c r="C28" s="1" t="s">
        <v>46</v>
      </c>
      <c r="D28" s="1" t="s">
        <v>15</v>
      </c>
      <c r="E28" s="64">
        <f>E8</f>
        <v>4.0000000000000002E-4</v>
      </c>
    </row>
    <row r="29" spans="2:13">
      <c r="B29" s="1" t="s">
        <v>4</v>
      </c>
      <c r="C29" s="1" t="s">
        <v>5</v>
      </c>
      <c r="D29" s="1" t="s">
        <v>3</v>
      </c>
      <c r="E29" s="4">
        <f>E4</f>
        <v>0</v>
      </c>
    </row>
    <row r="30" spans="2:13">
      <c r="B30" s="1" t="s">
        <v>6</v>
      </c>
      <c r="C30" s="1" t="s">
        <v>7</v>
      </c>
      <c r="D30" s="1" t="s">
        <v>3</v>
      </c>
      <c r="E30" s="4">
        <f>E5</f>
        <v>0</v>
      </c>
    </row>
    <row r="31" spans="2:13">
      <c r="B31" s="1" t="s">
        <v>47</v>
      </c>
      <c r="C31" s="1" t="s">
        <v>48</v>
      </c>
      <c r="D31" s="1" t="s">
        <v>42</v>
      </c>
      <c r="E31" s="4">
        <f>(1-E26)*E27*E28*(E29+E30)</f>
        <v>0</v>
      </c>
    </row>
    <row r="33" spans="2:10">
      <c r="B33" s="95" t="s">
        <v>49</v>
      </c>
      <c r="C33" s="96"/>
      <c r="D33" s="96"/>
      <c r="E33" s="97"/>
    </row>
    <row r="34" spans="2:10">
      <c r="B34" s="1" t="s">
        <v>50</v>
      </c>
      <c r="C34" s="1" t="s">
        <v>51</v>
      </c>
      <c r="D34" s="1" t="s">
        <v>52</v>
      </c>
      <c r="E34" s="5">
        <f>E23*((E13*E12)+E14)*E15</f>
        <v>11511.586013900545</v>
      </c>
    </row>
    <row r="35" spans="2:10">
      <c r="B35" s="1" t="s">
        <v>53</v>
      </c>
      <c r="C35" s="1" t="s">
        <v>54</v>
      </c>
      <c r="D35" s="1" t="s">
        <v>52</v>
      </c>
      <c r="E35" s="5">
        <f>E31*((E13*E6)+E14)*E15</f>
        <v>0</v>
      </c>
    </row>
    <row r="36" spans="2:10">
      <c r="B36" s="1" t="s">
        <v>11</v>
      </c>
      <c r="C36" s="1" t="s">
        <v>12</v>
      </c>
      <c r="D36" s="1" t="s">
        <v>10</v>
      </c>
      <c r="E36" s="4">
        <f>E7</f>
        <v>0.95</v>
      </c>
    </row>
    <row r="37" spans="2:10">
      <c r="B37" s="1" t="s">
        <v>55</v>
      </c>
      <c r="C37" s="1" t="s">
        <v>56</v>
      </c>
      <c r="D37" s="1" t="s">
        <v>52</v>
      </c>
      <c r="E37" s="4">
        <v>0</v>
      </c>
    </row>
    <row r="38" spans="2:10">
      <c r="B38" s="1" t="s">
        <v>57</v>
      </c>
      <c r="C38" s="1" t="s">
        <v>58</v>
      </c>
      <c r="D38" s="1" t="s">
        <v>52</v>
      </c>
      <c r="E38" s="5">
        <f>((E34-E35)*E36)-E37</f>
        <v>10936.006713205517</v>
      </c>
    </row>
    <row r="39" spans="2:10">
      <c r="H39" s="87"/>
      <c r="I39" s="87"/>
      <c r="J39" s="31"/>
    </row>
    <row r="40" spans="2:10">
      <c r="B40" s="86" t="s">
        <v>59</v>
      </c>
      <c r="C40" s="86"/>
      <c r="D40" s="86"/>
      <c r="E40" s="86"/>
    </row>
    <row r="41" spans="2:10">
      <c r="B41" s="3" t="s">
        <v>60</v>
      </c>
      <c r="C41" s="1" t="s">
        <v>61</v>
      </c>
      <c r="D41" s="2" t="s">
        <v>62</v>
      </c>
      <c r="E41" s="34">
        <v>8.9099999999999999E-2</v>
      </c>
    </row>
    <row r="42" spans="2:10">
      <c r="B42" s="3" t="s">
        <v>63</v>
      </c>
      <c r="C42" s="1"/>
      <c r="D42" s="2"/>
      <c r="E42" s="34">
        <f>1-E41</f>
        <v>0.91090000000000004</v>
      </c>
    </row>
    <row r="43" spans="2:10">
      <c r="B43" s="1" t="s">
        <v>57</v>
      </c>
      <c r="C43" s="1" t="s">
        <v>58</v>
      </c>
      <c r="D43" s="1" t="s">
        <v>52</v>
      </c>
      <c r="E43" s="5">
        <f>E38*E42</f>
        <v>9961.6085150589061</v>
      </c>
    </row>
  </sheetData>
  <mergeCells count="7">
    <mergeCell ref="H39:I39"/>
    <mergeCell ref="B40:E40"/>
    <mergeCell ref="B2:E2"/>
    <mergeCell ref="B11:E11"/>
    <mergeCell ref="B17:E17"/>
    <mergeCell ref="B25:E25"/>
    <mergeCell ref="B33:E3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85A7C-0CF8-4BAC-A7F8-FD8A43AC7F3D}">
  <dimension ref="B1:M43"/>
  <sheetViews>
    <sheetView zoomScale="80" zoomScaleNormal="80" workbookViewId="0">
      <selection activeCell="F19" sqref="F19"/>
    </sheetView>
  </sheetViews>
  <sheetFormatPr defaultRowHeight="14.5"/>
  <cols>
    <col min="1" max="1" width="9.1796875" customWidth="1"/>
    <col min="2" max="2" width="60" customWidth="1"/>
    <col min="3" max="3" width="16.7265625" customWidth="1"/>
    <col min="4" max="4" width="11.54296875" customWidth="1"/>
    <col min="5" max="5" width="12" customWidth="1"/>
    <col min="6" max="6" width="7.54296875" customWidth="1"/>
    <col min="7" max="7" width="41.1796875" bestFit="1" customWidth="1"/>
    <col min="8" max="8" width="8.81640625" customWidth="1"/>
    <col min="9" max="9" width="12.26953125" customWidth="1"/>
    <col min="10" max="10" width="9.26953125" customWidth="1"/>
    <col min="11" max="12" width="21.7265625" customWidth="1"/>
    <col min="14" max="14" width="10.1796875" bestFit="1" customWidth="1"/>
    <col min="16" max="16" width="24.453125" customWidth="1"/>
    <col min="19" max="19" width="9.26953125" bestFit="1" customWidth="1"/>
  </cols>
  <sheetData>
    <row r="1" spans="2:13">
      <c r="F1" s="8"/>
    </row>
    <row r="2" spans="2:13">
      <c r="B2" s="88" t="s">
        <v>0</v>
      </c>
      <c r="C2" s="88"/>
      <c r="D2" s="88"/>
      <c r="E2" s="88"/>
    </row>
    <row r="3" spans="2:13">
      <c r="B3" s="6" t="s">
        <v>1</v>
      </c>
      <c r="C3" s="1" t="s">
        <v>2</v>
      </c>
      <c r="D3" s="1" t="s">
        <v>3</v>
      </c>
      <c r="E3" s="4">
        <v>7.5</v>
      </c>
    </row>
    <row r="4" spans="2:13">
      <c r="B4" s="6" t="s">
        <v>4</v>
      </c>
      <c r="C4" s="1" t="s">
        <v>5</v>
      </c>
      <c r="D4" s="1" t="s">
        <v>3</v>
      </c>
      <c r="E4" s="4">
        <v>0</v>
      </c>
    </row>
    <row r="5" spans="2:13">
      <c r="B5" s="6" t="s">
        <v>6</v>
      </c>
      <c r="C5" s="1" t="s">
        <v>7</v>
      </c>
      <c r="D5" s="1" t="s">
        <v>3</v>
      </c>
      <c r="E5" s="4">
        <v>0</v>
      </c>
    </row>
    <row r="6" spans="2:13">
      <c r="B6" s="6" t="s">
        <v>8</v>
      </c>
      <c r="C6" s="1" t="s">
        <v>9</v>
      </c>
      <c r="D6" s="1" t="s">
        <v>10</v>
      </c>
      <c r="E6" s="9">
        <v>0.8</v>
      </c>
    </row>
    <row r="7" spans="2:13">
      <c r="B7" s="6" t="s">
        <v>11</v>
      </c>
      <c r="C7" s="1" t="s">
        <v>12</v>
      </c>
      <c r="D7" s="1" t="s">
        <v>10</v>
      </c>
      <c r="E7" s="4">
        <v>0.95</v>
      </c>
    </row>
    <row r="8" spans="2:13">
      <c r="B8" s="6" t="s">
        <v>13</v>
      </c>
      <c r="C8" s="1" t="s">
        <v>14</v>
      </c>
      <c r="D8" s="1" t="s">
        <v>15</v>
      </c>
      <c r="E8" s="64">
        <v>4.0000000000000002E-4</v>
      </c>
    </row>
    <row r="9" spans="2:13">
      <c r="B9" s="6" t="s">
        <v>16</v>
      </c>
      <c r="C9" s="1" t="s">
        <v>17</v>
      </c>
      <c r="D9" s="1" t="s">
        <v>10</v>
      </c>
      <c r="E9" s="34">
        <v>4.5600000000000002E-2</v>
      </c>
    </row>
    <row r="11" spans="2:13">
      <c r="B11" s="89" t="s">
        <v>18</v>
      </c>
      <c r="C11" s="90"/>
      <c r="D11" s="90"/>
      <c r="E11" s="91"/>
    </row>
    <row r="12" spans="2:13">
      <c r="B12" s="6" t="s">
        <v>8</v>
      </c>
      <c r="C12" s="1" t="s">
        <v>8</v>
      </c>
      <c r="D12" s="1" t="s">
        <v>19</v>
      </c>
      <c r="E12" s="9">
        <f>E6</f>
        <v>0.8</v>
      </c>
    </row>
    <row r="13" spans="2:13">
      <c r="B13" s="1" t="s">
        <v>20</v>
      </c>
      <c r="C13" s="1" t="s">
        <v>21</v>
      </c>
      <c r="D13" s="1" t="s">
        <v>22</v>
      </c>
      <c r="E13" s="4">
        <v>112</v>
      </c>
      <c r="F13" s="7"/>
      <c r="H13" s="7"/>
      <c r="I13" s="7"/>
      <c r="J13" s="7"/>
      <c r="K13" s="7"/>
      <c r="L13" s="7"/>
    </row>
    <row r="14" spans="2:13">
      <c r="B14" s="1" t="s">
        <v>23</v>
      </c>
      <c r="C14" s="1" t="s">
        <v>24</v>
      </c>
      <c r="D14" s="1" t="s">
        <v>25</v>
      </c>
      <c r="E14" s="4">
        <v>9.4600000000000009</v>
      </c>
      <c r="M14" s="7"/>
    </row>
    <row r="15" spans="2:13">
      <c r="B15" s="1" t="s">
        <v>26</v>
      </c>
      <c r="C15" s="1" t="s">
        <v>27</v>
      </c>
      <c r="D15" s="1" t="s">
        <v>28</v>
      </c>
      <c r="E15" s="4">
        <v>1.5599999999999999E-2</v>
      </c>
    </row>
    <row r="17" spans="2:13">
      <c r="B17" s="92" t="s">
        <v>29</v>
      </c>
      <c r="C17" s="93"/>
      <c r="D17" s="93"/>
      <c r="E17" s="94"/>
    </row>
    <row r="18" spans="2:13">
      <c r="B18" s="1" t="s">
        <v>30</v>
      </c>
      <c r="C18" s="1" t="s">
        <v>17</v>
      </c>
      <c r="D18" s="1" t="s">
        <v>10</v>
      </c>
      <c r="E18" s="34">
        <f>E9</f>
        <v>4.5600000000000002E-2</v>
      </c>
    </row>
    <row r="19" spans="2:13">
      <c r="B19" s="1" t="s">
        <v>31</v>
      </c>
      <c r="C19" s="1" t="s">
        <v>32</v>
      </c>
      <c r="D19" s="1"/>
      <c r="E19" s="10">
        <f>(F19*F20)*F21</f>
        <v>2417760</v>
      </c>
      <c r="F19" s="30">
        <v>18</v>
      </c>
      <c r="G19" t="s">
        <v>33</v>
      </c>
    </row>
    <row r="20" spans="2:13" s="7" customFormat="1">
      <c r="B20" s="1" t="s">
        <v>34</v>
      </c>
      <c r="C20" s="1" t="s">
        <v>35</v>
      </c>
      <c r="D20" s="1" t="s">
        <v>15</v>
      </c>
      <c r="E20" s="64">
        <f>E8</f>
        <v>4.0000000000000002E-4</v>
      </c>
      <c r="F20" s="31">
        <v>368</v>
      </c>
      <c r="G20" t="s">
        <v>36</v>
      </c>
      <c r="H20"/>
      <c r="I20"/>
      <c r="J20"/>
      <c r="K20"/>
      <c r="L20"/>
      <c r="M20"/>
    </row>
    <row r="21" spans="2:13" ht="29">
      <c r="B21" s="6" t="s">
        <v>37</v>
      </c>
      <c r="C21" s="1" t="s">
        <v>2</v>
      </c>
      <c r="D21" s="1" t="s">
        <v>3</v>
      </c>
      <c r="E21" s="4">
        <f>E3</f>
        <v>7.5</v>
      </c>
      <c r="F21">
        <v>365</v>
      </c>
      <c r="G21" t="s">
        <v>38</v>
      </c>
    </row>
    <row r="22" spans="2:13">
      <c r="B22" s="1" t="s">
        <v>39</v>
      </c>
      <c r="C22" s="1" t="s">
        <v>5</v>
      </c>
      <c r="D22" s="1" t="s">
        <v>3</v>
      </c>
      <c r="E22" s="4">
        <f>E4</f>
        <v>0</v>
      </c>
    </row>
    <row r="23" spans="2:13">
      <c r="B23" s="1" t="s">
        <v>40</v>
      </c>
      <c r="C23" s="1" t="s">
        <v>41</v>
      </c>
      <c r="D23" s="1" t="s">
        <v>42</v>
      </c>
      <c r="E23" s="66">
        <f>(1-E18)*E19*E20*(E21+E22)</f>
        <v>6922.5304320000005</v>
      </c>
    </row>
    <row r="25" spans="2:13">
      <c r="B25" s="92" t="s">
        <v>43</v>
      </c>
      <c r="C25" s="93"/>
      <c r="D25" s="93"/>
      <c r="E25" s="94"/>
      <c r="G25" s="30"/>
    </row>
    <row r="26" spans="2:13">
      <c r="B26" s="1" t="s">
        <v>44</v>
      </c>
      <c r="C26" s="1" t="s">
        <v>17</v>
      </c>
      <c r="D26" s="1" t="s">
        <v>10</v>
      </c>
      <c r="E26" s="34">
        <f>E18</f>
        <v>4.5600000000000002E-2</v>
      </c>
    </row>
    <row r="27" spans="2:13">
      <c r="B27" s="1" t="s">
        <v>31</v>
      </c>
      <c r="C27" s="1" t="s">
        <v>32</v>
      </c>
      <c r="D27" s="1"/>
      <c r="E27" s="29">
        <f>E19</f>
        <v>2417760</v>
      </c>
      <c r="F27" s="7"/>
    </row>
    <row r="28" spans="2:13">
      <c r="B28" s="6" t="s">
        <v>45</v>
      </c>
      <c r="C28" s="1" t="s">
        <v>46</v>
      </c>
      <c r="D28" s="1" t="s">
        <v>15</v>
      </c>
      <c r="E28" s="64">
        <f>E8</f>
        <v>4.0000000000000002E-4</v>
      </c>
    </row>
    <row r="29" spans="2:13">
      <c r="B29" s="1" t="s">
        <v>4</v>
      </c>
      <c r="C29" s="1" t="s">
        <v>5</v>
      </c>
      <c r="D29" s="1" t="s">
        <v>3</v>
      </c>
      <c r="E29" s="4">
        <f>E4</f>
        <v>0</v>
      </c>
    </row>
    <row r="30" spans="2:13">
      <c r="B30" s="1" t="s">
        <v>6</v>
      </c>
      <c r="C30" s="1" t="s">
        <v>7</v>
      </c>
      <c r="D30" s="1" t="s">
        <v>3</v>
      </c>
      <c r="E30" s="4">
        <f>E5</f>
        <v>0</v>
      </c>
    </row>
    <row r="31" spans="2:13">
      <c r="B31" s="1" t="s">
        <v>47</v>
      </c>
      <c r="C31" s="1" t="s">
        <v>48</v>
      </c>
      <c r="D31" s="1" t="s">
        <v>42</v>
      </c>
      <c r="E31" s="4">
        <f>(1-E26)*E27*E28*(E29+E30)</f>
        <v>0</v>
      </c>
    </row>
    <row r="33" spans="2:10">
      <c r="B33" s="95" t="s">
        <v>49</v>
      </c>
      <c r="C33" s="96"/>
      <c r="D33" s="96"/>
      <c r="E33" s="97"/>
    </row>
    <row r="34" spans="2:10">
      <c r="B34" s="1" t="s">
        <v>50</v>
      </c>
      <c r="C34" s="1" t="s">
        <v>51</v>
      </c>
      <c r="D34" s="1" t="s">
        <v>52</v>
      </c>
      <c r="E34" s="5">
        <f>E23*((E13*E12)+E14)*E15</f>
        <v>10697.635487665153</v>
      </c>
    </row>
    <row r="35" spans="2:10">
      <c r="B35" s="1" t="s">
        <v>53</v>
      </c>
      <c r="C35" s="1" t="s">
        <v>54</v>
      </c>
      <c r="D35" s="1" t="s">
        <v>52</v>
      </c>
      <c r="E35" s="5">
        <f>E31*((E13*E6)+E14)*E15</f>
        <v>0</v>
      </c>
    </row>
    <row r="36" spans="2:10">
      <c r="B36" s="1" t="s">
        <v>11</v>
      </c>
      <c r="C36" s="1" t="s">
        <v>12</v>
      </c>
      <c r="D36" s="1" t="s">
        <v>10</v>
      </c>
      <c r="E36" s="4">
        <f>E7</f>
        <v>0.95</v>
      </c>
    </row>
    <row r="37" spans="2:10">
      <c r="B37" s="1" t="s">
        <v>55</v>
      </c>
      <c r="C37" s="1" t="s">
        <v>56</v>
      </c>
      <c r="D37" s="1" t="s">
        <v>52</v>
      </c>
      <c r="E37" s="4">
        <v>0</v>
      </c>
    </row>
    <row r="38" spans="2:10">
      <c r="B38" s="1" t="s">
        <v>57</v>
      </c>
      <c r="C38" s="1" t="s">
        <v>58</v>
      </c>
      <c r="D38" s="1" t="s">
        <v>52</v>
      </c>
      <c r="E38" s="5">
        <f>((E34-E35)*E36)-E37</f>
        <v>10162.753713281894</v>
      </c>
    </row>
    <row r="39" spans="2:10">
      <c r="H39" s="87"/>
      <c r="I39" s="87"/>
      <c r="J39" s="31"/>
    </row>
    <row r="40" spans="2:10">
      <c r="B40" s="86" t="s">
        <v>59</v>
      </c>
      <c r="C40" s="86"/>
      <c r="D40" s="86"/>
      <c r="E40" s="86"/>
    </row>
    <row r="41" spans="2:10">
      <c r="B41" s="3" t="s">
        <v>60</v>
      </c>
      <c r="C41" s="1" t="s">
        <v>61</v>
      </c>
      <c r="D41" s="2" t="s">
        <v>62</v>
      </c>
      <c r="E41" s="34">
        <v>8.9099999999999999E-2</v>
      </c>
    </row>
    <row r="42" spans="2:10">
      <c r="B42" s="3" t="s">
        <v>63</v>
      </c>
      <c r="C42" s="1"/>
      <c r="D42" s="2"/>
      <c r="E42" s="34">
        <f>1-E41</f>
        <v>0.91090000000000004</v>
      </c>
    </row>
    <row r="43" spans="2:10">
      <c r="B43" s="1" t="s">
        <v>57</v>
      </c>
      <c r="C43" s="1" t="s">
        <v>58</v>
      </c>
      <c r="D43" s="1" t="s">
        <v>52</v>
      </c>
      <c r="E43" s="5">
        <f>E38*E42</f>
        <v>9257.2523574284787</v>
      </c>
    </row>
  </sheetData>
  <mergeCells count="7">
    <mergeCell ref="H39:I39"/>
    <mergeCell ref="B40:E40"/>
    <mergeCell ref="B2:E2"/>
    <mergeCell ref="B11:E11"/>
    <mergeCell ref="B17:E17"/>
    <mergeCell ref="B25:E25"/>
    <mergeCell ref="B33:E33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6A29-28DE-49EE-B993-E6AA92A5DCD0}">
  <dimension ref="B1:F222"/>
  <sheetViews>
    <sheetView zoomScale="80" zoomScaleNormal="80" workbookViewId="0">
      <selection activeCell="I215" sqref="I215"/>
    </sheetView>
  </sheetViews>
  <sheetFormatPr defaultRowHeight="14.5"/>
  <cols>
    <col min="2" max="2" width="25.26953125" style="42" customWidth="1"/>
    <col min="3" max="3" width="30.453125" style="42" customWidth="1"/>
    <col min="4" max="4" width="10.7265625" style="42" customWidth="1"/>
    <col min="5" max="5" width="9.1796875" style="42"/>
  </cols>
  <sheetData>
    <row r="1" spans="2:6">
      <c r="B1" s="67" t="s">
        <v>64</v>
      </c>
    </row>
    <row r="2" spans="2:6">
      <c r="B2" s="98" t="s">
        <v>65</v>
      </c>
      <c r="C2" s="99"/>
      <c r="D2" s="99"/>
      <c r="E2" s="100"/>
    </row>
    <row r="3" spans="2:6">
      <c r="B3" s="35" t="s">
        <v>66</v>
      </c>
      <c r="C3" s="36" t="s">
        <v>67</v>
      </c>
      <c r="D3" s="36" t="s">
        <v>68</v>
      </c>
      <c r="E3" s="37" t="s">
        <v>69</v>
      </c>
    </row>
    <row r="4" spans="2:6" ht="24">
      <c r="B4" s="38" t="s">
        <v>70</v>
      </c>
      <c r="C4" s="39" t="s">
        <v>71</v>
      </c>
      <c r="D4" s="40" t="s">
        <v>72</v>
      </c>
      <c r="E4" s="47">
        <f>'Ex Ante GS7366'!F19*'Ex Ante GS7366'!F20</f>
        <v>7040</v>
      </c>
    </row>
    <row r="5" spans="2:6" ht="36">
      <c r="B5" s="38" t="s">
        <v>73</v>
      </c>
      <c r="C5" s="39" t="s">
        <v>74</v>
      </c>
      <c r="D5" s="42" t="s">
        <v>62</v>
      </c>
      <c r="E5" s="61">
        <f>'Ex Ante GS7366'!E26</f>
        <v>4.5600000000000002E-2</v>
      </c>
      <c r="F5" s="81"/>
    </row>
    <row r="6" spans="2:6" ht="25">
      <c r="B6" s="38" t="s">
        <v>75</v>
      </c>
      <c r="C6" s="39" t="s">
        <v>76</v>
      </c>
      <c r="D6" s="42" t="s">
        <v>62</v>
      </c>
      <c r="E6" s="60">
        <v>8.0459999999999993E-3</v>
      </c>
      <c r="F6" s="82"/>
    </row>
    <row r="7" spans="2:6" ht="24">
      <c r="B7" s="38" t="s">
        <v>77</v>
      </c>
      <c r="C7" s="84" t="s">
        <v>78</v>
      </c>
      <c r="D7" s="40" t="s">
        <v>72</v>
      </c>
      <c r="E7" s="85">
        <f>E4-E8</f>
        <v>375.08488089599905</v>
      </c>
    </row>
    <row r="8" spans="2:6" ht="36.5">
      <c r="B8" s="57" t="s">
        <v>79</v>
      </c>
      <c r="C8" s="63" t="s">
        <v>80</v>
      </c>
      <c r="D8" s="43" t="s">
        <v>62</v>
      </c>
      <c r="E8" s="58">
        <f>E4*(1-E5)*(1-E6)</f>
        <v>6664.915119104001</v>
      </c>
    </row>
    <row r="10" spans="2:6">
      <c r="B10" s="101" t="s">
        <v>81</v>
      </c>
      <c r="C10" s="102"/>
      <c r="D10" s="102"/>
      <c r="E10" s="103"/>
    </row>
    <row r="11" spans="2:6">
      <c r="B11" s="35" t="s">
        <v>66</v>
      </c>
      <c r="C11" s="36" t="s">
        <v>67</v>
      </c>
      <c r="D11" s="36" t="s">
        <v>68</v>
      </c>
      <c r="E11" s="37" t="s">
        <v>69</v>
      </c>
      <c r="F11" s="42"/>
    </row>
    <row r="12" spans="2:6" ht="24">
      <c r="B12" s="38" t="s">
        <v>82</v>
      </c>
      <c r="C12" s="39" t="s">
        <v>83</v>
      </c>
      <c r="D12" s="42" t="s">
        <v>84</v>
      </c>
      <c r="E12" s="41">
        <v>169.5</v>
      </c>
      <c r="F12" s="42"/>
    </row>
    <row r="13" spans="2:6" ht="24">
      <c r="B13" s="38" t="s">
        <v>85</v>
      </c>
      <c r="C13" s="39" t="s">
        <v>86</v>
      </c>
      <c r="D13" s="42" t="s">
        <v>84</v>
      </c>
      <c r="E13" s="41">
        <v>72</v>
      </c>
    </row>
    <row r="14" spans="2:6" ht="24">
      <c r="B14" s="44" t="s">
        <v>87</v>
      </c>
      <c r="C14" s="45" t="s">
        <v>88</v>
      </c>
      <c r="D14" s="46" t="s">
        <v>62</v>
      </c>
      <c r="E14" s="56">
        <f>(E12-E13)/E12</f>
        <v>0.5752212389380531</v>
      </c>
    </row>
    <row r="16" spans="2:6">
      <c r="B16" s="104" t="s">
        <v>89</v>
      </c>
      <c r="C16" s="104"/>
      <c r="D16" s="104"/>
      <c r="E16" s="104"/>
    </row>
    <row r="17" spans="2:5">
      <c r="B17" s="35" t="s">
        <v>66</v>
      </c>
      <c r="C17" s="36" t="s">
        <v>67</v>
      </c>
      <c r="D17" s="36" t="s">
        <v>68</v>
      </c>
      <c r="E17" s="37" t="s">
        <v>69</v>
      </c>
    </row>
    <row r="18" spans="2:5" ht="24">
      <c r="B18" s="38" t="s">
        <v>90</v>
      </c>
      <c r="C18" s="39" t="s">
        <v>91</v>
      </c>
      <c r="D18" s="42" t="s">
        <v>72</v>
      </c>
      <c r="E18" s="47">
        <f>'Ex Ante GS7366'!F19*'Ex Ante GS7366'!F20</f>
        <v>7040</v>
      </c>
    </row>
    <row r="19" spans="2:5" ht="36">
      <c r="B19" s="38" t="s">
        <v>92</v>
      </c>
      <c r="C19" s="39" t="s">
        <v>93</v>
      </c>
      <c r="D19" s="42" t="s">
        <v>62</v>
      </c>
      <c r="E19" s="61">
        <f>'Ex Ante GS7366'!E26</f>
        <v>4.5600000000000002E-2</v>
      </c>
    </row>
    <row r="20" spans="2:5" ht="24">
      <c r="B20" s="38" t="s">
        <v>94</v>
      </c>
      <c r="C20" s="39" t="s">
        <v>95</v>
      </c>
      <c r="D20" s="42" t="s">
        <v>62</v>
      </c>
      <c r="E20" s="62">
        <f>'Ex Ante GS7366'!E7</f>
        <v>0.95</v>
      </c>
    </row>
    <row r="21" spans="2:5" ht="24">
      <c r="B21" s="38" t="s">
        <v>77</v>
      </c>
      <c r="C21" s="39" t="s">
        <v>96</v>
      </c>
      <c r="D21" s="40" t="s">
        <v>72</v>
      </c>
      <c r="E21" s="85">
        <f>E18-E22</f>
        <v>656.97279999999955</v>
      </c>
    </row>
    <row r="22" spans="2:5" ht="36.5">
      <c r="B22" s="48" t="s">
        <v>97</v>
      </c>
      <c r="C22" s="49" t="s">
        <v>98</v>
      </c>
      <c r="D22" s="50" t="s">
        <v>72</v>
      </c>
      <c r="E22" s="51">
        <f>E18*(1-E19)*E20</f>
        <v>6383.0272000000004</v>
      </c>
    </row>
    <row r="24" spans="2:5">
      <c r="B24" s="105" t="s">
        <v>99</v>
      </c>
      <c r="C24" s="106"/>
      <c r="D24" s="106"/>
      <c r="E24" s="107"/>
    </row>
    <row r="25" spans="2:5">
      <c r="B25" s="35" t="s">
        <v>66</v>
      </c>
      <c r="C25" s="36" t="s">
        <v>67</v>
      </c>
      <c r="D25" s="36" t="s">
        <v>68</v>
      </c>
      <c r="E25" s="37" t="s">
        <v>69</v>
      </c>
    </row>
    <row r="26" spans="2:5">
      <c r="B26" s="52" t="s">
        <v>100</v>
      </c>
      <c r="C26" s="53" t="s">
        <v>101</v>
      </c>
      <c r="D26" s="54" t="s">
        <v>72</v>
      </c>
      <c r="E26" s="55">
        <f>'Ex Ante GS7366'!E43</f>
        <v>9838.6256938853385</v>
      </c>
    </row>
    <row r="29" spans="2:5">
      <c r="B29" s="67" t="s">
        <v>102</v>
      </c>
    </row>
    <row r="30" spans="2:5">
      <c r="B30" s="98" t="s">
        <v>65</v>
      </c>
      <c r="C30" s="99"/>
      <c r="D30" s="99"/>
      <c r="E30" s="100"/>
    </row>
    <row r="31" spans="2:5">
      <c r="B31" s="35" t="s">
        <v>66</v>
      </c>
      <c r="C31" s="36" t="s">
        <v>67</v>
      </c>
      <c r="D31" s="36" t="s">
        <v>68</v>
      </c>
      <c r="E31" s="37" t="s">
        <v>69</v>
      </c>
    </row>
    <row r="32" spans="2:5" ht="24">
      <c r="B32" s="38" t="s">
        <v>70</v>
      </c>
      <c r="C32" s="39" t="s">
        <v>71</v>
      </c>
      <c r="D32" s="40" t="s">
        <v>72</v>
      </c>
      <c r="E32" s="47">
        <f>'Ex Ante GS7365'!F19*'Ex Ante GS7365'!F20</f>
        <v>7140</v>
      </c>
    </row>
    <row r="33" spans="2:5" ht="36">
      <c r="B33" s="38" t="s">
        <v>73</v>
      </c>
      <c r="C33" s="39" t="s">
        <v>74</v>
      </c>
      <c r="D33" s="42" t="s">
        <v>62</v>
      </c>
      <c r="E33" s="61">
        <f>'Ex Ante GS7365'!E26</f>
        <v>4.5600000000000002E-2</v>
      </c>
    </row>
    <row r="34" spans="2:5" ht="25">
      <c r="B34" s="38" t="s">
        <v>75</v>
      </c>
      <c r="C34" s="39" t="s">
        <v>76</v>
      </c>
      <c r="D34" s="42" t="s">
        <v>62</v>
      </c>
      <c r="E34" s="60">
        <v>8.0459999999999993E-3</v>
      </c>
    </row>
    <row r="35" spans="2:5" ht="24">
      <c r="B35" s="38" t="s">
        <v>77</v>
      </c>
      <c r="C35" s="84" t="s">
        <v>78</v>
      </c>
      <c r="D35" s="40" t="s">
        <v>72</v>
      </c>
      <c r="E35" s="85">
        <f>E32-E36</f>
        <v>380.41279113600012</v>
      </c>
    </row>
    <row r="36" spans="2:5" ht="36.5">
      <c r="B36" s="57" t="s">
        <v>79</v>
      </c>
      <c r="C36" s="63" t="s">
        <v>80</v>
      </c>
      <c r="D36" s="43" t="s">
        <v>62</v>
      </c>
      <c r="E36" s="58">
        <f>E32*(1-E33)*(1-E34)</f>
        <v>6759.5872088639999</v>
      </c>
    </row>
    <row r="38" spans="2:5">
      <c r="B38" s="101" t="s">
        <v>81</v>
      </c>
      <c r="C38" s="102"/>
      <c r="D38" s="102"/>
      <c r="E38" s="103"/>
    </row>
    <row r="39" spans="2:5">
      <c r="B39" s="35" t="s">
        <v>66</v>
      </c>
      <c r="C39" s="36" t="s">
        <v>67</v>
      </c>
      <c r="D39" s="36" t="s">
        <v>68</v>
      </c>
      <c r="E39" s="37" t="s">
        <v>69</v>
      </c>
    </row>
    <row r="40" spans="2:5" ht="24">
      <c r="B40" s="38" t="s">
        <v>82</v>
      </c>
      <c r="C40" s="39" t="s">
        <v>83</v>
      </c>
      <c r="D40" s="42" t="s">
        <v>84</v>
      </c>
      <c r="E40" s="41">
        <v>169.5</v>
      </c>
    </row>
    <row r="41" spans="2:5" ht="24">
      <c r="B41" s="38" t="s">
        <v>85</v>
      </c>
      <c r="C41" s="39" t="s">
        <v>86</v>
      </c>
      <c r="D41" s="42" t="s">
        <v>84</v>
      </c>
      <c r="E41" s="41">
        <v>72</v>
      </c>
    </row>
    <row r="42" spans="2:5" ht="24">
      <c r="B42" s="44" t="s">
        <v>87</v>
      </c>
      <c r="C42" s="45" t="s">
        <v>88</v>
      </c>
      <c r="D42" s="46" t="s">
        <v>62</v>
      </c>
      <c r="E42" s="56">
        <f>(E40-E41)/E40</f>
        <v>0.5752212389380531</v>
      </c>
    </row>
    <row r="44" spans="2:5">
      <c r="B44" s="104" t="s">
        <v>89</v>
      </c>
      <c r="C44" s="104"/>
      <c r="D44" s="104"/>
      <c r="E44" s="104"/>
    </row>
    <row r="45" spans="2:5">
      <c r="B45" s="35" t="s">
        <v>66</v>
      </c>
      <c r="C45" s="36" t="s">
        <v>67</v>
      </c>
      <c r="D45" s="36" t="s">
        <v>68</v>
      </c>
      <c r="E45" s="37" t="s">
        <v>69</v>
      </c>
    </row>
    <row r="46" spans="2:5" ht="24">
      <c r="B46" s="38" t="s">
        <v>90</v>
      </c>
      <c r="C46" s="39" t="s">
        <v>91</v>
      </c>
      <c r="D46" s="42" t="s">
        <v>72</v>
      </c>
      <c r="E46" s="47">
        <f>'Ex Ante GS7365'!F19*'Ex Ante GS7365'!F20</f>
        <v>7140</v>
      </c>
    </row>
    <row r="47" spans="2:5" ht="36">
      <c r="B47" s="38" t="s">
        <v>92</v>
      </c>
      <c r="C47" s="39" t="s">
        <v>93</v>
      </c>
      <c r="D47" s="42" t="s">
        <v>62</v>
      </c>
      <c r="E47" s="61">
        <f>'Ex Ante GS7365'!E26</f>
        <v>4.5600000000000002E-2</v>
      </c>
    </row>
    <row r="48" spans="2:5" ht="24">
      <c r="B48" s="38" t="s">
        <v>94</v>
      </c>
      <c r="C48" s="39" t="s">
        <v>95</v>
      </c>
      <c r="D48" s="42" t="s">
        <v>62</v>
      </c>
      <c r="E48" s="62">
        <f>'Ex Ante GS7365'!E7</f>
        <v>0.95</v>
      </c>
    </row>
    <row r="49" spans="2:5" ht="24">
      <c r="B49" s="38" t="s">
        <v>77</v>
      </c>
      <c r="C49" s="39" t="s">
        <v>96</v>
      </c>
      <c r="D49" s="40" t="s">
        <v>72</v>
      </c>
      <c r="E49" s="85">
        <f>E46-E50</f>
        <v>666.30479999999989</v>
      </c>
    </row>
    <row r="50" spans="2:5" ht="36.5">
      <c r="B50" s="48" t="s">
        <v>97</v>
      </c>
      <c r="C50" s="49" t="s">
        <v>98</v>
      </c>
      <c r="D50" s="50" t="s">
        <v>72</v>
      </c>
      <c r="E50" s="51">
        <f>E46*(1-E47)*E48</f>
        <v>6473.6952000000001</v>
      </c>
    </row>
    <row r="52" spans="2:5">
      <c r="B52" s="105" t="s">
        <v>99</v>
      </c>
      <c r="C52" s="106"/>
      <c r="D52" s="106"/>
      <c r="E52" s="107"/>
    </row>
    <row r="53" spans="2:5">
      <c r="B53" s="35" t="s">
        <v>66</v>
      </c>
      <c r="C53" s="36" t="s">
        <v>67</v>
      </c>
      <c r="D53" s="36" t="s">
        <v>68</v>
      </c>
      <c r="E53" s="37" t="s">
        <v>69</v>
      </c>
    </row>
    <row r="54" spans="2:5">
      <c r="B54" s="52" t="s">
        <v>100</v>
      </c>
      <c r="C54" s="53" t="s">
        <v>101</v>
      </c>
      <c r="D54" s="54" t="s">
        <v>72</v>
      </c>
      <c r="E54" s="55">
        <f>'Ex Ante GS7365'!E43</f>
        <v>9978.3788997643915</v>
      </c>
    </row>
    <row r="57" spans="2:5">
      <c r="B57" s="67" t="s">
        <v>103</v>
      </c>
    </row>
    <row r="58" spans="2:5">
      <c r="B58" s="98" t="s">
        <v>65</v>
      </c>
      <c r="C58" s="99"/>
      <c r="D58" s="99"/>
      <c r="E58" s="100"/>
    </row>
    <row r="59" spans="2:5">
      <c r="B59" s="35" t="s">
        <v>66</v>
      </c>
      <c r="C59" s="36" t="s">
        <v>67</v>
      </c>
      <c r="D59" s="36" t="s">
        <v>68</v>
      </c>
      <c r="E59" s="37" t="s">
        <v>69</v>
      </c>
    </row>
    <row r="60" spans="2:5" ht="24">
      <c r="B60" s="38" t="s">
        <v>70</v>
      </c>
      <c r="C60" s="39" t="s">
        <v>71</v>
      </c>
      <c r="D60" s="40" t="s">
        <v>72</v>
      </c>
      <c r="E60" s="47">
        <f>'Ex Ante GS7364'!F19*'Ex Ante GS7364'!F20</f>
        <v>6744</v>
      </c>
    </row>
    <row r="61" spans="2:5" ht="36">
      <c r="B61" s="38" t="s">
        <v>73</v>
      </c>
      <c r="C61" s="39" t="s">
        <v>74</v>
      </c>
      <c r="D61" s="42" t="s">
        <v>62</v>
      </c>
      <c r="E61" s="61">
        <f>'Ex Ante GS7364'!E26</f>
        <v>4.5600000000000002E-2</v>
      </c>
    </row>
    <row r="62" spans="2:5" ht="25">
      <c r="B62" s="38" t="s">
        <v>75</v>
      </c>
      <c r="C62" s="39" t="s">
        <v>76</v>
      </c>
      <c r="D62" s="42" t="s">
        <v>62</v>
      </c>
      <c r="E62" s="60">
        <v>8.0459999999999993E-3</v>
      </c>
    </row>
    <row r="63" spans="2:5" ht="24">
      <c r="B63" s="38" t="s">
        <v>77</v>
      </c>
      <c r="C63" s="84" t="s">
        <v>78</v>
      </c>
      <c r="D63" s="40" t="s">
        <v>72</v>
      </c>
      <c r="E63" s="85">
        <f>E60-E64</f>
        <v>359.3142665855994</v>
      </c>
    </row>
    <row r="64" spans="2:5" ht="36.5">
      <c r="B64" s="57" t="s">
        <v>79</v>
      </c>
      <c r="C64" s="63" t="s">
        <v>80</v>
      </c>
      <c r="D64" s="43" t="s">
        <v>62</v>
      </c>
      <c r="E64" s="58">
        <f>E60*(1-E61)*(1-E62)</f>
        <v>6384.6857334144006</v>
      </c>
    </row>
    <row r="66" spans="2:5">
      <c r="B66" s="101" t="s">
        <v>81</v>
      </c>
      <c r="C66" s="102"/>
      <c r="D66" s="102"/>
      <c r="E66" s="103"/>
    </row>
    <row r="67" spans="2:5">
      <c r="B67" s="35" t="s">
        <v>66</v>
      </c>
      <c r="C67" s="36" t="s">
        <v>67</v>
      </c>
      <c r="D67" s="36" t="s">
        <v>68</v>
      </c>
      <c r="E67" s="37" t="s">
        <v>69</v>
      </c>
    </row>
    <row r="68" spans="2:5" ht="24">
      <c r="B68" s="38" t="s">
        <v>82</v>
      </c>
      <c r="C68" s="39" t="s">
        <v>83</v>
      </c>
      <c r="D68" s="42" t="s">
        <v>84</v>
      </c>
      <c r="E68" s="41">
        <v>169.5</v>
      </c>
    </row>
    <row r="69" spans="2:5" ht="24">
      <c r="B69" s="38" t="s">
        <v>85</v>
      </c>
      <c r="C69" s="39" t="s">
        <v>86</v>
      </c>
      <c r="D69" s="42" t="s">
        <v>84</v>
      </c>
      <c r="E69" s="41">
        <v>72</v>
      </c>
    </row>
    <row r="70" spans="2:5" ht="24">
      <c r="B70" s="44" t="s">
        <v>87</v>
      </c>
      <c r="C70" s="45" t="s">
        <v>88</v>
      </c>
      <c r="D70" s="46" t="s">
        <v>62</v>
      </c>
      <c r="E70" s="56">
        <f>(E68-E69)/E68</f>
        <v>0.5752212389380531</v>
      </c>
    </row>
    <row r="72" spans="2:5">
      <c r="B72" s="104" t="s">
        <v>89</v>
      </c>
      <c r="C72" s="104"/>
      <c r="D72" s="104"/>
      <c r="E72" s="104"/>
    </row>
    <row r="73" spans="2:5">
      <c r="B73" s="35" t="s">
        <v>66</v>
      </c>
      <c r="C73" s="36" t="s">
        <v>67</v>
      </c>
      <c r="D73" s="36" t="s">
        <v>68</v>
      </c>
      <c r="E73" s="37" t="s">
        <v>69</v>
      </c>
    </row>
    <row r="74" spans="2:5" ht="24">
      <c r="B74" s="38" t="s">
        <v>90</v>
      </c>
      <c r="C74" s="39" t="s">
        <v>91</v>
      </c>
      <c r="D74" s="42" t="s">
        <v>72</v>
      </c>
      <c r="E74" s="47">
        <f>'Ex Ante GS7364'!F19*'Ex Ante GS7364'!F20</f>
        <v>6744</v>
      </c>
    </row>
    <row r="75" spans="2:5" ht="36">
      <c r="B75" s="38" t="s">
        <v>92</v>
      </c>
      <c r="C75" s="39" t="s">
        <v>93</v>
      </c>
      <c r="D75" s="42" t="s">
        <v>62</v>
      </c>
      <c r="E75" s="61">
        <f>'Ex Ante GS7364'!E26</f>
        <v>4.5600000000000002E-2</v>
      </c>
    </row>
    <row r="76" spans="2:5" ht="24">
      <c r="B76" s="38" t="s">
        <v>94</v>
      </c>
      <c r="C76" s="39" t="s">
        <v>95</v>
      </c>
      <c r="D76" s="42" t="s">
        <v>62</v>
      </c>
      <c r="E76" s="62">
        <f>'Ex Ante GS7364'!E7</f>
        <v>0.95</v>
      </c>
    </row>
    <row r="77" spans="2:5" ht="24">
      <c r="B77" s="38" t="s">
        <v>77</v>
      </c>
      <c r="C77" s="39" t="s">
        <v>96</v>
      </c>
      <c r="D77" s="40" t="s">
        <v>72</v>
      </c>
      <c r="E77" s="85">
        <f>E74-E78</f>
        <v>629.35008000000016</v>
      </c>
    </row>
    <row r="78" spans="2:5" ht="36.5">
      <c r="B78" s="48" t="s">
        <v>97</v>
      </c>
      <c r="C78" s="49" t="s">
        <v>98</v>
      </c>
      <c r="D78" s="50" t="s">
        <v>72</v>
      </c>
      <c r="E78" s="51">
        <f>E74*(1-E75)*E76</f>
        <v>6114.6499199999998</v>
      </c>
    </row>
    <row r="80" spans="2:5">
      <c r="B80" s="105" t="s">
        <v>99</v>
      </c>
      <c r="C80" s="106"/>
      <c r="D80" s="106"/>
      <c r="E80" s="107"/>
    </row>
    <row r="81" spans="2:5">
      <c r="B81" s="35" t="s">
        <v>66</v>
      </c>
      <c r="C81" s="36" t="s">
        <v>67</v>
      </c>
      <c r="D81" s="36" t="s">
        <v>68</v>
      </c>
      <c r="E81" s="37" t="s">
        <v>69</v>
      </c>
    </row>
    <row r="82" spans="2:5">
      <c r="B82" s="52" t="s">
        <v>100</v>
      </c>
      <c r="C82" s="53" t="s">
        <v>101</v>
      </c>
      <c r="D82" s="54" t="s">
        <v>72</v>
      </c>
      <c r="E82" s="55">
        <f>'Ex Ante GS7364'!E43</f>
        <v>9424.9562044833401</v>
      </c>
    </row>
    <row r="85" spans="2:5">
      <c r="B85" s="67" t="s">
        <v>104</v>
      </c>
    </row>
    <row r="86" spans="2:5">
      <c r="B86" s="98" t="s">
        <v>65</v>
      </c>
      <c r="C86" s="99"/>
      <c r="D86" s="99"/>
      <c r="E86" s="100"/>
    </row>
    <row r="87" spans="2:5">
      <c r="B87" s="35" t="s">
        <v>66</v>
      </c>
      <c r="C87" s="36" t="s">
        <v>67</v>
      </c>
      <c r="D87" s="36" t="s">
        <v>68</v>
      </c>
      <c r="E87" s="37" t="s">
        <v>69</v>
      </c>
    </row>
    <row r="88" spans="2:5" ht="24">
      <c r="B88" s="38" t="s">
        <v>70</v>
      </c>
      <c r="C88" s="39" t="s">
        <v>71</v>
      </c>
      <c r="D88" s="40" t="s">
        <v>72</v>
      </c>
      <c r="E88" s="47">
        <f>'Ex Ante GS7363'!F19*'Ex Ante GS7363'!F20</f>
        <v>7140</v>
      </c>
    </row>
    <row r="89" spans="2:5" ht="36">
      <c r="B89" s="38" t="s">
        <v>73</v>
      </c>
      <c r="C89" s="39" t="s">
        <v>74</v>
      </c>
      <c r="D89" s="42" t="s">
        <v>62</v>
      </c>
      <c r="E89" s="61">
        <f>'Ex Ante GS7363'!E26</f>
        <v>4.5600000000000002E-2</v>
      </c>
    </row>
    <row r="90" spans="2:5" ht="25">
      <c r="B90" s="38" t="s">
        <v>75</v>
      </c>
      <c r="C90" s="39" t="s">
        <v>76</v>
      </c>
      <c r="D90" s="42" t="s">
        <v>62</v>
      </c>
      <c r="E90" s="60">
        <v>8.0459999999999993E-3</v>
      </c>
    </row>
    <row r="91" spans="2:5" ht="24">
      <c r="B91" s="38" t="s">
        <v>77</v>
      </c>
      <c r="C91" s="84" t="s">
        <v>78</v>
      </c>
      <c r="D91" s="40" t="s">
        <v>72</v>
      </c>
      <c r="E91" s="85">
        <f>E88-E92</f>
        <v>380.41279113600012</v>
      </c>
    </row>
    <row r="92" spans="2:5" ht="36.5">
      <c r="B92" s="57" t="s">
        <v>79</v>
      </c>
      <c r="C92" s="63" t="s">
        <v>80</v>
      </c>
      <c r="D92" s="43" t="s">
        <v>62</v>
      </c>
      <c r="E92" s="58">
        <f>E88*(1-E89)*(1-E90)</f>
        <v>6759.5872088639999</v>
      </c>
    </row>
    <row r="94" spans="2:5">
      <c r="B94" s="101" t="s">
        <v>81</v>
      </c>
      <c r="C94" s="102"/>
      <c r="D94" s="102"/>
      <c r="E94" s="103"/>
    </row>
    <row r="95" spans="2:5">
      <c r="B95" s="35" t="s">
        <v>66</v>
      </c>
      <c r="C95" s="36" t="s">
        <v>67</v>
      </c>
      <c r="D95" s="36" t="s">
        <v>68</v>
      </c>
      <c r="E95" s="37" t="s">
        <v>69</v>
      </c>
    </row>
    <row r="96" spans="2:5" ht="24">
      <c r="B96" s="38" t="s">
        <v>82</v>
      </c>
      <c r="C96" s="39" t="s">
        <v>83</v>
      </c>
      <c r="D96" s="42" t="s">
        <v>84</v>
      </c>
      <c r="E96" s="41">
        <v>169.5</v>
      </c>
    </row>
    <row r="97" spans="2:5" ht="24">
      <c r="B97" s="38" t="s">
        <v>85</v>
      </c>
      <c r="C97" s="39" t="s">
        <v>86</v>
      </c>
      <c r="D97" s="42" t="s">
        <v>84</v>
      </c>
      <c r="E97" s="41">
        <v>72</v>
      </c>
    </row>
    <row r="98" spans="2:5" ht="24">
      <c r="B98" s="44" t="s">
        <v>87</v>
      </c>
      <c r="C98" s="45" t="s">
        <v>88</v>
      </c>
      <c r="D98" s="46" t="s">
        <v>62</v>
      </c>
      <c r="E98" s="56">
        <f>(E96-E97)/E96</f>
        <v>0.5752212389380531</v>
      </c>
    </row>
    <row r="100" spans="2:5">
      <c r="B100" s="104" t="s">
        <v>89</v>
      </c>
      <c r="C100" s="104"/>
      <c r="D100" s="104"/>
      <c r="E100" s="104"/>
    </row>
    <row r="101" spans="2:5">
      <c r="B101" s="35" t="s">
        <v>66</v>
      </c>
      <c r="C101" s="36" t="s">
        <v>67</v>
      </c>
      <c r="D101" s="36" t="s">
        <v>68</v>
      </c>
      <c r="E101" s="37" t="s">
        <v>69</v>
      </c>
    </row>
    <row r="102" spans="2:5" ht="24">
      <c r="B102" s="38" t="s">
        <v>90</v>
      </c>
      <c r="C102" s="39" t="s">
        <v>91</v>
      </c>
      <c r="D102" s="42" t="s">
        <v>72</v>
      </c>
      <c r="E102" s="47">
        <f>'Ex Ante GS7363'!F19*'Ex Ante GS7363'!F20</f>
        <v>7140</v>
      </c>
    </row>
    <row r="103" spans="2:5" ht="36">
      <c r="B103" s="38" t="s">
        <v>92</v>
      </c>
      <c r="C103" s="39" t="s">
        <v>93</v>
      </c>
      <c r="D103" s="42" t="s">
        <v>62</v>
      </c>
      <c r="E103" s="61">
        <f>'Ex Ante GS7363'!E26</f>
        <v>4.5600000000000002E-2</v>
      </c>
    </row>
    <row r="104" spans="2:5" ht="24">
      <c r="B104" s="38" t="s">
        <v>94</v>
      </c>
      <c r="C104" s="39" t="s">
        <v>95</v>
      </c>
      <c r="D104" s="42" t="s">
        <v>62</v>
      </c>
      <c r="E104" s="62">
        <f>'Ex Ante GS7363'!E7</f>
        <v>0.95</v>
      </c>
    </row>
    <row r="105" spans="2:5" ht="24">
      <c r="B105" s="38" t="s">
        <v>77</v>
      </c>
      <c r="C105" s="39" t="s">
        <v>96</v>
      </c>
      <c r="D105" s="40" t="s">
        <v>72</v>
      </c>
      <c r="E105" s="85">
        <f>E102-E106</f>
        <v>666.30479999999989</v>
      </c>
    </row>
    <row r="106" spans="2:5" ht="36.5">
      <c r="B106" s="48" t="s">
        <v>97</v>
      </c>
      <c r="C106" s="49" t="s">
        <v>98</v>
      </c>
      <c r="D106" s="50" t="s">
        <v>72</v>
      </c>
      <c r="E106" s="51">
        <f>E102*(1-E103)*E104</f>
        <v>6473.6952000000001</v>
      </c>
    </row>
    <row r="108" spans="2:5">
      <c r="B108" s="105" t="s">
        <v>99</v>
      </c>
      <c r="C108" s="106"/>
      <c r="D108" s="106"/>
      <c r="E108" s="107"/>
    </row>
    <row r="109" spans="2:5">
      <c r="B109" s="35" t="s">
        <v>66</v>
      </c>
      <c r="C109" s="36" t="s">
        <v>67</v>
      </c>
      <c r="D109" s="36" t="s">
        <v>68</v>
      </c>
      <c r="E109" s="37" t="s">
        <v>69</v>
      </c>
    </row>
    <row r="110" spans="2:5">
      <c r="B110" s="52" t="s">
        <v>100</v>
      </c>
      <c r="C110" s="53" t="s">
        <v>101</v>
      </c>
      <c r="D110" s="54" t="s">
        <v>72</v>
      </c>
      <c r="E110" s="55">
        <f>'Ex Ante GS7363'!E43</f>
        <v>9978.3788997643915</v>
      </c>
    </row>
    <row r="113" spans="2:5">
      <c r="B113" s="67" t="s">
        <v>105</v>
      </c>
    </row>
    <row r="114" spans="2:5">
      <c r="B114" s="98" t="s">
        <v>65</v>
      </c>
      <c r="C114" s="99"/>
      <c r="D114" s="99"/>
      <c r="E114" s="100"/>
    </row>
    <row r="115" spans="2:5">
      <c r="B115" s="35" t="s">
        <v>66</v>
      </c>
      <c r="C115" s="36" t="s">
        <v>67</v>
      </c>
      <c r="D115" s="36" t="s">
        <v>68</v>
      </c>
      <c r="E115" s="37" t="s">
        <v>69</v>
      </c>
    </row>
    <row r="116" spans="2:5" ht="24">
      <c r="B116" s="38" t="s">
        <v>70</v>
      </c>
      <c r="C116" s="39" t="s">
        <v>71</v>
      </c>
      <c r="D116" s="40" t="s">
        <v>72</v>
      </c>
      <c r="E116" s="47">
        <f>'Ex Ante GS7362'!F19*'Ex Ante GS7362'!F20</f>
        <v>6920</v>
      </c>
    </row>
    <row r="117" spans="2:5" ht="36">
      <c r="B117" s="38" t="s">
        <v>73</v>
      </c>
      <c r="C117" s="39" t="s">
        <v>74</v>
      </c>
      <c r="D117" s="42" t="s">
        <v>62</v>
      </c>
      <c r="E117" s="61">
        <f>'Ex Ante GS7362'!E26</f>
        <v>4.5600000000000002E-2</v>
      </c>
    </row>
    <row r="118" spans="2:5" ht="25">
      <c r="B118" s="38" t="s">
        <v>75</v>
      </c>
      <c r="C118" s="39" t="s">
        <v>76</v>
      </c>
      <c r="D118" s="42" t="s">
        <v>62</v>
      </c>
      <c r="E118" s="60">
        <v>8.0459999999999993E-3</v>
      </c>
    </row>
    <row r="119" spans="2:5" ht="24">
      <c r="B119" s="38" t="s">
        <v>77</v>
      </c>
      <c r="C119" s="84" t="s">
        <v>78</v>
      </c>
      <c r="D119" s="40" t="s">
        <v>72</v>
      </c>
      <c r="E119" s="85">
        <f>E116-E120</f>
        <v>368.69138860799922</v>
      </c>
    </row>
    <row r="120" spans="2:5" ht="36.5">
      <c r="B120" s="57" t="s">
        <v>79</v>
      </c>
      <c r="C120" s="63" t="s">
        <v>80</v>
      </c>
      <c r="D120" s="43" t="s">
        <v>62</v>
      </c>
      <c r="E120" s="58">
        <f>E116*(1-E117)*(1-E118)</f>
        <v>6551.3086113920008</v>
      </c>
    </row>
    <row r="122" spans="2:5">
      <c r="B122" s="101" t="s">
        <v>81</v>
      </c>
      <c r="C122" s="102"/>
      <c r="D122" s="102"/>
      <c r="E122" s="103"/>
    </row>
    <row r="123" spans="2:5">
      <c r="B123" s="35" t="s">
        <v>66</v>
      </c>
      <c r="C123" s="36" t="s">
        <v>67</v>
      </c>
      <c r="D123" s="36" t="s">
        <v>68</v>
      </c>
      <c r="E123" s="37" t="s">
        <v>69</v>
      </c>
    </row>
    <row r="124" spans="2:5" ht="24">
      <c r="B124" s="38" t="s">
        <v>82</v>
      </c>
      <c r="C124" s="39" t="s">
        <v>83</v>
      </c>
      <c r="D124" s="42" t="s">
        <v>84</v>
      </c>
      <c r="E124" s="41">
        <v>169.5</v>
      </c>
    </row>
    <row r="125" spans="2:5" ht="24">
      <c r="B125" s="38" t="s">
        <v>85</v>
      </c>
      <c r="C125" s="39" t="s">
        <v>86</v>
      </c>
      <c r="D125" s="42" t="s">
        <v>84</v>
      </c>
      <c r="E125" s="41">
        <v>72</v>
      </c>
    </row>
    <row r="126" spans="2:5" ht="24">
      <c r="B126" s="44" t="s">
        <v>87</v>
      </c>
      <c r="C126" s="45" t="s">
        <v>88</v>
      </c>
      <c r="D126" s="46" t="s">
        <v>62</v>
      </c>
      <c r="E126" s="56">
        <f>(E124-E125)/E124</f>
        <v>0.5752212389380531</v>
      </c>
    </row>
    <row r="128" spans="2:5">
      <c r="B128" s="104" t="s">
        <v>89</v>
      </c>
      <c r="C128" s="104"/>
      <c r="D128" s="104"/>
      <c r="E128" s="104"/>
    </row>
    <row r="129" spans="2:5">
      <c r="B129" s="35" t="s">
        <v>66</v>
      </c>
      <c r="C129" s="36" t="s">
        <v>67</v>
      </c>
      <c r="D129" s="36" t="s">
        <v>68</v>
      </c>
      <c r="E129" s="37" t="s">
        <v>69</v>
      </c>
    </row>
    <row r="130" spans="2:5" ht="24">
      <c r="B130" s="38" t="s">
        <v>90</v>
      </c>
      <c r="C130" s="39" t="s">
        <v>91</v>
      </c>
      <c r="D130" s="42" t="s">
        <v>72</v>
      </c>
      <c r="E130" s="47">
        <f>'Ex Ante GS7362'!F19*'Ex Ante GS7362'!F20</f>
        <v>6920</v>
      </c>
    </row>
    <row r="131" spans="2:5" ht="36">
      <c r="B131" s="38" t="s">
        <v>92</v>
      </c>
      <c r="C131" s="39" t="s">
        <v>93</v>
      </c>
      <c r="D131" s="42" t="s">
        <v>62</v>
      </c>
      <c r="E131" s="61">
        <f>'Ex Ante GS7362'!E26</f>
        <v>4.5600000000000002E-2</v>
      </c>
    </row>
    <row r="132" spans="2:5" ht="24">
      <c r="B132" s="38" t="s">
        <v>94</v>
      </c>
      <c r="C132" s="39" t="s">
        <v>95</v>
      </c>
      <c r="D132" s="42" t="s">
        <v>62</v>
      </c>
      <c r="E132" s="62">
        <f>'Ex Ante GS7362'!E7</f>
        <v>0.95</v>
      </c>
    </row>
    <row r="133" spans="2:5" ht="24">
      <c r="B133" s="38" t="s">
        <v>77</v>
      </c>
      <c r="C133" s="39" t="s">
        <v>96</v>
      </c>
      <c r="D133" s="40" t="s">
        <v>72</v>
      </c>
      <c r="E133" s="85">
        <f>E130-E134</f>
        <v>645.77440000000024</v>
      </c>
    </row>
    <row r="134" spans="2:5" ht="36.5">
      <c r="B134" s="48" t="s">
        <v>97</v>
      </c>
      <c r="C134" s="49" t="s">
        <v>98</v>
      </c>
      <c r="D134" s="50" t="s">
        <v>72</v>
      </c>
      <c r="E134" s="51">
        <f>E130*(1-E131)*E132</f>
        <v>6274.2255999999998</v>
      </c>
    </row>
    <row r="136" spans="2:5">
      <c r="B136" s="105" t="s">
        <v>99</v>
      </c>
      <c r="C136" s="106"/>
      <c r="D136" s="106"/>
      <c r="E136" s="107"/>
    </row>
    <row r="137" spans="2:5">
      <c r="B137" s="35" t="s">
        <v>66</v>
      </c>
      <c r="C137" s="36" t="s">
        <v>67</v>
      </c>
      <c r="D137" s="36" t="s">
        <v>68</v>
      </c>
      <c r="E137" s="37" t="s">
        <v>69</v>
      </c>
    </row>
    <row r="138" spans="2:5">
      <c r="B138" s="52" t="s">
        <v>100</v>
      </c>
      <c r="C138" s="53" t="s">
        <v>101</v>
      </c>
      <c r="D138" s="54" t="s">
        <v>72</v>
      </c>
      <c r="E138" s="55">
        <f>'Ex Ante GS7362'!E43</f>
        <v>9670.9218468304771</v>
      </c>
    </row>
    <row r="141" spans="2:5">
      <c r="B141" s="67" t="s">
        <v>106</v>
      </c>
    </row>
    <row r="142" spans="2:5">
      <c r="B142" s="98" t="s">
        <v>65</v>
      </c>
      <c r="C142" s="99"/>
      <c r="D142" s="99"/>
      <c r="E142" s="100"/>
    </row>
    <row r="143" spans="2:5">
      <c r="B143" s="35" t="s">
        <v>66</v>
      </c>
      <c r="C143" s="36" t="s">
        <v>67</v>
      </c>
      <c r="D143" s="36" t="s">
        <v>68</v>
      </c>
      <c r="E143" s="37" t="s">
        <v>69</v>
      </c>
    </row>
    <row r="144" spans="2:5" ht="24">
      <c r="B144" s="38" t="s">
        <v>70</v>
      </c>
      <c r="C144" s="39" t="s">
        <v>71</v>
      </c>
      <c r="D144" s="40" t="s">
        <v>72</v>
      </c>
      <c r="E144" s="47">
        <f>'Ex Ante GS6351'!F19*'Ex Ante GS6351'!F20</f>
        <v>6900</v>
      </c>
    </row>
    <row r="145" spans="2:5" ht="36">
      <c r="B145" s="38" t="s">
        <v>73</v>
      </c>
      <c r="C145" s="39" t="s">
        <v>74</v>
      </c>
      <c r="D145" s="42" t="s">
        <v>62</v>
      </c>
      <c r="E145" s="61">
        <f>'Ex Ante GS6351'!E26</f>
        <v>4.5600000000000002E-2</v>
      </c>
    </row>
    <row r="146" spans="2:5" ht="25">
      <c r="B146" s="38" t="s">
        <v>75</v>
      </c>
      <c r="C146" s="39" t="s">
        <v>76</v>
      </c>
      <c r="D146" s="42" t="s">
        <v>62</v>
      </c>
      <c r="E146" s="60">
        <v>8.0459999999999993E-3</v>
      </c>
    </row>
    <row r="147" spans="2:5" ht="24">
      <c r="B147" s="38" t="s">
        <v>77</v>
      </c>
      <c r="C147" s="84" t="s">
        <v>78</v>
      </c>
      <c r="D147" s="40" t="s">
        <v>72</v>
      </c>
      <c r="E147" s="85">
        <f>E144-E148</f>
        <v>367.62580655999955</v>
      </c>
    </row>
    <row r="148" spans="2:5" ht="36.5">
      <c r="B148" s="57" t="s">
        <v>79</v>
      </c>
      <c r="C148" s="63" t="s">
        <v>80</v>
      </c>
      <c r="D148" s="43" t="s">
        <v>62</v>
      </c>
      <c r="E148" s="58">
        <f>E144*(1-E145)*(1-E146)</f>
        <v>6532.3741934400005</v>
      </c>
    </row>
    <row r="150" spans="2:5">
      <c r="B150" s="101" t="s">
        <v>81</v>
      </c>
      <c r="C150" s="102"/>
      <c r="D150" s="102"/>
      <c r="E150" s="103"/>
    </row>
    <row r="151" spans="2:5">
      <c r="B151" s="35" t="s">
        <v>66</v>
      </c>
      <c r="C151" s="36" t="s">
        <v>67</v>
      </c>
      <c r="D151" s="36" t="s">
        <v>68</v>
      </c>
      <c r="E151" s="37" t="s">
        <v>69</v>
      </c>
    </row>
    <row r="152" spans="2:5" ht="24">
      <c r="B152" s="38" t="s">
        <v>82</v>
      </c>
      <c r="C152" s="39" t="s">
        <v>83</v>
      </c>
      <c r="D152" s="42" t="s">
        <v>84</v>
      </c>
      <c r="E152" s="41">
        <v>169.5</v>
      </c>
    </row>
    <row r="153" spans="2:5" ht="24">
      <c r="B153" s="38" t="s">
        <v>85</v>
      </c>
      <c r="C153" s="39" t="s">
        <v>86</v>
      </c>
      <c r="D153" s="42" t="s">
        <v>84</v>
      </c>
      <c r="E153" s="41">
        <v>72</v>
      </c>
    </row>
    <row r="154" spans="2:5" ht="24">
      <c r="B154" s="44" t="s">
        <v>87</v>
      </c>
      <c r="C154" s="45" t="s">
        <v>88</v>
      </c>
      <c r="D154" s="46" t="s">
        <v>62</v>
      </c>
      <c r="E154" s="56">
        <f>(E152-E153)/E152</f>
        <v>0.5752212389380531</v>
      </c>
    </row>
    <row r="156" spans="2:5">
      <c r="B156" s="104" t="s">
        <v>89</v>
      </c>
      <c r="C156" s="104"/>
      <c r="D156" s="104"/>
      <c r="E156" s="104"/>
    </row>
    <row r="157" spans="2:5">
      <c r="B157" s="35" t="s">
        <v>66</v>
      </c>
      <c r="C157" s="36" t="s">
        <v>67</v>
      </c>
      <c r="D157" s="36" t="s">
        <v>68</v>
      </c>
      <c r="E157" s="37" t="s">
        <v>69</v>
      </c>
    </row>
    <row r="158" spans="2:5" ht="24">
      <c r="B158" s="38" t="s">
        <v>90</v>
      </c>
      <c r="C158" s="39" t="s">
        <v>91</v>
      </c>
      <c r="D158" s="42" t="s">
        <v>72</v>
      </c>
      <c r="E158" s="47">
        <f>'Ex Ante GS6351'!F19*'Ex Ante GS6351'!F20</f>
        <v>6900</v>
      </c>
    </row>
    <row r="159" spans="2:5" ht="36">
      <c r="B159" s="38" t="s">
        <v>92</v>
      </c>
      <c r="C159" s="39" t="s">
        <v>93</v>
      </c>
      <c r="D159" s="42" t="s">
        <v>62</v>
      </c>
      <c r="E159" s="61">
        <f>'Ex Ante GS6351'!E26</f>
        <v>4.5600000000000002E-2</v>
      </c>
    </row>
    <row r="160" spans="2:5" ht="24">
      <c r="B160" s="38" t="s">
        <v>94</v>
      </c>
      <c r="C160" s="39" t="s">
        <v>95</v>
      </c>
      <c r="D160" s="42" t="s">
        <v>62</v>
      </c>
      <c r="E160" s="62">
        <f>'Ex Ante GS6351'!E7</f>
        <v>0.95</v>
      </c>
    </row>
    <row r="161" spans="2:5" ht="24">
      <c r="B161" s="38" t="s">
        <v>77</v>
      </c>
      <c r="C161" s="39" t="s">
        <v>96</v>
      </c>
      <c r="D161" s="40" t="s">
        <v>72</v>
      </c>
      <c r="E161" s="85">
        <f>E158-E162</f>
        <v>643.90799999999945</v>
      </c>
    </row>
    <row r="162" spans="2:5" ht="36.5">
      <c r="B162" s="48" t="s">
        <v>97</v>
      </c>
      <c r="C162" s="49" t="s">
        <v>98</v>
      </c>
      <c r="D162" s="50" t="s">
        <v>72</v>
      </c>
      <c r="E162" s="51">
        <f>E158*(1-E159)*E160</f>
        <v>6256.0920000000006</v>
      </c>
    </row>
    <row r="164" spans="2:5">
      <c r="B164" s="105" t="s">
        <v>99</v>
      </c>
      <c r="C164" s="106"/>
      <c r="D164" s="106"/>
      <c r="E164" s="107"/>
    </row>
    <row r="165" spans="2:5">
      <c r="B165" s="35" t="s">
        <v>66</v>
      </c>
      <c r="C165" s="36" t="s">
        <v>67</v>
      </c>
      <c r="D165" s="36" t="s">
        <v>68</v>
      </c>
      <c r="E165" s="37" t="s">
        <v>69</v>
      </c>
    </row>
    <row r="166" spans="2:5">
      <c r="B166" s="52" t="s">
        <v>100</v>
      </c>
      <c r="C166" s="53" t="s">
        <v>101</v>
      </c>
      <c r="D166" s="54" t="s">
        <v>72</v>
      </c>
      <c r="E166" s="55">
        <f>'Ex Ante GS6351'!E43</f>
        <v>9642.971205654665</v>
      </c>
    </row>
    <row r="169" spans="2:5">
      <c r="B169" s="67" t="s">
        <v>107</v>
      </c>
    </row>
    <row r="170" spans="2:5">
      <c r="B170" s="98" t="s">
        <v>65</v>
      </c>
      <c r="C170" s="99"/>
      <c r="D170" s="99"/>
      <c r="E170" s="100"/>
    </row>
    <row r="171" spans="2:5">
      <c r="B171" s="35" t="s">
        <v>66</v>
      </c>
      <c r="C171" s="36" t="s">
        <v>67</v>
      </c>
      <c r="D171" s="36" t="s">
        <v>68</v>
      </c>
      <c r="E171" s="37" t="s">
        <v>69</v>
      </c>
    </row>
    <row r="172" spans="2:5" ht="24">
      <c r="B172" s="38" t="s">
        <v>70</v>
      </c>
      <c r="C172" s="39" t="s">
        <v>71</v>
      </c>
      <c r="D172" s="40" t="s">
        <v>72</v>
      </c>
      <c r="E172" s="47">
        <f>'Ex Ante GS6350'!F19*'Ex Ante GS6350'!F20</f>
        <v>7128</v>
      </c>
    </row>
    <row r="173" spans="2:5" ht="36">
      <c r="B173" s="38" t="s">
        <v>73</v>
      </c>
      <c r="C173" s="39" t="s">
        <v>74</v>
      </c>
      <c r="D173" s="42" t="s">
        <v>62</v>
      </c>
      <c r="E173" s="61">
        <f>'Ex Ante GS6350'!E26</f>
        <v>4.5600000000000002E-2</v>
      </c>
    </row>
    <row r="174" spans="2:5" ht="25">
      <c r="B174" s="38" t="s">
        <v>75</v>
      </c>
      <c r="C174" s="39" t="s">
        <v>76</v>
      </c>
      <c r="D174" s="42" t="s">
        <v>62</v>
      </c>
      <c r="E174" s="60">
        <v>8.0459999999999993E-3</v>
      </c>
    </row>
    <row r="175" spans="2:5" ht="24">
      <c r="B175" s="38" t="s">
        <v>77</v>
      </c>
      <c r="C175" s="84" t="s">
        <v>78</v>
      </c>
      <c r="D175" s="40" t="s">
        <v>72</v>
      </c>
      <c r="E175" s="85">
        <f>E172-E176</f>
        <v>379.77344190719941</v>
      </c>
    </row>
    <row r="176" spans="2:5" ht="36.5">
      <c r="B176" s="57" t="s">
        <v>79</v>
      </c>
      <c r="C176" s="63" t="s">
        <v>80</v>
      </c>
      <c r="D176" s="43" t="s">
        <v>62</v>
      </c>
      <c r="E176" s="58">
        <f>E172*(1-E173)*(1-E174)</f>
        <v>6748.2265580928006</v>
      </c>
    </row>
    <row r="178" spans="2:5">
      <c r="B178" s="101" t="s">
        <v>81</v>
      </c>
      <c r="C178" s="102"/>
      <c r="D178" s="102"/>
      <c r="E178" s="103"/>
    </row>
    <row r="179" spans="2:5">
      <c r="B179" s="35" t="s">
        <v>66</v>
      </c>
      <c r="C179" s="36" t="s">
        <v>67</v>
      </c>
      <c r="D179" s="36" t="s">
        <v>68</v>
      </c>
      <c r="E179" s="37" t="s">
        <v>69</v>
      </c>
    </row>
    <row r="180" spans="2:5" ht="24">
      <c r="B180" s="38" t="s">
        <v>82</v>
      </c>
      <c r="C180" s="39" t="s">
        <v>83</v>
      </c>
      <c r="D180" s="42" t="s">
        <v>84</v>
      </c>
      <c r="E180" s="41">
        <v>169.5</v>
      </c>
    </row>
    <row r="181" spans="2:5" ht="24">
      <c r="B181" s="38" t="s">
        <v>85</v>
      </c>
      <c r="C181" s="39" t="s">
        <v>86</v>
      </c>
      <c r="D181" s="42" t="s">
        <v>84</v>
      </c>
      <c r="E181" s="41">
        <v>72</v>
      </c>
    </row>
    <row r="182" spans="2:5" ht="24">
      <c r="B182" s="44" t="s">
        <v>87</v>
      </c>
      <c r="C182" s="45" t="s">
        <v>88</v>
      </c>
      <c r="D182" s="46" t="s">
        <v>62</v>
      </c>
      <c r="E182" s="56">
        <f>(E180-E181)/E180</f>
        <v>0.5752212389380531</v>
      </c>
    </row>
    <row r="184" spans="2:5">
      <c r="B184" s="104" t="s">
        <v>89</v>
      </c>
      <c r="C184" s="104"/>
      <c r="D184" s="104"/>
      <c r="E184" s="104"/>
    </row>
    <row r="185" spans="2:5">
      <c r="B185" s="35" t="s">
        <v>66</v>
      </c>
      <c r="C185" s="36" t="s">
        <v>67</v>
      </c>
      <c r="D185" s="36" t="s">
        <v>68</v>
      </c>
      <c r="E185" s="37" t="s">
        <v>69</v>
      </c>
    </row>
    <row r="186" spans="2:5" ht="24">
      <c r="B186" s="38" t="s">
        <v>90</v>
      </c>
      <c r="C186" s="39" t="s">
        <v>91</v>
      </c>
      <c r="D186" s="42" t="s">
        <v>72</v>
      </c>
      <c r="E186" s="47">
        <f>'Ex Ante GS6350'!F19*'Ex Ante GS6350'!F20</f>
        <v>7128</v>
      </c>
    </row>
    <row r="187" spans="2:5" ht="36">
      <c r="B187" s="38" t="s">
        <v>92</v>
      </c>
      <c r="C187" s="39" t="s">
        <v>93</v>
      </c>
      <c r="D187" s="42" t="s">
        <v>62</v>
      </c>
      <c r="E187" s="61">
        <f>'Ex Ante GS6350'!E26</f>
        <v>4.5600000000000002E-2</v>
      </c>
    </row>
    <row r="188" spans="2:5" ht="24">
      <c r="B188" s="38" t="s">
        <v>94</v>
      </c>
      <c r="C188" s="39" t="s">
        <v>95</v>
      </c>
      <c r="D188" s="42" t="s">
        <v>62</v>
      </c>
      <c r="E188" s="62">
        <f>'Ex Ante GS6350'!E7</f>
        <v>0.95</v>
      </c>
    </row>
    <row r="189" spans="2:5" ht="24">
      <c r="B189" s="38" t="s">
        <v>77</v>
      </c>
      <c r="C189" s="39" t="s">
        <v>96</v>
      </c>
      <c r="D189" s="40" t="s">
        <v>72</v>
      </c>
      <c r="E189" s="85">
        <f>E186-E190</f>
        <v>665.1849600000005</v>
      </c>
    </row>
    <row r="190" spans="2:5" ht="36.5">
      <c r="B190" s="48" t="s">
        <v>97</v>
      </c>
      <c r="C190" s="49" t="s">
        <v>98</v>
      </c>
      <c r="D190" s="50" t="s">
        <v>72</v>
      </c>
      <c r="E190" s="51">
        <f>E186*(1-E187)*E188</f>
        <v>6462.8150399999995</v>
      </c>
    </row>
    <row r="192" spans="2:5">
      <c r="B192" s="105" t="s">
        <v>99</v>
      </c>
      <c r="C192" s="106"/>
      <c r="D192" s="106"/>
      <c r="E192" s="107"/>
    </row>
    <row r="193" spans="2:5">
      <c r="B193" s="35" t="s">
        <v>66</v>
      </c>
      <c r="C193" s="36" t="s">
        <v>67</v>
      </c>
      <c r="D193" s="36" t="s">
        <v>68</v>
      </c>
      <c r="E193" s="37" t="s">
        <v>69</v>
      </c>
    </row>
    <row r="194" spans="2:5">
      <c r="B194" s="52" t="s">
        <v>100</v>
      </c>
      <c r="C194" s="53" t="s">
        <v>101</v>
      </c>
      <c r="D194" s="54" t="s">
        <v>72</v>
      </c>
      <c r="E194" s="55">
        <f>'Ex Ante GS6350'!E43</f>
        <v>9961.6085150589061</v>
      </c>
    </row>
    <row r="197" spans="2:5">
      <c r="B197" s="67" t="s">
        <v>108</v>
      </c>
    </row>
    <row r="198" spans="2:5">
      <c r="B198" s="98" t="s">
        <v>65</v>
      </c>
      <c r="C198" s="99"/>
      <c r="D198" s="99"/>
      <c r="E198" s="100"/>
    </row>
    <row r="199" spans="2:5">
      <c r="B199" s="35" t="s">
        <v>66</v>
      </c>
      <c r="C199" s="36" t="s">
        <v>67</v>
      </c>
      <c r="D199" s="36" t="s">
        <v>68</v>
      </c>
      <c r="E199" s="37" t="s">
        <v>69</v>
      </c>
    </row>
    <row r="200" spans="2:5" ht="24">
      <c r="B200" s="38" t="s">
        <v>70</v>
      </c>
      <c r="C200" s="39" t="s">
        <v>71</v>
      </c>
      <c r="D200" s="40" t="s">
        <v>72</v>
      </c>
      <c r="E200" s="47">
        <f>'Ex Ante GS6349'!F19*'Ex Ante GS6349'!F20</f>
        <v>6624</v>
      </c>
    </row>
    <row r="201" spans="2:5" ht="36">
      <c r="B201" s="38" t="s">
        <v>73</v>
      </c>
      <c r="C201" s="39" t="s">
        <v>74</v>
      </c>
      <c r="D201" s="42" t="s">
        <v>62</v>
      </c>
      <c r="E201" s="61">
        <f>'Ex Ante GS6349'!E26</f>
        <v>4.5600000000000002E-2</v>
      </c>
    </row>
    <row r="202" spans="2:5" ht="25">
      <c r="B202" s="38" t="s">
        <v>75</v>
      </c>
      <c r="C202" s="39" t="s">
        <v>76</v>
      </c>
      <c r="D202" s="42" t="s">
        <v>62</v>
      </c>
      <c r="E202" s="60">
        <v>8.0459999999999993E-3</v>
      </c>
    </row>
    <row r="203" spans="2:5" ht="24">
      <c r="B203" s="38" t="s">
        <v>77</v>
      </c>
      <c r="C203" s="84" t="s">
        <v>78</v>
      </c>
      <c r="D203" s="40" t="s">
        <v>72</v>
      </c>
      <c r="E203" s="85">
        <f>E200-E204</f>
        <v>352.92077429759956</v>
      </c>
    </row>
    <row r="204" spans="2:5" ht="36.5">
      <c r="B204" s="57" t="s">
        <v>79</v>
      </c>
      <c r="C204" s="63" t="s">
        <v>80</v>
      </c>
      <c r="D204" s="43" t="s">
        <v>62</v>
      </c>
      <c r="E204" s="58">
        <f>E200*(1-E201)*(1-E202)</f>
        <v>6271.0792257024004</v>
      </c>
    </row>
    <row r="206" spans="2:5">
      <c r="B206" s="101" t="s">
        <v>81</v>
      </c>
      <c r="C206" s="102"/>
      <c r="D206" s="102"/>
      <c r="E206" s="103"/>
    </row>
    <row r="207" spans="2:5">
      <c r="B207" s="35" t="s">
        <v>66</v>
      </c>
      <c r="C207" s="36" t="s">
        <v>67</v>
      </c>
      <c r="D207" s="36" t="s">
        <v>68</v>
      </c>
      <c r="E207" s="37" t="s">
        <v>69</v>
      </c>
    </row>
    <row r="208" spans="2:5" ht="24">
      <c r="B208" s="38" t="s">
        <v>82</v>
      </c>
      <c r="C208" s="39" t="s">
        <v>83</v>
      </c>
      <c r="D208" s="42" t="s">
        <v>84</v>
      </c>
      <c r="E208" s="41">
        <v>169.5</v>
      </c>
    </row>
    <row r="209" spans="2:5" ht="24">
      <c r="B209" s="38" t="s">
        <v>85</v>
      </c>
      <c r="C209" s="39" t="s">
        <v>86</v>
      </c>
      <c r="D209" s="42" t="s">
        <v>84</v>
      </c>
      <c r="E209" s="41">
        <v>72</v>
      </c>
    </row>
    <row r="210" spans="2:5" ht="24">
      <c r="B210" s="44" t="s">
        <v>87</v>
      </c>
      <c r="C210" s="45" t="s">
        <v>88</v>
      </c>
      <c r="D210" s="46" t="s">
        <v>62</v>
      </c>
      <c r="E210" s="56">
        <f>(E208-E209)/E208</f>
        <v>0.5752212389380531</v>
      </c>
    </row>
    <row r="212" spans="2:5">
      <c r="B212" s="104" t="s">
        <v>89</v>
      </c>
      <c r="C212" s="104"/>
      <c r="D212" s="104"/>
      <c r="E212" s="104"/>
    </row>
    <row r="213" spans="2:5">
      <c r="B213" s="35" t="s">
        <v>66</v>
      </c>
      <c r="C213" s="36" t="s">
        <v>67</v>
      </c>
      <c r="D213" s="36" t="s">
        <v>68</v>
      </c>
      <c r="E213" s="37" t="s">
        <v>69</v>
      </c>
    </row>
    <row r="214" spans="2:5" ht="24">
      <c r="B214" s="38" t="s">
        <v>90</v>
      </c>
      <c r="C214" s="39" t="s">
        <v>91</v>
      </c>
      <c r="D214" s="42" t="s">
        <v>72</v>
      </c>
      <c r="E214" s="47">
        <f>'Ex Ante GS6349'!F19*'Ex Ante GS6349'!F20</f>
        <v>6624</v>
      </c>
    </row>
    <row r="215" spans="2:5" ht="36">
      <c r="B215" s="38" t="s">
        <v>92</v>
      </c>
      <c r="C215" s="39" t="s">
        <v>93</v>
      </c>
      <c r="D215" s="42" t="s">
        <v>62</v>
      </c>
      <c r="E215" s="61">
        <f>'Ex Ante GS6349'!E26</f>
        <v>4.5600000000000002E-2</v>
      </c>
    </row>
    <row r="216" spans="2:5" ht="24">
      <c r="B216" s="38" t="s">
        <v>94</v>
      </c>
      <c r="C216" s="39" t="s">
        <v>95</v>
      </c>
      <c r="D216" s="42" t="s">
        <v>62</v>
      </c>
      <c r="E216" s="62">
        <f>'Ex Ante GS6349'!E7</f>
        <v>0.95</v>
      </c>
    </row>
    <row r="217" spans="2:5" ht="24">
      <c r="B217" s="38" t="s">
        <v>77</v>
      </c>
      <c r="C217" s="39" t="s">
        <v>96</v>
      </c>
      <c r="D217" s="40" t="s">
        <v>72</v>
      </c>
      <c r="E217" s="85">
        <f>E214-E218</f>
        <v>618.15167999999994</v>
      </c>
    </row>
    <row r="218" spans="2:5" ht="36.5">
      <c r="B218" s="48" t="s">
        <v>97</v>
      </c>
      <c r="C218" s="49" t="s">
        <v>98</v>
      </c>
      <c r="D218" s="50" t="s">
        <v>72</v>
      </c>
      <c r="E218" s="51">
        <f>E214*(1-E215)*E216</f>
        <v>6005.8483200000001</v>
      </c>
    </row>
    <row r="220" spans="2:5">
      <c r="B220" s="105" t="s">
        <v>99</v>
      </c>
      <c r="C220" s="106"/>
      <c r="D220" s="106"/>
      <c r="E220" s="107"/>
    </row>
    <row r="221" spans="2:5">
      <c r="B221" s="35" t="s">
        <v>66</v>
      </c>
      <c r="C221" s="36" t="s">
        <v>67</v>
      </c>
      <c r="D221" s="36" t="s">
        <v>68</v>
      </c>
      <c r="E221" s="37" t="s">
        <v>69</v>
      </c>
    </row>
    <row r="222" spans="2:5">
      <c r="B222" s="52" t="s">
        <v>100</v>
      </c>
      <c r="C222" s="53" t="s">
        <v>101</v>
      </c>
      <c r="D222" s="54" t="s">
        <v>72</v>
      </c>
      <c r="E222" s="55">
        <f>'Ex Ante GS6349'!E43</f>
        <v>9257.2523574284787</v>
      </c>
    </row>
  </sheetData>
  <mergeCells count="32">
    <mergeCell ref="B212:E212"/>
    <mergeCell ref="B220:E220"/>
    <mergeCell ref="B178:E178"/>
    <mergeCell ref="B184:E184"/>
    <mergeCell ref="B192:E192"/>
    <mergeCell ref="B198:E198"/>
    <mergeCell ref="B206:E206"/>
    <mergeCell ref="B142:E142"/>
    <mergeCell ref="B150:E150"/>
    <mergeCell ref="B156:E156"/>
    <mergeCell ref="B164:E164"/>
    <mergeCell ref="B170:E170"/>
    <mergeCell ref="B108:E108"/>
    <mergeCell ref="B114:E114"/>
    <mergeCell ref="B122:E122"/>
    <mergeCell ref="B128:E128"/>
    <mergeCell ref="B136:E136"/>
    <mergeCell ref="B72:E72"/>
    <mergeCell ref="B80:E80"/>
    <mergeCell ref="B86:E86"/>
    <mergeCell ref="B94:E94"/>
    <mergeCell ref="B100:E100"/>
    <mergeCell ref="B58:E58"/>
    <mergeCell ref="B66:E66"/>
    <mergeCell ref="B38:E38"/>
    <mergeCell ref="B44:E44"/>
    <mergeCell ref="B52:E52"/>
    <mergeCell ref="B30:E30"/>
    <mergeCell ref="B2:E2"/>
    <mergeCell ref="B10:E10"/>
    <mergeCell ref="B16:E16"/>
    <mergeCell ref="B24:E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8bcd9205-aa71-43b1-82fe-dcc00a36dd04">
      <Terms xmlns="http://schemas.microsoft.com/office/infopath/2007/PartnerControls"/>
    </lcf76f155ced4ddcb4097134ff3c332f>
    <TaxCatchAll xmlns="83a6049c-05c8-4e22-bd03-2c19a5f84a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18" ma:contentTypeDescription="Create a new document." ma:contentTypeScope="" ma:versionID="b226a1ea21649a100061dd9334a0ff29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47ec46c11d9c0a41c04b0b2e320488eb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05b797-93a9-4c36-9d72-1ad65c8e5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97f6c16-a42c-4dfe-b35d-62a0e7d34d20}" ma:internalName="TaxCatchAll" ma:showField="CatchAllData" ma:web="83a6049c-05c8-4e22-bd03-2c19a5f84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E57B8F-B172-46A4-9A41-734B441E7C61}">
  <ds:schemaRefs>
    <ds:schemaRef ds:uri="8bcd9205-aa71-43b1-82fe-dcc00a36dd04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83a6049c-05c8-4e22-bd03-2c19a5f84a8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FF07403-C6EA-4149-AF3A-666FCA2F5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9205-aa71-43b1-82fe-dcc00a36dd04"/>
    <ds:schemaRef ds:uri="83a6049c-05c8-4e22-bd03-2c19a5f84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6903DD-5729-407E-97EF-BE517032C2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 Ante GS7366</vt:lpstr>
      <vt:lpstr>Ex Ante GS7365</vt:lpstr>
      <vt:lpstr>Ex Ante GS7364</vt:lpstr>
      <vt:lpstr>Ex Ante GS7363</vt:lpstr>
      <vt:lpstr>Ex Ante GS7362</vt:lpstr>
      <vt:lpstr>Ex Ante GS6351</vt:lpstr>
      <vt:lpstr>Ex Ante GS6350</vt:lpstr>
      <vt:lpstr>Ex Ante GS6349</vt:lpstr>
      <vt:lpstr>SDG Estimations</vt:lpstr>
      <vt:lpstr>Summary of ERs</vt:lpstr>
      <vt:lpstr>Useful Energy Output</vt:lpstr>
      <vt:lpstr>Re-bundling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Ethan</dc:creator>
  <cp:keywords/>
  <dc:description/>
  <cp:lastModifiedBy>Kate Danter</cp:lastModifiedBy>
  <cp:revision/>
  <dcterms:created xsi:type="dcterms:W3CDTF">2015-12-09T12:22:32Z</dcterms:created>
  <dcterms:modified xsi:type="dcterms:W3CDTF">2024-01-11T12:15:49Z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  <property fmtid="{D5CDD505-2E9C-101B-9397-08002B2CF9AE}" pid="3" name="AuthorIds_UIVersion_1024">
    <vt:lpwstr>98</vt:lpwstr>
  </property>
  <property fmtid="{D5CDD505-2E9C-101B-9397-08002B2CF9AE}" pid="4" name="MediaServiceImageTags">
    <vt:lpwstr/>
  </property>
</Properties>
</file>