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rive partagés\ST Africa AQ Projects\AQ Projects\304195_F3PA tiipaalga - Kourwéogo Burkina Faso\F3PA - VPA-11 to 13\30. Verification\MP4\50. ER\"/>
    </mc:Choice>
  </mc:AlternateContent>
  <xr:revisionPtr revIDLastSave="0" documentId="8_{44324A79-FFFD-4B23-8841-B179328FE32C}" xr6:coauthVersionLast="47" xr6:coauthVersionMax="47" xr10:uidLastSave="{00000000-0000-0000-0000-000000000000}"/>
  <bookViews>
    <workbookView xWindow="-38510" yWindow="-5480" windowWidth="38620" windowHeight="21100" activeTab="1" xr2:uid="{1CD61182-37BB-4433-A42B-0418DBFF26A8}"/>
  </bookViews>
  <sheets>
    <sheet name="Sheet1" sheetId="1" r:id="rId1"/>
    <sheet name="Project SDGs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Bby" localSheetId="1">#REF!</definedName>
    <definedName name="Bby">#REF!</definedName>
    <definedName name="CP" localSheetId="1">#REF!</definedName>
    <definedName name="CP">#REF!</definedName>
    <definedName name="Crediting" localSheetId="1">#REF!</definedName>
    <definedName name="Crediting">#REF!</definedName>
    <definedName name="Default" localSheetId="1">#REF!</definedName>
    <definedName name="Default">#REF!</definedName>
    <definedName name="fNRB" localSheetId="1">#REF!</definedName>
    <definedName name="fNRB">#REF!</definedName>
    <definedName name="Leakage" localSheetId="1">#REF!</definedName>
    <definedName name="Leakage">#REF!</definedName>
    <definedName name="npy" localSheetId="1">#REF!</definedName>
    <definedName name="npy">#REF!</definedName>
    <definedName name="PoA" localSheetId="1">#REF!</definedName>
    <definedName name="PoA">#REF!</definedName>
    <definedName name="UFL" localSheetId="1">#REF!</definedName>
    <definedName name="UFL">#REF!</definedName>
    <definedName name="WBT" localSheetId="1">#REF!</definedName>
    <definedName name="WBT">#REF!</definedName>
    <definedName name="Y_N" localSheetId="1">#REF!</definedName>
    <definedName name="Y_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2" l="1"/>
  <c r="C26" i="2" l="1"/>
  <c r="C25" i="2" l="1"/>
  <c r="C24" i="2"/>
  <c r="E18" i="2"/>
  <c r="E17" i="2"/>
  <c r="E8" i="2"/>
  <c r="E7" i="2"/>
  <c r="E6" i="2"/>
  <c r="E5" i="2" l="1"/>
  <c r="C35" i="2" l="1"/>
  <c r="C34" i="2"/>
  <c r="C33" i="2"/>
  <c r="C1048556" i="2"/>
  <c r="C27" i="2"/>
  <c r="C36" i="2" l="1"/>
  <c r="Z14" i="1"/>
  <c r="Z4" i="1" l="1"/>
  <c r="Z5" i="1"/>
  <c r="Z3" i="1"/>
  <c r="F13" i="1"/>
  <c r="F12" i="1"/>
  <c r="F11" i="1"/>
  <c r="F10" i="1"/>
  <c r="F9" i="1"/>
  <c r="F8" i="1"/>
  <c r="F7" i="1"/>
  <c r="F6" i="1"/>
  <c r="Z6" i="1"/>
  <c r="Z7" i="1"/>
  <c r="Z8" i="1"/>
  <c r="Z9" i="1"/>
  <c r="Z15" i="1" l="1"/>
  <c r="Z10" i="1"/>
  <c r="Z11" i="1"/>
  <c r="Z12" i="1"/>
  <c r="Z13" i="1"/>
  <c r="Z16" i="1" l="1"/>
  <c r="L3" i="1"/>
  <c r="F3" i="1" s="1"/>
  <c r="L4" i="1"/>
  <c r="F4" i="1" s="1"/>
  <c r="L5" i="1"/>
  <c r="F5" i="1" s="1"/>
  <c r="L7" i="1"/>
  <c r="L8" i="1"/>
  <c r="L9" i="1"/>
  <c r="L6" i="1"/>
  <c r="L11" i="1"/>
  <c r="L12" i="1"/>
  <c r="L13" i="1"/>
  <c r="L10" i="1"/>
  <c r="Z17" i="1" l="1"/>
</calcChain>
</file>

<file path=xl/sharedStrings.xml><?xml version="1.0" encoding="utf-8"?>
<sst xmlns="http://schemas.openxmlformats.org/spreadsheetml/2006/main" count="83" uniqueCount="63">
  <si>
    <t>Total</t>
  </si>
  <si>
    <t>HH size</t>
  </si>
  <si>
    <r>
      <t>ƞ</t>
    </r>
    <r>
      <rPr>
        <vertAlign val="subscript"/>
        <sz val="11"/>
        <color theme="1"/>
        <rFont val="Calibri"/>
        <family val="2"/>
      </rPr>
      <t>p,1</t>
    </r>
  </si>
  <si>
    <r>
      <t>ƞ</t>
    </r>
    <r>
      <rPr>
        <vertAlign val="subscript"/>
        <sz val="11"/>
        <color theme="1"/>
        <rFont val="Calibri"/>
        <family val="2"/>
      </rPr>
      <t>p,2</t>
    </r>
  </si>
  <si>
    <r>
      <t>N</t>
    </r>
    <r>
      <rPr>
        <vertAlign val="subscript"/>
        <sz val="11"/>
        <color theme="1"/>
        <rFont val="Calibri"/>
        <family val="2"/>
        <scheme val="minor"/>
      </rPr>
      <t>p,2</t>
    </r>
  </si>
  <si>
    <r>
      <t>N</t>
    </r>
    <r>
      <rPr>
        <vertAlign val="subscript"/>
        <sz val="11"/>
        <color theme="1"/>
        <rFont val="Calibri"/>
        <family val="2"/>
        <scheme val="minor"/>
      </rPr>
      <t>p,1</t>
    </r>
  </si>
  <si>
    <r>
      <t>U</t>
    </r>
    <r>
      <rPr>
        <vertAlign val="subscript"/>
        <sz val="11"/>
        <color theme="1"/>
        <rFont val="Calibri"/>
        <family val="2"/>
        <scheme val="minor"/>
      </rPr>
      <t>p,2</t>
    </r>
  </si>
  <si>
    <r>
      <t>U</t>
    </r>
    <r>
      <rPr>
        <vertAlign val="subscript"/>
        <sz val="11"/>
        <color theme="1"/>
        <rFont val="Calibri"/>
        <family val="2"/>
        <scheme val="minor"/>
      </rPr>
      <t>p,1</t>
    </r>
  </si>
  <si>
    <r>
      <t>DF</t>
    </r>
    <r>
      <rPr>
        <vertAlign val="subscript"/>
        <sz val="11"/>
        <color theme="1"/>
        <rFont val="Calibri"/>
        <family val="2"/>
        <scheme val="minor"/>
      </rPr>
      <t>b,stove,1</t>
    </r>
  </si>
  <si>
    <r>
      <t>DF</t>
    </r>
    <r>
      <rPr>
        <vertAlign val="subscript"/>
        <sz val="11"/>
        <color theme="1"/>
        <rFont val="Calibri"/>
        <family val="2"/>
        <scheme val="minor"/>
      </rPr>
      <t>b,stove,2</t>
    </r>
  </si>
  <si>
    <t>ER (VER)</t>
  </si>
  <si>
    <t>VPA-11 - Niou</t>
  </si>
  <si>
    <t>VPA-11 - Sourgoubila</t>
  </si>
  <si>
    <t>VPA-11 - Toeghin</t>
  </si>
  <si>
    <t>VPA-12 - Niou</t>
  </si>
  <si>
    <t>VPA-12 - Sourgoubila</t>
  </si>
  <si>
    <t>VPA-12 - Toeghin</t>
  </si>
  <si>
    <t>VPA-12 - Bousse</t>
  </si>
  <si>
    <t>VPA 11</t>
  </si>
  <si>
    <t>VPA 12</t>
  </si>
  <si>
    <t>VPA-13 - Niou</t>
  </si>
  <si>
    <t>VPA-13 - Sourgoubila</t>
  </si>
  <si>
    <t>VPA-13 - Toeghin</t>
  </si>
  <si>
    <t>VPA-13 - Bousse</t>
  </si>
  <si>
    <t>VPA 13</t>
  </si>
  <si>
    <t>AG 2-3</t>
  </si>
  <si>
    <t>AG 1-2</t>
  </si>
  <si>
    <t>AG 0-1</t>
  </si>
  <si>
    <r>
      <t>N</t>
    </r>
    <r>
      <rPr>
        <vertAlign val="subscript"/>
        <sz val="11"/>
        <color theme="1"/>
        <rFont val="Calibri"/>
        <family val="2"/>
        <scheme val="minor"/>
      </rPr>
      <t>p,3</t>
    </r>
  </si>
  <si>
    <r>
      <t>U</t>
    </r>
    <r>
      <rPr>
        <vertAlign val="subscript"/>
        <sz val="11"/>
        <color theme="1"/>
        <rFont val="Calibri"/>
        <family val="2"/>
        <scheme val="minor"/>
      </rPr>
      <t>p,3</t>
    </r>
  </si>
  <si>
    <r>
      <t>ƞ</t>
    </r>
    <r>
      <rPr>
        <vertAlign val="subscript"/>
        <sz val="11"/>
        <color theme="1"/>
        <rFont val="Calibri"/>
        <family val="2"/>
      </rPr>
      <t>p,3</t>
    </r>
  </si>
  <si>
    <r>
      <t>DF</t>
    </r>
    <r>
      <rPr>
        <vertAlign val="subscript"/>
        <sz val="11"/>
        <color theme="1"/>
        <rFont val="Calibri"/>
        <family val="2"/>
        <scheme val="minor"/>
      </rPr>
      <t>b,stove,3</t>
    </r>
  </si>
  <si>
    <t>AG 3-4</t>
  </si>
  <si>
    <r>
      <t>N</t>
    </r>
    <r>
      <rPr>
        <vertAlign val="subscript"/>
        <sz val="11"/>
        <color theme="1"/>
        <rFont val="Calibri"/>
        <family val="2"/>
        <scheme val="minor"/>
      </rPr>
      <t>p,4</t>
    </r>
  </si>
  <si>
    <r>
      <t>U</t>
    </r>
    <r>
      <rPr>
        <vertAlign val="subscript"/>
        <sz val="11"/>
        <color theme="1"/>
        <rFont val="Calibri"/>
        <family val="2"/>
        <scheme val="minor"/>
      </rPr>
      <t>p,4</t>
    </r>
  </si>
  <si>
    <r>
      <t>DF</t>
    </r>
    <r>
      <rPr>
        <vertAlign val="subscript"/>
        <sz val="11"/>
        <color theme="1"/>
        <rFont val="Calibri"/>
        <family val="2"/>
        <scheme val="minor"/>
      </rPr>
      <t>b,stove,4</t>
    </r>
  </si>
  <si>
    <r>
      <t>ƞ</t>
    </r>
    <r>
      <rPr>
        <vertAlign val="subscript"/>
        <sz val="11"/>
        <color theme="1"/>
        <rFont val="Calibri"/>
        <family val="2"/>
      </rPr>
      <t>p,4</t>
    </r>
  </si>
  <si>
    <t>SDG 1 - No poverty</t>
  </si>
  <si>
    <t>SDG 3 - Good health and well-being</t>
  </si>
  <si>
    <t>Proportion of households perceiving:</t>
  </si>
  <si>
    <t>% respondents</t>
  </si>
  <si>
    <t>Smoke level reduction</t>
  </si>
  <si>
    <t>Incidence of couching reduction</t>
  </si>
  <si>
    <t>Incidence of respiratory illness reduction</t>
  </si>
  <si>
    <t>Incidence of itchy eyes reduction</t>
  </si>
  <si>
    <t>SDG 4 - Quality Education</t>
  </si>
  <si>
    <t>Parameter #1: Number of training initiatives for staff involved in the programme</t>
  </si>
  <si>
    <t xml:space="preserve">Parameter #2: Number of workshops carried out for women     </t>
  </si>
  <si>
    <t>SDG 5 - Gender equality</t>
  </si>
  <si>
    <t xml:space="preserve">Proportion of stove users perceiving reduced amount of time spent on wood fuel collection </t>
  </si>
  <si>
    <t>proportion of user perceiving reduced amount of money spent on wood fuel purchase</t>
  </si>
  <si>
    <t>SDG 7 - Affordable and clean energy</t>
  </si>
  <si>
    <t>Number of F3PA efficient cookstoves disseminated</t>
  </si>
  <si>
    <t>#</t>
  </si>
  <si>
    <t>TOTAL</t>
  </si>
  <si>
    <t>SDG 13 - Affordable and clean energy</t>
  </si>
  <si>
    <t>Number of tCO2e reduced by the project</t>
  </si>
  <si>
    <t>GS1240_MS_VPA-11-12-13_MP4</t>
  </si>
  <si>
    <t>DR_Tiipaalga_VPA-11_ICS_20220404_v1.0</t>
  </si>
  <si>
    <t>DR_Tiipaalga_VPA-12_ICS_20220404_v1.0</t>
  </si>
  <si>
    <t>DR_Tiipaalga_VPA-13_ICS_20220404_v1.0</t>
  </si>
  <si>
    <t>SDG 4 summary</t>
  </si>
  <si>
    <t>Compte rendu de formation des enqueteurs verification An4_EN translation2-KWG-Rapport de formation_agent de collecte_picture 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</si>
</sst>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%"/>
    <numFmt numFmtId="165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b/>
      <u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lightDown"/>
    </fill>
    <fill>
      <patternFill patternType="solid">
        <fgColor indexed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65"/>
        <bgColor indexed="64"/>
      </patternFill>
    </fill>
    <fill>
      <patternFill patternType="lightUp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/>
  </cellStyleXfs>
  <cellXfs count="136">
    <xf numFmtId="0" fontId="0" fillId="0" borderId="0" xfId="0"/>
    <xf numFmtId="0" fontId="0" fillId="0" borderId="0" xfId="0" applyAlignment="1">
      <alignment horizontal="center"/>
    </xf>
    <xf numFmtId="10" fontId="0" fillId="0" borderId="0" xfId="1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0" fontId="0" fillId="3" borderId="1" xfId="0" applyFill="1" applyBorder="1" applyAlignment="1">
      <alignment horizontal="center"/>
    </xf>
    <xf numFmtId="10" fontId="0" fillId="3" borderId="1" xfId="1" applyNumberFormat="1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10" fontId="0" fillId="0" borderId="1" xfId="1" applyNumberFormat="1" applyFont="1" applyBorder="1" applyAlignment="1">
      <alignment horizontal="center"/>
    </xf>
    <xf numFmtId="3" fontId="6" fillId="0" borderId="4" xfId="0" applyNumberFormat="1" applyFon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10" fontId="0" fillId="0" borderId="6" xfId="1" applyNumberFormat="1" applyFont="1" applyBorder="1" applyAlignment="1">
      <alignment horizontal="center"/>
    </xf>
    <xf numFmtId="3" fontId="6" fillId="0" borderId="7" xfId="0" applyNumberFormat="1" applyFont="1" applyBorder="1" applyAlignment="1">
      <alignment horizontal="center"/>
    </xf>
    <xf numFmtId="0" fontId="3" fillId="2" borderId="9" xfId="0" applyFont="1" applyFill="1" applyBorder="1"/>
    <xf numFmtId="0" fontId="3" fillId="2" borderId="10" xfId="0" applyFont="1" applyFill="1" applyBorder="1"/>
    <xf numFmtId="3" fontId="3" fillId="2" borderId="12" xfId="0" applyNumberFormat="1" applyFont="1" applyFill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10" fontId="1" fillId="0" borderId="1" xfId="1" applyNumberFormat="1" applyFon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10" fontId="1" fillId="0" borderId="6" xfId="1" applyNumberFormat="1" applyFont="1" applyBorder="1" applyAlignment="1">
      <alignment horizontal="center"/>
    </xf>
    <xf numFmtId="3" fontId="0" fillId="0" borderId="0" xfId="0" applyNumberFormat="1"/>
    <xf numFmtId="0" fontId="3" fillId="2" borderId="19" xfId="0" applyFont="1" applyFill="1" applyBorder="1"/>
    <xf numFmtId="2" fontId="0" fillId="0" borderId="20" xfId="0" applyNumberFormat="1" applyBorder="1" applyAlignment="1">
      <alignment horizontal="center"/>
    </xf>
    <xf numFmtId="10" fontId="0" fillId="0" borderId="20" xfId="1" applyNumberFormat="1" applyFont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10" fontId="1" fillId="0" borderId="20" xfId="1" applyNumberFormat="1" applyFont="1" applyBorder="1" applyAlignment="1">
      <alignment horizontal="center"/>
    </xf>
    <xf numFmtId="3" fontId="6" fillId="0" borderId="23" xfId="0" applyNumberFormat="1" applyFont="1" applyBorder="1" applyAlignment="1">
      <alignment horizontal="center"/>
    </xf>
    <xf numFmtId="10" fontId="0" fillId="5" borderId="20" xfId="0" applyNumberFormat="1" applyFill="1" applyBorder="1" applyAlignment="1">
      <alignment horizontal="center"/>
    </xf>
    <xf numFmtId="10" fontId="0" fillId="5" borderId="20" xfId="1" applyNumberFormat="1" applyFont="1" applyFill="1" applyBorder="1" applyAlignment="1">
      <alignment horizontal="center"/>
    </xf>
    <xf numFmtId="10" fontId="0" fillId="5" borderId="1" xfId="0" applyNumberFormat="1" applyFill="1" applyBorder="1" applyAlignment="1">
      <alignment horizontal="center"/>
    </xf>
    <xf numFmtId="10" fontId="0" fillId="5" borderId="1" xfId="1" applyNumberFormat="1" applyFont="1" applyFill="1" applyBorder="1" applyAlignment="1">
      <alignment horizontal="center"/>
    </xf>
    <xf numFmtId="3" fontId="6" fillId="5" borderId="21" xfId="0" applyNumberFormat="1" applyFont="1" applyFill="1" applyBorder="1" applyAlignment="1">
      <alignment horizontal="center"/>
    </xf>
    <xf numFmtId="3" fontId="6" fillId="5" borderId="15" xfId="0" applyNumberFormat="1" applyFont="1" applyFill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10" fontId="0" fillId="7" borderId="1" xfId="1" applyNumberFormat="1" applyFont="1" applyFill="1" applyBorder="1" applyAlignment="1">
      <alignment horizontal="center"/>
    </xf>
    <xf numFmtId="164" fontId="2" fillId="7" borderId="1" xfId="1" applyNumberFormat="1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10" fontId="0" fillId="8" borderId="1" xfId="1" applyNumberFormat="1" applyFont="1" applyFill="1" applyBorder="1" applyAlignment="1">
      <alignment horizontal="center"/>
    </xf>
    <xf numFmtId="164" fontId="2" fillId="8" borderId="1" xfId="1" applyNumberFormat="1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3" fontId="3" fillId="4" borderId="24" xfId="0" applyNumberFormat="1" applyFont="1" applyFill="1" applyBorder="1" applyAlignment="1">
      <alignment horizontal="center"/>
    </xf>
    <xf numFmtId="3" fontId="3" fillId="4" borderId="18" xfId="0" applyNumberFormat="1" applyFont="1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6" fillId="7" borderId="4" xfId="0" applyFont="1" applyFill="1" applyBorder="1" applyAlignment="1">
      <alignment horizontal="center"/>
    </xf>
    <xf numFmtId="1" fontId="7" fillId="6" borderId="19" xfId="0" applyNumberFormat="1" applyFont="1" applyFill="1" applyBorder="1" applyAlignment="1">
      <alignment horizontal="center"/>
    </xf>
    <xf numFmtId="3" fontId="0" fillId="5" borderId="22" xfId="0" applyNumberFormat="1" applyFill="1" applyBorder="1" applyAlignment="1">
      <alignment horizontal="center"/>
    </xf>
    <xf numFmtId="3" fontId="6" fillId="5" borderId="23" xfId="0" applyNumberFormat="1" applyFont="1" applyFill="1" applyBorder="1" applyAlignment="1">
      <alignment horizontal="center"/>
    </xf>
    <xf numFmtId="3" fontId="0" fillId="5" borderId="3" xfId="0" applyNumberFormat="1" applyFill="1" applyBorder="1" applyAlignment="1">
      <alignment horizontal="center"/>
    </xf>
    <xf numFmtId="3" fontId="6" fillId="5" borderId="4" xfId="0" applyNumberFormat="1" applyFont="1" applyFill="1" applyBorder="1" applyAlignment="1">
      <alignment horizontal="center"/>
    </xf>
    <xf numFmtId="3" fontId="0" fillId="5" borderId="5" xfId="0" applyNumberFormat="1" applyFill="1" applyBorder="1" applyAlignment="1">
      <alignment horizontal="center"/>
    </xf>
    <xf numFmtId="10" fontId="0" fillId="5" borderId="6" xfId="0" applyNumberFormat="1" applyFill="1" applyBorder="1" applyAlignment="1">
      <alignment horizontal="center"/>
    </xf>
    <xf numFmtId="10" fontId="0" fillId="5" borderId="6" xfId="1" applyNumberFormat="1" applyFont="1" applyFill="1" applyBorder="1" applyAlignment="1">
      <alignment horizontal="center"/>
    </xf>
    <xf numFmtId="3" fontId="6" fillId="5" borderId="7" xfId="0" applyNumberFormat="1" applyFont="1" applyFill="1" applyBorder="1" applyAlignment="1">
      <alignment horizontal="center"/>
    </xf>
    <xf numFmtId="3" fontId="0" fillId="5" borderId="25" xfId="0" applyNumberFormat="1" applyFill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0" fontId="0" fillId="5" borderId="2" xfId="0" applyNumberFormat="1" applyFill="1" applyBorder="1" applyAlignment="1">
      <alignment horizontal="center"/>
    </xf>
    <xf numFmtId="10" fontId="0" fillId="5" borderId="2" xfId="1" applyNumberFormat="1" applyFont="1" applyFill="1" applyBorder="1" applyAlignment="1">
      <alignment horizontal="center"/>
    </xf>
    <xf numFmtId="10" fontId="0" fillId="0" borderId="2" xfId="1" applyNumberFormat="1" applyFont="1" applyBorder="1" applyAlignment="1">
      <alignment horizontal="center"/>
    </xf>
    <xf numFmtId="3" fontId="0" fillId="0" borderId="25" xfId="0" applyNumberFormat="1" applyBorder="1" applyAlignment="1">
      <alignment horizontal="center"/>
    </xf>
    <xf numFmtId="10" fontId="1" fillId="0" borderId="2" xfId="1" applyNumberFormat="1" applyFont="1" applyBorder="1" applyAlignment="1">
      <alignment horizontal="center"/>
    </xf>
    <xf numFmtId="3" fontId="6" fillId="0" borderId="26" xfId="0" applyNumberFormat="1" applyFont="1" applyBorder="1" applyAlignment="1">
      <alignment horizontal="center"/>
    </xf>
    <xf numFmtId="3" fontId="6" fillId="5" borderId="16" xfId="0" applyNumberFormat="1" applyFont="1" applyFill="1" applyBorder="1" applyAlignment="1">
      <alignment horizontal="center"/>
    </xf>
    <xf numFmtId="3" fontId="3" fillId="2" borderId="27" xfId="0" applyNumberFormat="1" applyFont="1" applyFill="1" applyBorder="1" applyAlignment="1">
      <alignment horizontal="center"/>
    </xf>
    <xf numFmtId="3" fontId="0" fillId="9" borderId="3" xfId="0" applyNumberFormat="1" applyFill="1" applyBorder="1" applyAlignment="1">
      <alignment horizontal="center"/>
    </xf>
    <xf numFmtId="3" fontId="0" fillId="9" borderId="5" xfId="0" applyNumberFormat="1" applyFill="1" applyBorder="1" applyAlignment="1">
      <alignment horizontal="center"/>
    </xf>
    <xf numFmtId="10" fontId="0" fillId="0" borderId="0" xfId="0" applyNumberFormat="1" applyAlignment="1">
      <alignment horizontal="center"/>
    </xf>
    <xf numFmtId="0" fontId="3" fillId="2" borderId="18" xfId="0" applyFont="1" applyFill="1" applyBorder="1"/>
    <xf numFmtId="3" fontId="6" fillId="10" borderId="4" xfId="0" applyNumberFormat="1" applyFont="1" applyFill="1" applyBorder="1" applyAlignment="1">
      <alignment horizontal="center"/>
    </xf>
    <xf numFmtId="3" fontId="6" fillId="10" borderId="7" xfId="0" applyNumberFormat="1" applyFont="1" applyFill="1" applyBorder="1" applyAlignment="1">
      <alignment horizontal="center"/>
    </xf>
    <xf numFmtId="3" fontId="0" fillId="10" borderId="3" xfId="0" applyNumberFormat="1" applyFill="1" applyBorder="1" applyAlignment="1">
      <alignment horizontal="center"/>
    </xf>
    <xf numFmtId="3" fontId="0" fillId="10" borderId="5" xfId="0" applyNumberFormat="1" applyFill="1" applyBorder="1" applyAlignment="1">
      <alignment horizontal="center"/>
    </xf>
    <xf numFmtId="10" fontId="1" fillId="10" borderId="1" xfId="1" applyNumberFormat="1" applyFont="1" applyFill="1" applyBorder="1" applyAlignment="1">
      <alignment horizontal="center"/>
    </xf>
    <xf numFmtId="10" fontId="1" fillId="10" borderId="6" xfId="1" applyNumberFormat="1" applyFont="1" applyFill="1" applyBorder="1" applyAlignment="1">
      <alignment horizontal="center"/>
    </xf>
    <xf numFmtId="3" fontId="0" fillId="9" borderId="22" xfId="0" applyNumberFormat="1" applyFill="1" applyBorder="1" applyAlignment="1">
      <alignment horizontal="center"/>
    </xf>
    <xf numFmtId="0" fontId="3" fillId="2" borderId="21" xfId="0" applyFont="1" applyFill="1" applyBorder="1"/>
    <xf numFmtId="3" fontId="6" fillId="5" borderId="26" xfId="0" applyNumberFormat="1" applyFont="1" applyFill="1" applyBorder="1" applyAlignment="1">
      <alignment horizontal="center"/>
    </xf>
    <xf numFmtId="3" fontId="6" fillId="9" borderId="23" xfId="0" applyNumberFormat="1" applyFont="1" applyFill="1" applyBorder="1" applyAlignment="1">
      <alignment horizontal="center"/>
    </xf>
    <xf numFmtId="3" fontId="6" fillId="9" borderId="4" xfId="0" applyNumberFormat="1" applyFont="1" applyFill="1" applyBorder="1" applyAlignment="1">
      <alignment horizontal="center"/>
    </xf>
    <xf numFmtId="3" fontId="6" fillId="9" borderId="7" xfId="0" applyNumberFormat="1" applyFont="1" applyFill="1" applyBorder="1" applyAlignment="1">
      <alignment horizontal="center"/>
    </xf>
    <xf numFmtId="0" fontId="3" fillId="2" borderId="28" xfId="0" applyFont="1" applyFill="1" applyBorder="1"/>
    <xf numFmtId="3" fontId="3" fillId="4" borderId="29" xfId="0" applyNumberFormat="1" applyFont="1" applyFill="1" applyBorder="1" applyAlignment="1">
      <alignment horizontal="center"/>
    </xf>
    <xf numFmtId="3" fontId="3" fillId="4" borderId="3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0" fontId="7" fillId="11" borderId="1" xfId="1" applyNumberFormat="1" applyFont="1" applyFill="1" applyBorder="1" applyAlignment="1"/>
    <xf numFmtId="0" fontId="0" fillId="12" borderId="3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10" fontId="0" fillId="12" borderId="1" xfId="1" applyNumberFormat="1" applyFont="1" applyFill="1" applyBorder="1" applyAlignment="1">
      <alignment horizontal="center"/>
    </xf>
    <xf numFmtId="164" fontId="2" fillId="12" borderId="1" xfId="1" applyNumberFormat="1" applyFont="1" applyFill="1" applyBorder="1" applyAlignment="1">
      <alignment horizontal="center"/>
    </xf>
    <xf numFmtId="0" fontId="6" fillId="12" borderId="4" xfId="0" applyFont="1" applyFill="1" applyBorder="1" applyAlignment="1">
      <alignment horizontal="center"/>
    </xf>
    <xf numFmtId="3" fontId="0" fillId="9" borderId="31" xfId="0" applyNumberFormat="1" applyFill="1" applyBorder="1" applyAlignment="1">
      <alignment horizontal="center"/>
    </xf>
    <xf numFmtId="3" fontId="0" fillId="9" borderId="11" xfId="0" applyNumberFormat="1" applyFill="1" applyBorder="1" applyAlignment="1">
      <alignment horizontal="center"/>
    </xf>
    <xf numFmtId="3" fontId="0" fillId="9" borderId="32" xfId="0" applyNumberFormat="1" applyFill="1" applyBorder="1" applyAlignment="1">
      <alignment horizontal="center"/>
    </xf>
    <xf numFmtId="3" fontId="0" fillId="5" borderId="31" xfId="0" applyNumberFormat="1" applyFill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2" xfId="0" applyNumberFormat="1" applyFill="1" applyBorder="1" applyAlignment="1">
      <alignment horizontal="center"/>
    </xf>
    <xf numFmtId="10" fontId="0" fillId="0" borderId="20" xfId="0" applyNumberFormat="1" applyBorder="1" applyAlignment="1">
      <alignment horizontal="center"/>
    </xf>
    <xf numFmtId="10" fontId="0" fillId="0" borderId="6" xfId="0" applyNumberFormat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0" fontId="3" fillId="8" borderId="25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/>
    </xf>
    <xf numFmtId="0" fontId="3" fillId="8" borderId="26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7" borderId="25" xfId="0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7" borderId="26" xfId="0" applyFont="1" applyFill="1" applyBorder="1" applyAlignment="1">
      <alignment horizontal="center"/>
    </xf>
    <xf numFmtId="0" fontId="3" fillId="12" borderId="25" xfId="0" applyFont="1" applyFill="1" applyBorder="1" applyAlignment="1">
      <alignment horizontal="center"/>
    </xf>
    <xf numFmtId="0" fontId="3" fillId="12" borderId="2" xfId="0" applyFont="1" applyFill="1" applyBorder="1" applyAlignment="1">
      <alignment horizontal="center"/>
    </xf>
    <xf numFmtId="0" fontId="3" fillId="12" borderId="26" xfId="0" applyFont="1" applyFill="1" applyBorder="1" applyAlignment="1">
      <alignment horizontal="center"/>
    </xf>
    <xf numFmtId="0" fontId="10" fillId="13" borderId="33" xfId="2" applyFont="1" applyFill="1" applyBorder="1"/>
    <xf numFmtId="0" fontId="10" fillId="13" borderId="0" xfId="2" applyFont="1" applyFill="1"/>
    <xf numFmtId="0" fontId="9" fillId="11" borderId="0" xfId="2" applyFill="1"/>
    <xf numFmtId="0" fontId="11" fillId="11" borderId="0" xfId="2" applyFont="1" applyFill="1"/>
    <xf numFmtId="0" fontId="12" fillId="11" borderId="0" xfId="2" applyFont="1" applyFill="1" applyAlignment="1">
      <alignment horizontal="right"/>
    </xf>
    <xf numFmtId="0" fontId="13" fillId="11" borderId="0" xfId="2" applyFont="1" applyFill="1"/>
    <xf numFmtId="9" fontId="11" fillId="11" borderId="0" xfId="2" applyNumberFormat="1" applyFont="1" applyFill="1"/>
    <xf numFmtId="0" fontId="14" fillId="11" borderId="0" xfId="2" applyFont="1" applyFill="1"/>
    <xf numFmtId="0" fontId="9" fillId="0" borderId="0" xfId="2"/>
    <xf numFmtId="0" fontId="10" fillId="11" borderId="0" xfId="2" applyFont="1" applyFill="1"/>
    <xf numFmtId="0" fontId="12" fillId="11" borderId="0" xfId="2" applyFont="1" applyFill="1"/>
    <xf numFmtId="165" fontId="11" fillId="11" borderId="0" xfId="2" applyNumberFormat="1" applyFont="1" applyFill="1"/>
    <xf numFmtId="0" fontId="11" fillId="11" borderId="0" xfId="2" applyFont="1" applyFill="1" applyAlignment="1">
      <alignment horizontal="right"/>
    </xf>
    <xf numFmtId="3" fontId="11" fillId="11" borderId="0" xfId="2" applyNumberFormat="1" applyFont="1" applyFill="1"/>
    <xf numFmtId="0" fontId="15" fillId="11" borderId="0" xfId="2" applyFont="1" applyFill="1"/>
    <xf numFmtId="1" fontId="15" fillId="11" borderId="0" xfId="2" applyNumberFormat="1" applyFont="1" applyFill="1"/>
    <xf numFmtId="3" fontId="9" fillId="11" borderId="0" xfId="2" applyNumberFormat="1" applyFill="1"/>
  </cellXfs>
  <cellStyles count="3">
    <cellStyle name="Normal" xfId="0" builtinId="0"/>
    <cellStyle name="Normal 2" xfId="2" xr:uid="{57CF7773-1470-4FE3-AE50-77F758F8AD47}"/>
    <cellStyle name="Percent" xfId="1" builtinId="5"/>
  </cellStyles>
  <dxfs count="0"/>
  <tableStyles count="0" defaultTableStyle="TableStyleMedium2" defaultPivotStyle="PivotStyleLight16"/>
  <colors>
    <mruColors>
      <color rgb="FFFFCCFF"/>
      <color rgb="FFFFFF99"/>
      <color rgb="FFCC99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3</xdr:row>
      <xdr:rowOff>130175</xdr:rowOff>
    </xdr:from>
    <xdr:to>
      <xdr:col>0</xdr:col>
      <xdr:colOff>473075</xdr:colOff>
      <xdr:row>5</xdr:row>
      <xdr:rowOff>127000</xdr:rowOff>
    </xdr:to>
    <xdr:pic>
      <xdr:nvPicPr>
        <xdr:cNvPr id="2" name="Picture 1" descr="European Sustainable Development Week Events on SDG 3: Good Health and  Well-Being ESDW">
          <a:extLst>
            <a:ext uri="{FF2B5EF4-FFF2-40B4-BE49-F238E27FC236}">
              <a16:creationId xmlns:a16="http://schemas.microsoft.com/office/drawing/2014/main" id="{A954FD98-F84C-4C5B-B8DD-2C4EA9A67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682625"/>
          <a:ext cx="390525" cy="365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76200</xdr:colOff>
      <xdr:row>16</xdr:row>
      <xdr:rowOff>0</xdr:rowOff>
    </xdr:from>
    <xdr:to>
      <xdr:col>0</xdr:col>
      <xdr:colOff>531812</xdr:colOff>
      <xdr:row>18</xdr:row>
      <xdr:rowOff>60324</xdr:rowOff>
    </xdr:to>
    <xdr:pic>
      <xdr:nvPicPr>
        <xdr:cNvPr id="3" name="Picture 2" descr="esdw.eu/wp-content/uploads/2019/05/E_SDG-goals_...">
          <a:extLst>
            <a:ext uri="{FF2B5EF4-FFF2-40B4-BE49-F238E27FC236}">
              <a16:creationId xmlns:a16="http://schemas.microsoft.com/office/drawing/2014/main" id="{24F2539E-C148-4D2D-9A0E-5C622D12B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946400"/>
          <a:ext cx="455612" cy="4286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20</xdr:row>
      <xdr:rowOff>85725</xdr:rowOff>
    </xdr:from>
    <xdr:to>
      <xdr:col>0</xdr:col>
      <xdr:colOff>543891</xdr:colOff>
      <xdr:row>23</xdr:row>
      <xdr:rowOff>0</xdr:rowOff>
    </xdr:to>
    <xdr:pic>
      <xdr:nvPicPr>
        <xdr:cNvPr id="4" name="Picture 3" descr="Goal 7 | Department of Economic and Social Affairs">
          <a:extLst>
            <a:ext uri="{FF2B5EF4-FFF2-40B4-BE49-F238E27FC236}">
              <a16:creationId xmlns:a16="http://schemas.microsoft.com/office/drawing/2014/main" id="{96643981-13D6-4ACC-AF88-B9D55A8D3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3768725"/>
          <a:ext cx="486741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69849</xdr:colOff>
      <xdr:row>10</xdr:row>
      <xdr:rowOff>117473</xdr:rowOff>
    </xdr:from>
    <xdr:to>
      <xdr:col>0</xdr:col>
      <xdr:colOff>536574</xdr:colOff>
      <xdr:row>13</xdr:row>
      <xdr:rowOff>10465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3B7E47E-4058-4FDF-9ABA-5CAF6BB7F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49" y="1958973"/>
          <a:ext cx="466725" cy="4454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78277</xdr:colOff>
      <xdr:row>29</xdr:row>
      <xdr:rowOff>59591</xdr:rowOff>
    </xdr:from>
    <xdr:to>
      <xdr:col>0</xdr:col>
      <xdr:colOff>476250</xdr:colOff>
      <xdr:row>31</xdr:row>
      <xdr:rowOff>87511</xdr:rowOff>
    </xdr:to>
    <xdr:pic>
      <xdr:nvPicPr>
        <xdr:cNvPr id="6" name="Picture 5" descr="13. Climate action - Sustainable development indicators ...">
          <a:extLst>
            <a:ext uri="{FF2B5EF4-FFF2-40B4-BE49-F238E27FC236}">
              <a16:creationId xmlns:a16="http://schemas.microsoft.com/office/drawing/2014/main" id="{A86E167E-CF9C-4F27-9FB4-C15F76E4F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77" y="5399941"/>
          <a:ext cx="397973" cy="396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Drive%20partag&#233;s\ST%20Africa%20AQ%20Projects\AQ%20Projects\304196_F3PA%20tiipaalga%20-%20Bam%20Loroum%20Burkina%20Faso%202\F3PA%20-%20VPA-01%20to%2010\Verification%208\40.%20ER\GS%201340%20-%20VPA%2001-10%20-%20ER_MP8_%20v1.0.xlsx" TargetMode="External"/><Relationship Id="rId1" Type="http://schemas.openxmlformats.org/officeDocument/2006/relationships/externalLinkPath" Target="/Drive%20partag&#233;s/ST%20Africa%20AQ%20Projects/AQ%20Projects/304196_F3PA%20tiipaalga%20-%20Bam%20Loroum%20Burkina%20Faso%202/F3PA%20-%20VPA-01%20to%2010/Verification%208/40.%20ER/GS%201340%20-%20VPA%2001-10%20-%20ER_MP8_%20v1.0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G:\Drive%20partag&#233;s\ST%20Africa%20AQ%20Projects\AQ%20Projects\304195_F3PA%20tiipaalga%20-%20Kourw&#233;ogo%20Burkina%20Faso\F3PA%20-%20VPA-11%20to%2013\30.%20Verification\MP5\30.%20ER\GS1340%20-%20VPA-11-12-13-Vintage%202022%20-%20Consolidated%20ER%20calculation%20v1.0.xlsx" TargetMode="External"/><Relationship Id="rId2" Type="http://schemas.microsoft.com/office/2019/04/relationships/externalLinkLongPath" Target="/Drive%20partag&#233;s/ST%20Africa%20AQ%20Projects/AQ%20Projects/304195_F3PA%20tiipaalga%20-%20Kourw&#233;ogo%20Burkina%20Faso/F3PA%20-%20VPA-11%20to%2013/30.%20Verification/MP5/30.%20ER/GS1340%20-%20VPA-11-12-13-Vintage%202022%20-%20Consolidated%20ER%20calculation%20v1.0.xlsx?C65CA3E9" TargetMode="External"/><Relationship Id="rId1" Type="http://schemas.openxmlformats.org/officeDocument/2006/relationships/externalLinkPath" Target="file:///\\C65CA3E9\GS1340%20-%20VPA-11-12-13-Vintage%202022%20-%20Consolidated%20ER%20calculation%20v1.0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Drive%20partag&#233;s\ST%20Africa%20AQ%20Projects\AQ%20Projects\304195_F3PA%20tiipaalga%20-%20Kourw&#233;ogo%20Burkina%20Faso\F3PA%20-%20VPA-11%20to%2013\30.%20Verification\MP4\20.%20MS\GS1340_MS_VPA-11-12-13_Vintage%202021_v2.0.xlsx" TargetMode="External"/><Relationship Id="rId1" Type="http://schemas.openxmlformats.org/officeDocument/2006/relationships/externalLinkPath" Target="/Drive%20partag&#233;s/ST%20Africa%20AQ%20Projects/AQ%20Projects/304195_F3PA%20tiipaalga%20-%20Kourw&#233;ogo%20Burkina%20Faso/F3PA%20-%20VPA-11%20to%2013/30.%20Verification/MP4/20.%20MS/GS1340_MS_VPA-11-12-13_Vintage%202021_v2.0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Drive%20partag&#233;s\ST%20Africa%20AQ%20Projects\AQ%20Projects\304195_F3PA%20tiipaalga%20-%20Kourw&#233;ogo%20Burkina%20Faso\F3PA%20-%20VPA-11%20to%2013\30.%20Verification\MP4\10.%20Data\20220404\DR_Tiipaalga_VPA-11_ICS_20220404_v1.0.xlsx" TargetMode="External"/><Relationship Id="rId1" Type="http://schemas.openxmlformats.org/officeDocument/2006/relationships/externalLinkPath" Target="/Drive%20partag&#233;s/ST%20Africa%20AQ%20Projects/AQ%20Projects/304195_F3PA%20tiipaalga%20-%20Kourw&#233;ogo%20Burkina%20Faso/F3PA%20-%20VPA-11%20to%2013/30.%20Verification/MP4/10.%20Data/20220404/DR_Tiipaalga_VPA-11_ICS_20220404_v1.0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Drive%20partag&#233;s\ST%20Africa%20AQ%20Projects\AQ%20Projects\304195_F3PA%20tiipaalga%20-%20Kourw&#233;ogo%20Burkina%20Faso\F3PA%20-%20VPA-11%20to%2013\30.%20Verification\MP4\10.%20Data\20220404\DR_Tiipaalga_VPA-12_ICS_20220404_v1.0.xlsx" TargetMode="External"/><Relationship Id="rId1" Type="http://schemas.openxmlformats.org/officeDocument/2006/relationships/externalLinkPath" Target="/Drive%20partag&#233;s/ST%20Africa%20AQ%20Projects/AQ%20Projects/304195_F3PA%20tiipaalga%20-%20Kourw&#233;ogo%20Burkina%20Faso/F3PA%20-%20VPA-11%20to%2013/30.%20Verification/MP4/10.%20Data/20220404/DR_Tiipaalga_VPA-12_ICS_20220404_v1.0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Drive%20partag&#233;s\ST%20Africa%20AQ%20Projects\AQ%20Projects\304195_F3PA%20tiipaalga%20-%20Kourw&#233;ogo%20Burkina%20Faso\F3PA%20-%20VPA-11%20to%2013\30.%20Verification\MP4\10.%20Data\20220404\DR_Tiipaalga_VPA-13_ICS_20220404_v1.0.xlsx" TargetMode="External"/><Relationship Id="rId1" Type="http://schemas.openxmlformats.org/officeDocument/2006/relationships/externalLinkPath" Target="/Drive%20partag&#233;s/ST%20Africa%20AQ%20Projects/AQ%20Projects/304195_F3PA%20tiipaalga%20-%20Kourw&#233;ogo%20Burkina%20Faso/F3PA%20-%20VPA-11%20to%2013/30.%20Verification/MP4/10.%20Data/20220404/DR_Tiipaalga_VPA-13_ICS_20220404_v1.0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Drive%20partag&#233;s\ST%20Africa%20AQ%20Projects\AQ%20Projects\304195_F3PA%20tiipaalga%20-%20Kourw&#233;ogo%20Burkina%20Faso\F3PA%20-%20VPA-11%20to%2013\30.%20Verification\MP4\30.%20SDGs\SDG%204%20summary.xlsx" TargetMode="External"/><Relationship Id="rId1" Type="http://schemas.openxmlformats.org/officeDocument/2006/relationships/externalLinkPath" Target="/Drive%20partag&#233;s/ST%20Africa%20AQ%20Projects/AQ%20Projects/304195_F3PA%20tiipaalga%20-%20Kourw&#233;ogo%20Burkina%20Faso/F3PA%20-%20VPA-11%20to%2013/30.%20Verification/MP4/30.%20SDGs/SDG%204%20summar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put"/>
      <sheetName val="EF calculation"/>
      <sheetName val="Results"/>
      <sheetName val="Calculation"/>
      <sheetName val="Project SDGs"/>
    </sheetNames>
    <sheetDataSet>
      <sheetData sheetId="0" refreshError="1"/>
      <sheetData sheetId="1" refreshError="1"/>
      <sheetData sheetId="2">
        <row r="7">
          <cell r="Q7">
            <v>4280</v>
          </cell>
        </row>
      </sheetData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Consolidated ER"/>
      <sheetName val="Project SDGs"/>
    </sheetNames>
    <sheetDataSet>
      <sheetData sheetId="0">
        <row r="14">
          <cell r="AF14">
            <v>9651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w Data"/>
      <sheetName val="Group 2"/>
      <sheetName val="Analysis"/>
    </sheetNames>
    <sheetDataSet>
      <sheetData sheetId="0"/>
      <sheetData sheetId="1"/>
      <sheetData sheetId="2">
        <row r="139">
          <cell r="G139">
            <v>0.99784017278617709</v>
          </cell>
        </row>
        <row r="146">
          <cell r="G146">
            <v>1</v>
          </cell>
        </row>
        <row r="153">
          <cell r="G153">
            <v>1</v>
          </cell>
        </row>
        <row r="160">
          <cell r="G160">
            <v>1</v>
          </cell>
        </row>
        <row r="166">
          <cell r="G166">
            <v>1</v>
          </cell>
        </row>
        <row r="223">
          <cell r="G223">
            <v>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w Data"/>
      <sheetName val="Group 2"/>
      <sheetName val="Analysis"/>
    </sheetNames>
    <sheetDataSet>
      <sheetData sheetId="0"/>
      <sheetData sheetId="1"/>
      <sheetData sheetId="2">
        <row r="4">
          <cell r="B4">
            <v>10387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w Data"/>
      <sheetName val="Group 2"/>
      <sheetName val="Analysis"/>
    </sheetNames>
    <sheetDataSet>
      <sheetData sheetId="0"/>
      <sheetData sheetId="1"/>
      <sheetData sheetId="2">
        <row r="4">
          <cell r="B4">
            <v>10165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w Data"/>
      <sheetName val="Group 2"/>
      <sheetName val="Analysis"/>
    </sheetNames>
    <sheetDataSet>
      <sheetData sheetId="0"/>
      <sheetData sheetId="1"/>
      <sheetData sheetId="2">
        <row r="6">
          <cell r="B6">
            <v>8629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ensi"/>
      <sheetName val="Form"/>
      <sheetName val="Summary"/>
    </sheetNames>
    <sheetDataSet>
      <sheetData sheetId="0"/>
      <sheetData sheetId="1"/>
      <sheetData sheetId="2">
        <row r="7">
          <cell r="F7">
            <v>85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89015-299A-4B73-91B7-2066E1C9F350}">
  <dimension ref="A1:AB19"/>
  <sheetViews>
    <sheetView topLeftCell="I1" zoomScaleNormal="100" workbookViewId="0">
      <selection activeCell="P31" sqref="P31"/>
    </sheetView>
  </sheetViews>
  <sheetFormatPr defaultRowHeight="14.5" x14ac:dyDescent="0.35"/>
  <cols>
    <col min="1" max="1" width="19.453125" customWidth="1"/>
    <col min="2" max="13" width="8" customWidth="1"/>
    <col min="14" max="16" width="8.90625" style="1"/>
    <col min="17" max="17" width="8.90625" style="2"/>
    <col min="18" max="18" width="8.90625" style="3"/>
    <col min="19" max="22" width="8.90625" style="1"/>
    <col min="23" max="23" width="10" style="1" bestFit="1" customWidth="1"/>
    <col min="24" max="26" width="8.90625" style="1"/>
  </cols>
  <sheetData>
    <row r="1" spans="1:28" x14ac:dyDescent="0.35">
      <c r="A1" s="108"/>
      <c r="B1" s="116" t="s">
        <v>32</v>
      </c>
      <c r="C1" s="117"/>
      <c r="D1" s="117"/>
      <c r="E1" s="117"/>
      <c r="F1" s="117"/>
      <c r="G1" s="118"/>
      <c r="H1" s="113" t="s">
        <v>25</v>
      </c>
      <c r="I1" s="114"/>
      <c r="J1" s="114"/>
      <c r="K1" s="114"/>
      <c r="L1" s="114"/>
      <c r="M1" s="115"/>
      <c r="N1" s="105" t="s">
        <v>26</v>
      </c>
      <c r="O1" s="106"/>
      <c r="P1" s="106"/>
      <c r="Q1" s="106"/>
      <c r="R1" s="106"/>
      <c r="S1" s="107"/>
      <c r="T1" s="110" t="s">
        <v>27</v>
      </c>
      <c r="U1" s="111"/>
      <c r="V1" s="111"/>
      <c r="W1" s="111"/>
      <c r="X1" s="111"/>
      <c r="Y1" s="112"/>
      <c r="Z1" s="36" t="s">
        <v>0</v>
      </c>
    </row>
    <row r="2" spans="1:28" ht="16.5" x14ac:dyDescent="0.45">
      <c r="A2" s="109"/>
      <c r="B2" s="90" t="s">
        <v>33</v>
      </c>
      <c r="C2" s="91" t="s">
        <v>1</v>
      </c>
      <c r="D2" s="91" t="s">
        <v>34</v>
      </c>
      <c r="E2" s="92" t="s">
        <v>35</v>
      </c>
      <c r="F2" s="93" t="s">
        <v>36</v>
      </c>
      <c r="G2" s="94" t="s">
        <v>10</v>
      </c>
      <c r="H2" s="48" t="s">
        <v>28</v>
      </c>
      <c r="I2" s="37" t="s">
        <v>1</v>
      </c>
      <c r="J2" s="37" t="s">
        <v>29</v>
      </c>
      <c r="K2" s="38" t="s">
        <v>31</v>
      </c>
      <c r="L2" s="39" t="s">
        <v>30</v>
      </c>
      <c r="M2" s="49" t="s">
        <v>10</v>
      </c>
      <c r="N2" s="103" t="s">
        <v>4</v>
      </c>
      <c r="O2" s="40" t="s">
        <v>1</v>
      </c>
      <c r="P2" s="40" t="s">
        <v>6</v>
      </c>
      <c r="Q2" s="41" t="s">
        <v>9</v>
      </c>
      <c r="R2" s="42" t="s">
        <v>3</v>
      </c>
      <c r="S2" s="104" t="s">
        <v>10</v>
      </c>
      <c r="T2" s="43" t="s">
        <v>5</v>
      </c>
      <c r="U2" s="4" t="s">
        <v>1</v>
      </c>
      <c r="V2" s="4" t="s">
        <v>7</v>
      </c>
      <c r="W2" s="5" t="s">
        <v>8</v>
      </c>
      <c r="X2" s="6" t="s">
        <v>2</v>
      </c>
      <c r="Y2" s="44" t="s">
        <v>10</v>
      </c>
      <c r="Z2" s="45" t="s">
        <v>10</v>
      </c>
    </row>
    <row r="3" spans="1:28" x14ac:dyDescent="0.35">
      <c r="A3" s="14" t="s">
        <v>11</v>
      </c>
      <c r="B3" s="50">
        <v>957.24109589041097</v>
      </c>
      <c r="C3" s="7">
        <v>6.53</v>
      </c>
      <c r="D3" s="89">
        <v>0.90990990990990994</v>
      </c>
      <c r="E3" s="89">
        <v>1.2273128429453974E-2</v>
      </c>
      <c r="F3" s="9">
        <f>L3*99%</f>
        <v>0.22704996599999996</v>
      </c>
      <c r="G3" s="10">
        <v>3053.9741206498647</v>
      </c>
      <c r="H3" s="50">
        <v>414.75890410958903</v>
      </c>
      <c r="I3" s="7">
        <v>6.53</v>
      </c>
      <c r="J3" s="8">
        <v>0.85321100917431192</v>
      </c>
      <c r="K3" s="9">
        <v>1.9988216232140227E-2</v>
      </c>
      <c r="L3" s="9">
        <f>R3*99%</f>
        <v>0.22934339999999998</v>
      </c>
      <c r="M3" s="10">
        <v>1241.9505011749814</v>
      </c>
      <c r="N3" s="75"/>
      <c r="O3" s="7">
        <v>6.53</v>
      </c>
      <c r="P3" s="77"/>
      <c r="Q3" s="77"/>
      <c r="R3" s="18">
        <v>0.23165999999999998</v>
      </c>
      <c r="S3" s="73"/>
      <c r="T3" s="75"/>
      <c r="U3" s="7">
        <v>6.53</v>
      </c>
      <c r="V3" s="77"/>
      <c r="W3" s="77"/>
      <c r="X3" s="18">
        <v>0.23400000000000001</v>
      </c>
      <c r="Y3" s="73"/>
      <c r="Z3" s="46">
        <f>IF((Y3+S3+M3+G3)&gt;10000,10000,ROUNDDOWN(Y3+S3+M3+G3,0))</f>
        <v>4295</v>
      </c>
      <c r="AB3" s="21"/>
    </row>
    <row r="4" spans="1:28" x14ac:dyDescent="0.35">
      <c r="A4" s="14" t="s">
        <v>12</v>
      </c>
      <c r="B4" s="17">
        <v>1069.2356164383561</v>
      </c>
      <c r="C4" s="7">
        <v>6.91</v>
      </c>
      <c r="D4" s="89">
        <v>0.90990990990990994</v>
      </c>
      <c r="E4" s="89">
        <v>1.2273128429453974E-2</v>
      </c>
      <c r="F4" s="9">
        <f t="shared" ref="F4:F5" si="0">L4*99%</f>
        <v>0.22704996599999996</v>
      </c>
      <c r="G4" s="10">
        <v>3609.7930137317212</v>
      </c>
      <c r="H4" s="17">
        <v>507.76438356164385</v>
      </c>
      <c r="I4" s="7">
        <v>6.91</v>
      </c>
      <c r="J4" s="8">
        <v>0.85321100917431192</v>
      </c>
      <c r="K4" s="9">
        <v>1.9988216232140227E-2</v>
      </c>
      <c r="L4" s="9">
        <f t="shared" ref="L4:L13" si="1">R4*99%</f>
        <v>0.22934339999999998</v>
      </c>
      <c r="M4" s="10">
        <v>1608.9245166793846</v>
      </c>
      <c r="N4" s="75"/>
      <c r="O4" s="7">
        <v>6.91</v>
      </c>
      <c r="P4" s="77"/>
      <c r="Q4" s="77"/>
      <c r="R4" s="18">
        <v>0.23165999999999998</v>
      </c>
      <c r="S4" s="73"/>
      <c r="T4" s="75"/>
      <c r="U4" s="7">
        <v>6.91</v>
      </c>
      <c r="V4" s="77"/>
      <c r="W4" s="77"/>
      <c r="X4" s="18">
        <v>0.23400000000000001</v>
      </c>
      <c r="Y4" s="73"/>
      <c r="Z4" s="46">
        <f t="shared" ref="Z4:Z5" si="2">IF((Y4+S4+M4+G4)&gt;10000,10000,ROUNDDOWN(Y4+S4+M4+G4,0))</f>
        <v>5218</v>
      </c>
      <c r="AB4" s="21"/>
    </row>
    <row r="5" spans="1:28" ht="15" thickBot="1" x14ac:dyDescent="0.4">
      <c r="A5" s="15" t="s">
        <v>13</v>
      </c>
      <c r="B5" s="19">
        <v>330.7753424657534</v>
      </c>
      <c r="C5" s="11">
        <v>6.67</v>
      </c>
      <c r="D5" s="89">
        <v>0.90990990990990994</v>
      </c>
      <c r="E5" s="89">
        <v>1.2273128429453974E-2</v>
      </c>
      <c r="F5" s="12">
        <f t="shared" si="0"/>
        <v>0.22704996599999996</v>
      </c>
      <c r="G5" s="13">
        <v>1077.9281102651942</v>
      </c>
      <c r="H5" s="19">
        <v>156.22465753424657</v>
      </c>
      <c r="I5" s="11">
        <v>6.67</v>
      </c>
      <c r="J5" s="102">
        <v>0.85321100917431192</v>
      </c>
      <c r="K5" s="12">
        <v>1.9988216232140227E-2</v>
      </c>
      <c r="L5" s="12">
        <f t="shared" si="1"/>
        <v>0.22934339999999998</v>
      </c>
      <c r="M5" s="13">
        <v>477.82712812440212</v>
      </c>
      <c r="N5" s="76"/>
      <c r="O5" s="11">
        <v>6.67</v>
      </c>
      <c r="P5" s="78"/>
      <c r="Q5" s="78"/>
      <c r="R5" s="20">
        <v>0.23165999999999998</v>
      </c>
      <c r="S5" s="74"/>
      <c r="T5" s="76"/>
      <c r="U5" s="11">
        <v>6.67</v>
      </c>
      <c r="V5" s="78"/>
      <c r="W5" s="78"/>
      <c r="X5" s="20">
        <v>0.23400000000000001</v>
      </c>
      <c r="Y5" s="74"/>
      <c r="Z5" s="86">
        <f t="shared" si="2"/>
        <v>1555</v>
      </c>
      <c r="AB5" s="21"/>
    </row>
    <row r="6" spans="1:28" x14ac:dyDescent="0.35">
      <c r="A6" s="80" t="s">
        <v>17</v>
      </c>
      <c r="B6" s="59"/>
      <c r="C6" s="60">
        <v>6.49</v>
      </c>
      <c r="D6" s="61"/>
      <c r="E6" s="62"/>
      <c r="F6" s="63">
        <f>L6*99%</f>
        <v>0.22704996599999996</v>
      </c>
      <c r="G6" s="81"/>
      <c r="H6" s="79">
        <v>803.68219178082188</v>
      </c>
      <c r="I6" s="23">
        <v>6.49</v>
      </c>
      <c r="J6" s="101">
        <v>0.85321100917431192</v>
      </c>
      <c r="K6" s="24">
        <v>1.9988216232140227E-2</v>
      </c>
      <c r="L6" s="24">
        <f>R6*99%</f>
        <v>0.22934339999999998</v>
      </c>
      <c r="M6" s="82">
        <v>2391.797620605058</v>
      </c>
      <c r="N6" s="95">
        <v>288.31780821917806</v>
      </c>
      <c r="O6" s="23">
        <v>6.49</v>
      </c>
      <c r="P6" s="101">
        <v>0.76190476190476186</v>
      </c>
      <c r="Q6" s="24">
        <v>4.520035118380944E-2</v>
      </c>
      <c r="R6" s="24">
        <v>0.23165999999999998</v>
      </c>
      <c r="S6" s="82">
        <v>752.9705890412805</v>
      </c>
      <c r="T6" s="98"/>
      <c r="U6" s="60">
        <v>6.49</v>
      </c>
      <c r="V6" s="28"/>
      <c r="W6" s="28"/>
      <c r="X6" s="65">
        <v>0.23400000000000001</v>
      </c>
      <c r="Y6" s="32"/>
      <c r="Z6" s="87">
        <f>IF((Y6+S6+M6)&gt;10000,10000,ROUNDDOWN(Y6+S6+M6,0))</f>
        <v>3144</v>
      </c>
      <c r="AB6" s="21"/>
    </row>
    <row r="7" spans="1:28" x14ac:dyDescent="0.35">
      <c r="A7" s="22" t="s">
        <v>14</v>
      </c>
      <c r="B7" s="51"/>
      <c r="C7" s="23">
        <v>6.53</v>
      </c>
      <c r="D7" s="28"/>
      <c r="E7" s="29"/>
      <c r="F7" s="24">
        <f t="shared" ref="F7:F9" si="3">L7*99%</f>
        <v>0.22704996599999996</v>
      </c>
      <c r="G7" s="52"/>
      <c r="H7" s="79">
        <v>410.52602739726029</v>
      </c>
      <c r="I7" s="23">
        <v>6.53</v>
      </c>
      <c r="J7" s="8">
        <v>0.85321100917431192</v>
      </c>
      <c r="K7" s="9">
        <v>1.9988216232140227E-2</v>
      </c>
      <c r="L7" s="24">
        <f t="shared" si="1"/>
        <v>0.22934339999999998</v>
      </c>
      <c r="M7" s="82">
        <v>1229.275611492807</v>
      </c>
      <c r="N7" s="95">
        <v>148.47397260273974</v>
      </c>
      <c r="O7" s="23">
        <v>6.53</v>
      </c>
      <c r="P7" s="8">
        <v>0.76190476190476186</v>
      </c>
      <c r="Q7" s="9">
        <v>4.520035118380944E-2</v>
      </c>
      <c r="R7" s="24">
        <v>0.23165999999999998</v>
      </c>
      <c r="S7" s="82">
        <v>390.14438281444762</v>
      </c>
      <c r="T7" s="98"/>
      <c r="U7" s="23">
        <v>6.53</v>
      </c>
      <c r="V7" s="28"/>
      <c r="W7" s="28"/>
      <c r="X7" s="26">
        <v>0.23400000000000001</v>
      </c>
      <c r="Y7" s="32"/>
      <c r="Z7" s="46">
        <f t="shared" ref="Z7:Z13" si="4">IF((Y7+S7+M7)&gt;10000,10000,ROUNDDOWN(Y7+S7+M7,0))</f>
        <v>1619</v>
      </c>
      <c r="AB7" s="21"/>
    </row>
    <row r="8" spans="1:28" x14ac:dyDescent="0.35">
      <c r="A8" s="14" t="s">
        <v>15</v>
      </c>
      <c r="B8" s="53"/>
      <c r="C8" s="7">
        <v>6.91</v>
      </c>
      <c r="D8" s="30"/>
      <c r="E8" s="31"/>
      <c r="F8" s="9">
        <f t="shared" si="3"/>
        <v>0.22704996599999996</v>
      </c>
      <c r="G8" s="54"/>
      <c r="H8" s="69">
        <v>556.37534246575342</v>
      </c>
      <c r="I8" s="7">
        <v>6.91</v>
      </c>
      <c r="J8" s="8">
        <v>0.85321100917431192</v>
      </c>
      <c r="K8" s="9">
        <v>1.9988216232140227E-2</v>
      </c>
      <c r="L8" s="9">
        <f t="shared" si="1"/>
        <v>0.22934339999999998</v>
      </c>
      <c r="M8" s="83">
        <v>1762.9553350906981</v>
      </c>
      <c r="N8" s="96">
        <v>198.62465753424658</v>
      </c>
      <c r="O8" s="7">
        <v>6.91</v>
      </c>
      <c r="P8" s="8">
        <v>0.76190476190476186</v>
      </c>
      <c r="Q8" s="9">
        <v>4.520035118380944E-2</v>
      </c>
      <c r="R8" s="9">
        <v>0.23165999999999998</v>
      </c>
      <c r="S8" s="83">
        <v>552.29747433827788</v>
      </c>
      <c r="T8" s="99"/>
      <c r="U8" s="7">
        <v>6.91</v>
      </c>
      <c r="V8" s="30"/>
      <c r="W8" s="30"/>
      <c r="X8" s="18">
        <v>0.23400000000000001</v>
      </c>
      <c r="Y8" s="33"/>
      <c r="Z8" s="46">
        <f t="shared" si="4"/>
        <v>2315</v>
      </c>
      <c r="AB8" s="21"/>
    </row>
    <row r="9" spans="1:28" ht="15" thickBot="1" x14ac:dyDescent="0.4">
      <c r="A9" s="72" t="s">
        <v>16</v>
      </c>
      <c r="B9" s="55"/>
      <c r="C9" s="11">
        <v>6.67</v>
      </c>
      <c r="D9" s="56"/>
      <c r="E9" s="57"/>
      <c r="F9" s="12">
        <f t="shared" si="3"/>
        <v>0.22704996599999996</v>
      </c>
      <c r="G9" s="58"/>
      <c r="H9" s="70">
        <v>724.92328767123286</v>
      </c>
      <c r="I9" s="11">
        <v>6.67</v>
      </c>
      <c r="J9" s="12">
        <v>0.85321100917431192</v>
      </c>
      <c r="K9" s="12">
        <v>1.9988216232140227E-2</v>
      </c>
      <c r="L9" s="12">
        <f t="shared" si="1"/>
        <v>0.22934339999999998</v>
      </c>
      <c r="M9" s="84">
        <v>2217.242899588447</v>
      </c>
      <c r="N9" s="97">
        <v>199.07671232876712</v>
      </c>
      <c r="O9" s="11">
        <v>6.67</v>
      </c>
      <c r="P9" s="12">
        <v>0.76190476190476186</v>
      </c>
      <c r="Q9" s="12">
        <v>4.520035118380944E-2</v>
      </c>
      <c r="R9" s="12">
        <v>0.23165999999999998</v>
      </c>
      <c r="S9" s="84">
        <v>534.32825771092291</v>
      </c>
      <c r="T9" s="100"/>
      <c r="U9" s="11">
        <v>6.67</v>
      </c>
      <c r="V9" s="56"/>
      <c r="W9" s="56"/>
      <c r="X9" s="20">
        <v>0.23400000000000001</v>
      </c>
      <c r="Y9" s="67"/>
      <c r="Z9" s="47">
        <f t="shared" si="4"/>
        <v>2751</v>
      </c>
      <c r="AB9" s="21"/>
    </row>
    <row r="10" spans="1:28" x14ac:dyDescent="0.35">
      <c r="A10" s="85" t="s">
        <v>23</v>
      </c>
      <c r="B10" s="53"/>
      <c r="C10" s="7">
        <v>6.452</v>
      </c>
      <c r="D10" s="30"/>
      <c r="E10" s="31"/>
      <c r="F10" s="9">
        <f>L10*99%</f>
        <v>0.22704996599999999</v>
      </c>
      <c r="G10" s="54"/>
      <c r="H10" s="51"/>
      <c r="I10" s="23">
        <v>6.452</v>
      </c>
      <c r="J10" s="28"/>
      <c r="K10" s="29"/>
      <c r="L10" s="24">
        <f>R10*99%</f>
        <v>0.2293434</v>
      </c>
      <c r="M10" s="52"/>
      <c r="N10" s="95">
        <v>597.84657534246571</v>
      </c>
      <c r="O10" s="23">
        <v>6.452</v>
      </c>
      <c r="P10" s="101">
        <v>0.76190476190476186</v>
      </c>
      <c r="Q10" s="24">
        <v>4.520035118380944E-2</v>
      </c>
      <c r="R10" s="24">
        <v>0.23166</v>
      </c>
      <c r="S10" s="82">
        <v>1561.3357037235737</v>
      </c>
      <c r="T10" s="64">
        <v>347.15342465753423</v>
      </c>
      <c r="U10" s="60">
        <v>6.452</v>
      </c>
      <c r="V10" s="101">
        <v>0.76190476190476186</v>
      </c>
      <c r="W10" s="24">
        <v>4.520035118380944E-2</v>
      </c>
      <c r="X10" s="65">
        <v>0.23400000000000001</v>
      </c>
      <c r="Y10" s="66">
        <v>914.32454519815815</v>
      </c>
      <c r="Z10" s="87">
        <f t="shared" si="4"/>
        <v>2475</v>
      </c>
      <c r="AB10" s="21"/>
    </row>
    <row r="11" spans="1:28" x14ac:dyDescent="0.35">
      <c r="A11" s="22" t="s">
        <v>20</v>
      </c>
      <c r="B11" s="51"/>
      <c r="C11" s="23">
        <v>6.56</v>
      </c>
      <c r="D11" s="28"/>
      <c r="E11" s="29"/>
      <c r="F11" s="24">
        <f t="shared" ref="F11:F13" si="5">L11*99%</f>
        <v>0.22704996599999999</v>
      </c>
      <c r="G11" s="52"/>
      <c r="H11" s="51"/>
      <c r="I11" s="23">
        <v>6.56</v>
      </c>
      <c r="J11" s="28"/>
      <c r="K11" s="29"/>
      <c r="L11" s="24">
        <f t="shared" si="1"/>
        <v>0.2293434</v>
      </c>
      <c r="M11" s="52"/>
      <c r="N11" s="95">
        <v>530.76712328767121</v>
      </c>
      <c r="O11" s="23">
        <v>6.56</v>
      </c>
      <c r="P11" s="8">
        <v>0.76190476190476186</v>
      </c>
      <c r="Q11" s="9">
        <v>4.520035118380944E-2</v>
      </c>
      <c r="R11" s="24">
        <v>0.23166</v>
      </c>
      <c r="S11" s="82">
        <v>1394.6943568845227</v>
      </c>
      <c r="T11" s="25">
        <v>323.23287671232879</v>
      </c>
      <c r="U11" s="23">
        <v>6.56</v>
      </c>
      <c r="V11" s="8">
        <v>0.76190476190476186</v>
      </c>
      <c r="W11" s="9">
        <v>4.520035118380944E-2</v>
      </c>
      <c r="X11" s="26">
        <v>0.23400000000000001</v>
      </c>
      <c r="Y11" s="27">
        <v>856.57015130834986</v>
      </c>
      <c r="Z11" s="46">
        <f t="shared" si="4"/>
        <v>2251</v>
      </c>
      <c r="AB11" s="21"/>
    </row>
    <row r="12" spans="1:28" x14ac:dyDescent="0.35">
      <c r="A12" s="14" t="s">
        <v>21</v>
      </c>
      <c r="B12" s="53"/>
      <c r="C12" s="7">
        <v>6.524</v>
      </c>
      <c r="D12" s="30"/>
      <c r="E12" s="31"/>
      <c r="F12" s="9">
        <f t="shared" si="5"/>
        <v>0.22704996599999999</v>
      </c>
      <c r="G12" s="54"/>
      <c r="H12" s="53"/>
      <c r="I12" s="7">
        <v>6.524</v>
      </c>
      <c r="J12" s="30"/>
      <c r="K12" s="31"/>
      <c r="L12" s="9">
        <f t="shared" si="1"/>
        <v>0.2293434</v>
      </c>
      <c r="M12" s="54"/>
      <c r="N12" s="96">
        <v>556.158904109589</v>
      </c>
      <c r="O12" s="7">
        <v>6.524</v>
      </c>
      <c r="P12" s="8">
        <v>0.76190476190476186</v>
      </c>
      <c r="Q12" s="9">
        <v>4.520035118380944E-2</v>
      </c>
      <c r="R12" s="9">
        <v>0.23166</v>
      </c>
      <c r="S12" s="83">
        <v>1546.4603533300467</v>
      </c>
      <c r="T12" s="17">
        <v>203.84109589041097</v>
      </c>
      <c r="U12" s="7">
        <v>6.524</v>
      </c>
      <c r="V12" s="8">
        <v>0.76190476190476186</v>
      </c>
      <c r="W12" s="9">
        <v>4.520035118380944E-2</v>
      </c>
      <c r="X12" s="18">
        <v>0.23400000000000001</v>
      </c>
      <c r="Y12" s="10">
        <v>571.61553177793394</v>
      </c>
      <c r="Z12" s="46">
        <f t="shared" si="4"/>
        <v>2118</v>
      </c>
    </row>
    <row r="13" spans="1:28" ht="15" thickBot="1" x14ac:dyDescent="0.4">
      <c r="A13" s="15" t="s">
        <v>22</v>
      </c>
      <c r="B13" s="55"/>
      <c r="C13" s="11">
        <v>6.4880000000000004</v>
      </c>
      <c r="D13" s="56"/>
      <c r="E13" s="57"/>
      <c r="F13" s="12">
        <f t="shared" si="5"/>
        <v>0.22704996599999999</v>
      </c>
      <c r="G13" s="58"/>
      <c r="H13" s="55"/>
      <c r="I13" s="11">
        <v>6.4880000000000004</v>
      </c>
      <c r="J13" s="56"/>
      <c r="K13" s="57"/>
      <c r="L13" s="12">
        <f t="shared" si="1"/>
        <v>0.2293434</v>
      </c>
      <c r="M13" s="58"/>
      <c r="N13" s="97">
        <v>471.43835616438355</v>
      </c>
      <c r="O13" s="11">
        <v>6.4880000000000004</v>
      </c>
      <c r="P13" s="12">
        <v>0.76190476190476186</v>
      </c>
      <c r="Q13" s="12">
        <v>4.520035118380944E-2</v>
      </c>
      <c r="R13" s="12">
        <v>0.23166</v>
      </c>
      <c r="S13" s="84">
        <v>1265.3556135255503</v>
      </c>
      <c r="T13" s="19">
        <v>143.56164383561645</v>
      </c>
      <c r="U13" s="11">
        <v>6.4880000000000004</v>
      </c>
      <c r="V13" s="12">
        <v>0.76190476190476186</v>
      </c>
      <c r="W13" s="12">
        <v>4.520035118380944E-2</v>
      </c>
      <c r="X13" s="20">
        <v>0.23400000000000001</v>
      </c>
      <c r="Y13" s="13">
        <v>388.59614179613953</v>
      </c>
      <c r="Z13" s="47">
        <f t="shared" si="4"/>
        <v>1653</v>
      </c>
    </row>
    <row r="14" spans="1:28" ht="15" thickBot="1" x14ac:dyDescent="0.4">
      <c r="A14" s="1"/>
      <c r="B14" s="88"/>
      <c r="C14" s="1"/>
      <c r="D14" s="1"/>
      <c r="E14" s="1"/>
      <c r="F14" s="1"/>
      <c r="G14" s="1"/>
      <c r="H14" s="88"/>
      <c r="I14" s="1"/>
      <c r="J14" s="1"/>
      <c r="K14" s="1"/>
      <c r="L14" s="1"/>
      <c r="M14" s="1"/>
      <c r="N14" s="88"/>
      <c r="T14" s="88"/>
      <c r="Y14" s="34" t="s">
        <v>18</v>
      </c>
      <c r="Z14" s="68">
        <f>MIN(SUM(Z3:Z5),10000)</f>
        <v>10000</v>
      </c>
    </row>
    <row r="15" spans="1:28" ht="15" thickBot="1" x14ac:dyDescent="0.4">
      <c r="W15" s="71"/>
      <c r="Y15" s="35" t="s">
        <v>19</v>
      </c>
      <c r="Z15" s="68">
        <f>MIN(SUM(Z6:Z9),10000)</f>
        <v>9829</v>
      </c>
    </row>
    <row r="16" spans="1:28" ht="15" thickBot="1" x14ac:dyDescent="0.4">
      <c r="Y16" s="35" t="s">
        <v>24</v>
      </c>
      <c r="Z16" s="16">
        <f>MIN(SUM(Z10:Z13),10000)</f>
        <v>8497</v>
      </c>
    </row>
    <row r="17" spans="25:26" ht="15" thickBot="1" x14ac:dyDescent="0.4">
      <c r="Y17" s="35" t="s">
        <v>0</v>
      </c>
      <c r="Z17" s="16">
        <f>SUM(Z14:Z16)</f>
        <v>28326</v>
      </c>
    </row>
    <row r="19" spans="25:26" x14ac:dyDescent="0.35">
      <c r="Z19" s="88"/>
    </row>
  </sheetData>
  <mergeCells count="5">
    <mergeCell ref="N1:S1"/>
    <mergeCell ref="A1:A2"/>
    <mergeCell ref="T1:Y1"/>
    <mergeCell ref="H1:M1"/>
    <mergeCell ref="B1:G1"/>
  </mergeCells>
  <phoneticPr fontId="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12D0E-4113-4A99-8B89-FA121312547B}">
  <dimension ref="A1:I1048556"/>
  <sheetViews>
    <sheetView tabSelected="1" zoomScale="130" zoomScaleNormal="130" workbookViewId="0">
      <selection activeCell="G12" sqref="G12"/>
    </sheetView>
  </sheetViews>
  <sheetFormatPr defaultColWidth="8.81640625" defaultRowHeight="14.5" x14ac:dyDescent="0.35"/>
  <cols>
    <col min="1" max="1" width="8.81640625" style="121"/>
    <col min="2" max="2" width="51.453125" style="121" customWidth="1"/>
    <col min="3" max="3" width="12.453125" style="121" customWidth="1"/>
    <col min="4" max="4" width="33.81640625" style="121" customWidth="1"/>
    <col min="5" max="5" width="13.81640625" style="121" bestFit="1" customWidth="1"/>
    <col min="6" max="6" width="12.453125" style="121" customWidth="1"/>
    <col min="7" max="7" width="11.81640625" style="121" bestFit="1" customWidth="1"/>
    <col min="8" max="8" width="10.453125" style="121" bestFit="1" customWidth="1"/>
    <col min="9" max="16384" width="8.81640625" style="121"/>
  </cols>
  <sheetData>
    <row r="1" spans="1:9" x14ac:dyDescent="0.35">
      <c r="A1" s="119" t="s">
        <v>37</v>
      </c>
      <c r="B1" s="120"/>
      <c r="C1" s="120"/>
      <c r="D1" s="120"/>
      <c r="E1" s="120"/>
      <c r="F1" s="120"/>
      <c r="G1" s="120"/>
      <c r="H1" s="120"/>
    </row>
    <row r="2" spans="1:9" x14ac:dyDescent="0.35">
      <c r="A2" s="120"/>
      <c r="B2" s="120"/>
      <c r="C2" s="120"/>
      <c r="D2" s="120"/>
      <c r="E2" s="120"/>
      <c r="F2" s="120"/>
      <c r="G2" s="120"/>
      <c r="H2" s="120"/>
    </row>
    <row r="3" spans="1:9" x14ac:dyDescent="0.35">
      <c r="A3" s="119" t="s">
        <v>38</v>
      </c>
      <c r="B3" s="120"/>
      <c r="C3" s="120"/>
      <c r="D3" s="120"/>
      <c r="E3" s="120"/>
      <c r="F3" s="120"/>
      <c r="G3" s="120"/>
      <c r="H3" s="120"/>
      <c r="I3" s="122"/>
    </row>
    <row r="4" spans="1:9" x14ac:dyDescent="0.35">
      <c r="B4" s="122" t="s">
        <v>39</v>
      </c>
      <c r="C4" s="122"/>
      <c r="D4" s="122"/>
      <c r="E4" s="123" t="s">
        <v>40</v>
      </c>
      <c r="F4" s="122"/>
      <c r="G4" s="122"/>
      <c r="H4" s="122"/>
      <c r="I4" s="122"/>
    </row>
    <row r="5" spans="1:9" x14ac:dyDescent="0.35">
      <c r="B5" s="124" t="s">
        <v>41</v>
      </c>
      <c r="C5" s="122"/>
      <c r="D5" s="122"/>
      <c r="E5" s="125">
        <f>[3]Analysis!$G$139</f>
        <v>0.99784017278617709</v>
      </c>
      <c r="F5" s="122"/>
      <c r="G5" s="122" t="s">
        <v>57</v>
      </c>
      <c r="H5" s="122"/>
      <c r="I5" s="122"/>
    </row>
    <row r="6" spans="1:9" x14ac:dyDescent="0.35">
      <c r="B6" s="124" t="s">
        <v>42</v>
      </c>
      <c r="C6" s="122"/>
      <c r="D6" s="122"/>
      <c r="E6" s="125">
        <f>[3]Analysis!$G$160</f>
        <v>1</v>
      </c>
      <c r="F6" s="122"/>
      <c r="G6" s="122" t="s">
        <v>57</v>
      </c>
      <c r="H6" s="122"/>
      <c r="I6" s="122"/>
    </row>
    <row r="7" spans="1:9" x14ac:dyDescent="0.35">
      <c r="B7" s="124" t="s">
        <v>43</v>
      </c>
      <c r="C7" s="122"/>
      <c r="D7" s="122"/>
      <c r="E7" s="125">
        <f>[3]Analysis!$G$153</f>
        <v>1</v>
      </c>
      <c r="F7" s="122"/>
      <c r="G7" s="122" t="s">
        <v>57</v>
      </c>
      <c r="H7" s="122"/>
      <c r="I7" s="122"/>
    </row>
    <row r="8" spans="1:9" x14ac:dyDescent="0.35">
      <c r="B8" s="126" t="s">
        <v>44</v>
      </c>
      <c r="C8" s="122"/>
      <c r="D8" s="122"/>
      <c r="E8" s="125">
        <f>[3]Analysis!$G$146</f>
        <v>1</v>
      </c>
      <c r="F8" s="122"/>
      <c r="G8" s="122" t="s">
        <v>57</v>
      </c>
      <c r="H8" s="122"/>
      <c r="I8" s="122"/>
    </row>
    <row r="9" spans="1:9" x14ac:dyDescent="0.35">
      <c r="B9" s="126"/>
      <c r="C9" s="122"/>
      <c r="D9" s="122"/>
      <c r="E9" s="122"/>
      <c r="F9" s="122"/>
      <c r="G9" s="122"/>
      <c r="H9" s="122"/>
      <c r="I9" s="122"/>
    </row>
    <row r="10" spans="1:9" x14ac:dyDescent="0.35">
      <c r="A10" s="119" t="s">
        <v>45</v>
      </c>
      <c r="B10" s="120"/>
      <c r="C10" s="120"/>
      <c r="D10" s="120"/>
      <c r="E10" s="120"/>
      <c r="F10" s="120"/>
      <c r="G10" s="120"/>
      <c r="H10" s="120"/>
      <c r="I10" s="122"/>
    </row>
    <row r="11" spans="1:9" x14ac:dyDescent="0.35">
      <c r="B11" s="122"/>
      <c r="C11" s="122"/>
      <c r="D11" s="122"/>
      <c r="E11" s="122"/>
      <c r="F11" s="122"/>
      <c r="G11" s="122"/>
      <c r="H11" s="122"/>
      <c r="I11" s="122"/>
    </row>
    <row r="12" spans="1:9" x14ac:dyDescent="0.35">
      <c r="A12" s="127"/>
      <c r="B12" s="121" t="s">
        <v>46</v>
      </c>
      <c r="E12" s="122">
        <v>1</v>
      </c>
      <c r="F12" s="122"/>
      <c r="G12" s="122" t="s">
        <v>62</v>
      </c>
      <c r="H12" s="122"/>
      <c r="I12" s="122"/>
    </row>
    <row r="13" spans="1:9" x14ac:dyDescent="0.35">
      <c r="B13" s="121" t="s">
        <v>47</v>
      </c>
      <c r="E13" s="122">
        <f>[7]Summary!$F$7</f>
        <v>85</v>
      </c>
      <c r="F13" s="122"/>
      <c r="G13" s="122" t="s">
        <v>61</v>
      </c>
      <c r="H13" s="122"/>
      <c r="I13" s="122"/>
    </row>
    <row r="14" spans="1:9" x14ac:dyDescent="0.35">
      <c r="B14" s="122"/>
      <c r="C14" s="122"/>
      <c r="D14" s="122"/>
      <c r="E14" s="122"/>
      <c r="F14" s="122"/>
      <c r="G14" s="122"/>
      <c r="H14" s="122"/>
      <c r="I14" s="122"/>
    </row>
    <row r="15" spans="1:9" x14ac:dyDescent="0.35">
      <c r="A15" s="119" t="s">
        <v>48</v>
      </c>
      <c r="B15" s="120"/>
      <c r="C15" s="120"/>
      <c r="D15" s="120"/>
      <c r="E15" s="120"/>
      <c r="F15" s="120"/>
      <c r="G15" s="120"/>
      <c r="H15" s="120"/>
      <c r="I15" s="122"/>
    </row>
    <row r="16" spans="1:9" x14ac:dyDescent="0.35">
      <c r="B16" s="128"/>
      <c r="C16" s="122"/>
      <c r="D16" s="122"/>
      <c r="E16" s="122"/>
      <c r="F16" s="122"/>
      <c r="G16" s="122"/>
      <c r="H16" s="122"/>
      <c r="I16" s="122"/>
    </row>
    <row r="17" spans="1:9" x14ac:dyDescent="0.35">
      <c r="B17" s="129" t="s">
        <v>49</v>
      </c>
      <c r="C17" s="122"/>
      <c r="D17" s="122"/>
      <c r="E17" s="125">
        <f>[3]Analysis!$G$166</f>
        <v>1</v>
      </c>
      <c r="F17" s="122"/>
      <c r="G17" s="122" t="s">
        <v>57</v>
      </c>
      <c r="H17" s="122"/>
      <c r="I17" s="122"/>
    </row>
    <row r="18" spans="1:9" x14ac:dyDescent="0.35">
      <c r="B18" s="122" t="s">
        <v>50</v>
      </c>
      <c r="C18" s="122"/>
      <c r="D18" s="122"/>
      <c r="E18" s="125">
        <f>[3]Analysis!$G$223</f>
        <v>1</v>
      </c>
      <c r="G18" s="122" t="s">
        <v>57</v>
      </c>
      <c r="H18" s="130"/>
      <c r="I18" s="122"/>
    </row>
    <row r="19" spans="1:9" x14ac:dyDescent="0.35">
      <c r="B19" s="122"/>
      <c r="C19" s="122"/>
      <c r="D19" s="122"/>
      <c r="E19" s="122"/>
      <c r="F19" s="130"/>
      <c r="G19" s="122"/>
      <c r="H19" s="122"/>
      <c r="I19" s="122"/>
    </row>
    <row r="20" spans="1:9" x14ac:dyDescent="0.35">
      <c r="A20" s="119" t="s">
        <v>51</v>
      </c>
      <c r="B20" s="119"/>
      <c r="C20" s="119"/>
      <c r="D20" s="119"/>
      <c r="E20" s="119"/>
      <c r="F20" s="119"/>
      <c r="G20" s="119"/>
      <c r="H20" s="119"/>
      <c r="I20" s="122"/>
    </row>
    <row r="21" spans="1:9" x14ac:dyDescent="0.35">
      <c r="B21" s="122"/>
      <c r="C21" s="122"/>
      <c r="D21" s="122"/>
      <c r="E21" s="122"/>
      <c r="F21" s="122"/>
      <c r="G21" s="122"/>
      <c r="H21" s="122"/>
      <c r="I21" s="122"/>
    </row>
    <row r="22" spans="1:9" x14ac:dyDescent="0.35">
      <c r="B22" s="126" t="s">
        <v>52</v>
      </c>
      <c r="C22" s="122"/>
      <c r="D22" s="122"/>
      <c r="E22" s="122"/>
      <c r="F22" s="122"/>
      <c r="G22" s="122"/>
      <c r="H22" s="122"/>
      <c r="I22" s="122"/>
    </row>
    <row r="23" spans="1:9" x14ac:dyDescent="0.35">
      <c r="B23" s="122"/>
      <c r="C23" s="131" t="s">
        <v>53</v>
      </c>
      <c r="D23" s="122"/>
      <c r="E23" s="122"/>
      <c r="F23" s="122"/>
      <c r="G23" s="122"/>
      <c r="H23" s="122"/>
      <c r="I23" s="122"/>
    </row>
    <row r="24" spans="1:9" x14ac:dyDescent="0.35">
      <c r="B24" s="122" t="s">
        <v>18</v>
      </c>
      <c r="C24" s="122">
        <f>[4]Analysis!$B$4</f>
        <v>10387</v>
      </c>
      <c r="D24" s="122" t="s">
        <v>58</v>
      </c>
      <c r="E24" s="122"/>
      <c r="F24" s="122"/>
      <c r="G24" s="122"/>
      <c r="H24" s="122"/>
      <c r="I24" s="122"/>
    </row>
    <row r="25" spans="1:9" x14ac:dyDescent="0.35">
      <c r="B25" s="122" t="s">
        <v>19</v>
      </c>
      <c r="C25" s="122">
        <f>[5]Analysis!$B$4</f>
        <v>10165</v>
      </c>
      <c r="D25" s="122" t="s">
        <v>59</v>
      </c>
      <c r="E25" s="122"/>
      <c r="F25" s="122"/>
      <c r="G25" s="122"/>
      <c r="H25" s="122"/>
      <c r="I25" s="122"/>
    </row>
    <row r="26" spans="1:9" x14ac:dyDescent="0.35">
      <c r="B26" s="122" t="s">
        <v>24</v>
      </c>
      <c r="C26" s="122">
        <f>[6]Analysis!$B$6</f>
        <v>8629</v>
      </c>
      <c r="D26" s="122" t="s">
        <v>60</v>
      </c>
      <c r="E26" s="122"/>
      <c r="F26" s="122"/>
      <c r="G26" s="122"/>
      <c r="H26" s="122"/>
      <c r="I26" s="122"/>
    </row>
    <row r="27" spans="1:9" x14ac:dyDescent="0.35">
      <c r="B27" s="122" t="s">
        <v>54</v>
      </c>
      <c r="C27" s="122">
        <f>SUM(C24:C26)</f>
        <v>29181</v>
      </c>
      <c r="D27" s="122"/>
      <c r="E27" s="122"/>
      <c r="F27" s="122"/>
      <c r="G27" s="122"/>
      <c r="H27" s="122"/>
      <c r="I27" s="122"/>
    </row>
    <row r="28" spans="1:9" x14ac:dyDescent="0.35">
      <c r="B28" s="122"/>
      <c r="C28" s="122"/>
      <c r="D28" s="122"/>
      <c r="E28" s="122"/>
      <c r="F28" s="122"/>
      <c r="G28" s="122"/>
      <c r="H28" s="122"/>
      <c r="I28" s="122"/>
    </row>
    <row r="29" spans="1:9" x14ac:dyDescent="0.35">
      <c r="A29" s="119" t="s">
        <v>55</v>
      </c>
      <c r="B29" s="119"/>
      <c r="C29" s="119"/>
      <c r="D29" s="119"/>
      <c r="E29" s="119"/>
      <c r="F29" s="119"/>
      <c r="G29" s="119"/>
      <c r="H29" s="119"/>
      <c r="I29" s="122"/>
    </row>
    <row r="30" spans="1:9" x14ac:dyDescent="0.35">
      <c r="B30" s="122"/>
      <c r="C30" s="122"/>
      <c r="D30" s="122"/>
      <c r="E30" s="122"/>
      <c r="F30" s="122"/>
      <c r="G30" s="122"/>
      <c r="H30" s="122"/>
      <c r="I30" s="122"/>
    </row>
    <row r="31" spans="1:9" x14ac:dyDescent="0.35">
      <c r="B31" s="126" t="s">
        <v>56</v>
      </c>
      <c r="C31" s="122"/>
      <c r="D31" s="122"/>
      <c r="E31" s="122"/>
      <c r="F31" s="122"/>
      <c r="H31" s="122"/>
      <c r="I31" s="122"/>
    </row>
    <row r="32" spans="1:9" x14ac:dyDescent="0.35">
      <c r="B32" s="126"/>
      <c r="C32" s="122"/>
      <c r="D32" s="122"/>
      <c r="E32" s="122"/>
      <c r="F32" s="122"/>
      <c r="H32" s="122"/>
      <c r="I32" s="122"/>
    </row>
    <row r="33" spans="2:9" x14ac:dyDescent="0.35">
      <c r="B33" s="122" t="s">
        <v>18</v>
      </c>
      <c r="C33" s="132">
        <f>Sheet1!Z14</f>
        <v>10000</v>
      </c>
      <c r="D33" s="122"/>
      <c r="E33" s="122"/>
      <c r="F33" s="122"/>
      <c r="G33" s="122"/>
      <c r="H33" s="122"/>
      <c r="I33" s="122"/>
    </row>
    <row r="34" spans="2:9" x14ac:dyDescent="0.35">
      <c r="B34" s="122" t="s">
        <v>19</v>
      </c>
      <c r="C34" s="132">
        <f>Sheet1!Z15</f>
        <v>9829</v>
      </c>
      <c r="D34" s="122"/>
      <c r="E34" s="122"/>
      <c r="F34" s="122"/>
      <c r="G34" s="122"/>
      <c r="H34" s="122"/>
      <c r="I34" s="122"/>
    </row>
    <row r="35" spans="2:9" x14ac:dyDescent="0.35">
      <c r="B35" s="122" t="s">
        <v>24</v>
      </c>
      <c r="C35" s="132">
        <f>Sheet1!Z16</f>
        <v>8497</v>
      </c>
      <c r="G35" s="133"/>
      <c r="H35" s="134"/>
    </row>
    <row r="36" spans="2:9" x14ac:dyDescent="0.35">
      <c r="B36" s="122" t="s">
        <v>54</v>
      </c>
      <c r="C36" s="135">
        <f>SUM(C33:C35)</f>
        <v>28326</v>
      </c>
    </row>
    <row r="1048556" spans="3:3" x14ac:dyDescent="0.35">
      <c r="C1048556" s="132">
        <f>[1]Results!Q1048537</f>
        <v>0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44A2DA82065149BB8E5056D2040605" ma:contentTypeVersion="16" ma:contentTypeDescription="Create a new document." ma:contentTypeScope="" ma:versionID="d468c17983a5b1407604dfd755c39f83">
  <xsd:schema xmlns:xsd="http://www.w3.org/2001/XMLSchema" xmlns:xs="http://www.w3.org/2001/XMLSchema" xmlns:p="http://schemas.microsoft.com/office/2006/metadata/properties" xmlns:ns2="1bf6f4c0-764d-4ab3-835f-635578128eae" xmlns:ns3="bf1e5839-4a01-4f82-8044-9bc560be97b6" targetNamespace="http://schemas.microsoft.com/office/2006/metadata/properties" ma:root="true" ma:fieldsID="844bc51f004c6d43047bbd63645ef1a0" ns2:_="" ns3:_="">
    <xsd:import namespace="1bf6f4c0-764d-4ab3-835f-635578128eae"/>
    <xsd:import namespace="bf1e5839-4a01-4f82-8044-9bc560be97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f6f4c0-764d-4ab3-835f-635578128e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5be595a-49a8-48be-b49e-72f6ac6282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1e5839-4a01-4f82-8044-9bc560be97b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6a86fcf-eaa8-469f-b879-576765e0cc95}" ma:internalName="TaxCatchAll" ma:showField="CatchAllData" ma:web="bf1e5839-4a01-4f82-8044-9bc560be97b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1e5839-4a01-4f82-8044-9bc560be97b6" xsi:nil="true"/>
    <lcf76f155ced4ddcb4097134ff3c332f xmlns="1bf6f4c0-764d-4ab3-835f-635578128ea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484D02-9D43-4937-820C-D225F76D43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f6f4c0-764d-4ab3-835f-635578128eae"/>
    <ds:schemaRef ds:uri="bf1e5839-4a01-4f82-8044-9bc560be97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862451-C512-4213-A308-AA75B2B7BB1E}">
  <ds:schemaRefs>
    <ds:schemaRef ds:uri="http://purl.org/dc/dcmitype/"/>
    <ds:schemaRef ds:uri="http://purl.org/dc/elements/1.1/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bf1e5839-4a01-4f82-8044-9bc560be97b6"/>
    <ds:schemaRef ds:uri="1bf6f4c0-764d-4ab3-835f-635578128eae"/>
  </ds:schemaRefs>
</ds:datastoreItem>
</file>

<file path=customXml/itemProps3.xml><?xml version="1.0" encoding="utf-8"?>
<ds:datastoreItem xmlns:ds="http://schemas.openxmlformats.org/officeDocument/2006/customXml" ds:itemID="{D5691719-94B5-4734-8843-98020DE6552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Project SDGs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 Noppen</dc:creator>
  <cp:lastModifiedBy>Carlos Garcia-Borreguero</cp:lastModifiedBy>
  <dcterms:created xsi:type="dcterms:W3CDTF">2018-05-23T11:28:31Z</dcterms:created>
  <dcterms:modified xsi:type="dcterms:W3CDTF">2023-11-09T14:08:08Z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41500</vt:r8>
  </property>
  <property fmtid="{D5CDD505-2E9C-101B-9397-08002B2CF9AE}" pid="3" name="ContentTypeId">
    <vt:lpwstr>0x010100F044A2DA82065149BB8E5056D2040605</vt:lpwstr>
  </property>
</Properties>
</file>