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G:\Shared drives\FrabeLux\FraBeLux Consultancy\T\Tiipaalga\CDM\F3PA - VPA-11 to 13\30. Verification\MP3\ER\"/>
    </mc:Choice>
  </mc:AlternateContent>
  <xr:revisionPtr revIDLastSave="0" documentId="13_ncr:1_{87818659-4045-4E08-9245-8775377040C1}" xr6:coauthVersionLast="47" xr6:coauthVersionMax="47" xr10:uidLastSave="{00000000-0000-0000-0000-000000000000}"/>
  <bookViews>
    <workbookView xWindow="28680" yWindow="-120" windowWidth="29040" windowHeight="15720" activeTab="2" xr2:uid="{EC6CD51C-E459-4C11-A3D3-3D364298C5AB}"/>
  </bookViews>
  <sheets>
    <sheet name="Input" sheetId="15" r:id="rId1"/>
    <sheet name="EF calculation" sheetId="16" r:id="rId2"/>
    <sheet name="Results" sheetId="13" r:id="rId3"/>
    <sheet name="Calculation" sheetId="1" r:id="rId4"/>
  </sheets>
  <definedNames>
    <definedName name="Bby">#REF!</definedName>
    <definedName name="CP">#REF!</definedName>
    <definedName name="Crediting">#REF!</definedName>
    <definedName name="Default">#REF!</definedName>
    <definedName name="fNRB">#REF!</definedName>
    <definedName name="Leakage">#REF!</definedName>
    <definedName name="npy">#REF!</definedName>
    <definedName name="PoA">#REF!</definedName>
    <definedName name="UFL">#REF!</definedName>
    <definedName name="WBT">#REF!</definedName>
    <definedName name="Y_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15" l="1"/>
  <c r="C5" i="16"/>
  <c r="C19" i="16"/>
  <c r="F16" i="16"/>
  <c r="F12" i="16"/>
  <c r="C20" i="16" s="1"/>
  <c r="C17" i="16"/>
  <c r="C4" i="16"/>
  <c r="C3" i="16"/>
  <c r="C2" i="16"/>
  <c r="B16" i="13" l="1"/>
  <c r="B9" i="13"/>
  <c r="B10" i="13"/>
  <c r="B11" i="13"/>
  <c r="B12" i="13"/>
  <c r="B13" i="13"/>
  <c r="B14" i="13"/>
  <c r="B15" i="13"/>
  <c r="B8" i="13"/>
  <c r="B7" i="13"/>
  <c r="C337" i="1" l="1"/>
  <c r="C301" i="1"/>
  <c r="C265" i="1"/>
  <c r="C229" i="1"/>
  <c r="C193" i="1"/>
  <c r="C156" i="1"/>
  <c r="C119" i="1"/>
  <c r="C82" i="1"/>
  <c r="C45" i="1"/>
  <c r="C8" i="1"/>
  <c r="H13" i="1" l="1"/>
  <c r="J23" i="15"/>
  <c r="J24" i="15"/>
  <c r="J25" i="15"/>
  <c r="J26" i="15"/>
  <c r="J27" i="15"/>
  <c r="J28" i="15"/>
  <c r="J29" i="15"/>
  <c r="J30" i="15"/>
  <c r="J31" i="15"/>
  <c r="J22" i="15"/>
  <c r="E32" i="15"/>
  <c r="E19" i="15"/>
  <c r="H24" i="1" l="1"/>
  <c r="H46" i="1"/>
  <c r="I46" i="1" s="1"/>
  <c r="J46" i="1" s="1"/>
  <c r="K46" i="1" s="1"/>
  <c r="E33" i="15"/>
  <c r="I61" i="1" s="1"/>
  <c r="I62" i="1"/>
  <c r="I50" i="1"/>
  <c r="I52" i="1"/>
  <c r="I53" i="1"/>
  <c r="I54" i="1"/>
  <c r="I55" i="1"/>
  <c r="I56" i="1"/>
  <c r="J62" i="1"/>
  <c r="J50" i="1"/>
  <c r="J52" i="1"/>
  <c r="J53" i="1"/>
  <c r="J54" i="1"/>
  <c r="J55" i="1"/>
  <c r="J56" i="1"/>
  <c r="K62" i="1"/>
  <c r="K50" i="1"/>
  <c r="K52" i="1"/>
  <c r="K53" i="1"/>
  <c r="K54" i="1"/>
  <c r="K55" i="1"/>
  <c r="K56" i="1"/>
  <c r="L62" i="1"/>
  <c r="L50" i="1"/>
  <c r="L52" i="1"/>
  <c r="L53" i="1"/>
  <c r="L54" i="1"/>
  <c r="L55" i="1"/>
  <c r="L56" i="1"/>
  <c r="H83" i="1"/>
  <c r="I83" i="1" s="1"/>
  <c r="J83" i="1" s="1"/>
  <c r="K83" i="1" s="1"/>
  <c r="E34" i="15"/>
  <c r="I98" i="1"/>
  <c r="I99" i="1"/>
  <c r="I87" i="1"/>
  <c r="I89" i="1"/>
  <c r="I90" i="1"/>
  <c r="I91" i="1"/>
  <c r="I92" i="1"/>
  <c r="I93" i="1"/>
  <c r="J98" i="1"/>
  <c r="J99" i="1"/>
  <c r="J87" i="1"/>
  <c r="J89" i="1"/>
  <c r="J90" i="1"/>
  <c r="J91" i="1"/>
  <c r="J92" i="1"/>
  <c r="J93" i="1"/>
  <c r="K98" i="1"/>
  <c r="K99" i="1"/>
  <c r="K87" i="1"/>
  <c r="K89" i="1"/>
  <c r="K90" i="1"/>
  <c r="K91" i="1"/>
  <c r="K92" i="1"/>
  <c r="K93" i="1"/>
  <c r="L98" i="1"/>
  <c r="L99" i="1"/>
  <c r="L87" i="1"/>
  <c r="L89" i="1"/>
  <c r="L90" i="1"/>
  <c r="L91" i="1"/>
  <c r="L92" i="1"/>
  <c r="L93" i="1"/>
  <c r="H120" i="1"/>
  <c r="I120" i="1" s="1"/>
  <c r="J120" i="1" s="1"/>
  <c r="K120" i="1" s="1"/>
  <c r="E35" i="15"/>
  <c r="I135" i="1"/>
  <c r="I136" i="1"/>
  <c r="I124" i="1"/>
  <c r="I126" i="1"/>
  <c r="I127" i="1"/>
  <c r="I128" i="1"/>
  <c r="I129" i="1"/>
  <c r="I130" i="1"/>
  <c r="J135" i="1"/>
  <c r="J136" i="1"/>
  <c r="J124" i="1"/>
  <c r="J126" i="1"/>
  <c r="J127" i="1"/>
  <c r="J128" i="1"/>
  <c r="J129" i="1"/>
  <c r="J130" i="1"/>
  <c r="K135" i="1"/>
  <c r="K136" i="1"/>
  <c r="K124" i="1"/>
  <c r="K126" i="1"/>
  <c r="K127" i="1"/>
  <c r="K128" i="1"/>
  <c r="K129" i="1"/>
  <c r="K130" i="1"/>
  <c r="L135" i="1"/>
  <c r="L136" i="1"/>
  <c r="L124" i="1"/>
  <c r="L126" i="1"/>
  <c r="L127" i="1"/>
  <c r="L128" i="1"/>
  <c r="L129" i="1"/>
  <c r="L130" i="1"/>
  <c r="H157" i="1"/>
  <c r="I157" i="1" s="1"/>
  <c r="J157" i="1" s="1"/>
  <c r="K157" i="1" s="1"/>
  <c r="I172" i="1"/>
  <c r="I173" i="1"/>
  <c r="I161" i="1"/>
  <c r="I163" i="1"/>
  <c r="I164" i="1"/>
  <c r="I165" i="1"/>
  <c r="I166" i="1"/>
  <c r="I167" i="1"/>
  <c r="J172" i="1"/>
  <c r="J173" i="1"/>
  <c r="J161" i="1"/>
  <c r="J163" i="1"/>
  <c r="J164" i="1"/>
  <c r="J165" i="1"/>
  <c r="J166" i="1"/>
  <c r="J167" i="1"/>
  <c r="K172" i="1"/>
  <c r="K173" i="1"/>
  <c r="K161" i="1"/>
  <c r="K163" i="1"/>
  <c r="K164" i="1"/>
  <c r="K165" i="1"/>
  <c r="K166" i="1"/>
  <c r="K167" i="1"/>
  <c r="L172" i="1"/>
  <c r="L173" i="1"/>
  <c r="L161" i="1"/>
  <c r="L163" i="1"/>
  <c r="L164" i="1"/>
  <c r="L165" i="1"/>
  <c r="L166" i="1"/>
  <c r="L167" i="1"/>
  <c r="H194" i="1"/>
  <c r="I194" i="1" s="1"/>
  <c r="J194" i="1" s="1"/>
  <c r="I209" i="1"/>
  <c r="I210" i="1"/>
  <c r="I198" i="1"/>
  <c r="I200" i="1"/>
  <c r="I201" i="1"/>
  <c r="I202" i="1"/>
  <c r="I203" i="1"/>
  <c r="I204" i="1"/>
  <c r="J209" i="1"/>
  <c r="J210" i="1"/>
  <c r="J198" i="1"/>
  <c r="J200" i="1"/>
  <c r="J201" i="1"/>
  <c r="J202" i="1"/>
  <c r="J203" i="1"/>
  <c r="J204" i="1"/>
  <c r="K209" i="1"/>
  <c r="K210" i="1"/>
  <c r="K198" i="1"/>
  <c r="K200" i="1"/>
  <c r="K201" i="1"/>
  <c r="K202" i="1"/>
  <c r="K203" i="1"/>
  <c r="K204" i="1"/>
  <c r="L209" i="1"/>
  <c r="L210" i="1"/>
  <c r="L198" i="1"/>
  <c r="L200" i="1"/>
  <c r="L201" i="1"/>
  <c r="L202" i="1"/>
  <c r="L203" i="1"/>
  <c r="L204" i="1"/>
  <c r="H230" i="1"/>
  <c r="I230" i="1" s="1"/>
  <c r="J230" i="1" s="1"/>
  <c r="I245" i="1"/>
  <c r="I246" i="1"/>
  <c r="I234" i="1"/>
  <c r="I236" i="1"/>
  <c r="I237" i="1"/>
  <c r="I238" i="1"/>
  <c r="I239" i="1"/>
  <c r="I240" i="1"/>
  <c r="J245" i="1"/>
  <c r="J246" i="1"/>
  <c r="J234" i="1"/>
  <c r="J236" i="1"/>
  <c r="J237" i="1"/>
  <c r="J238" i="1"/>
  <c r="J239" i="1"/>
  <c r="J240" i="1"/>
  <c r="K245" i="1"/>
  <c r="K246" i="1"/>
  <c r="K234" i="1"/>
  <c r="K236" i="1"/>
  <c r="K237" i="1"/>
  <c r="K238" i="1"/>
  <c r="K239" i="1"/>
  <c r="K240" i="1"/>
  <c r="L245" i="1"/>
  <c r="L246" i="1"/>
  <c r="L234" i="1"/>
  <c r="L236" i="1"/>
  <c r="L237" i="1"/>
  <c r="L238" i="1"/>
  <c r="L239" i="1"/>
  <c r="L240" i="1"/>
  <c r="H266" i="1"/>
  <c r="I266" i="1" s="1"/>
  <c r="I281" i="1"/>
  <c r="I282" i="1"/>
  <c r="I270" i="1"/>
  <c r="I272" i="1"/>
  <c r="I273" i="1"/>
  <c r="I274" i="1"/>
  <c r="I275" i="1"/>
  <c r="I276" i="1"/>
  <c r="J281" i="1"/>
  <c r="J282" i="1"/>
  <c r="J270" i="1"/>
  <c r="J272" i="1"/>
  <c r="J273" i="1"/>
  <c r="J274" i="1"/>
  <c r="J275" i="1"/>
  <c r="J276" i="1"/>
  <c r="K281" i="1"/>
  <c r="K282" i="1"/>
  <c r="K270" i="1"/>
  <c r="K272" i="1"/>
  <c r="K273" i="1"/>
  <c r="K274" i="1"/>
  <c r="K275" i="1"/>
  <c r="K276" i="1"/>
  <c r="L281" i="1"/>
  <c r="L282" i="1"/>
  <c r="L270" i="1"/>
  <c r="L272" i="1"/>
  <c r="L273" i="1"/>
  <c r="L274" i="1"/>
  <c r="L275" i="1"/>
  <c r="L276" i="1"/>
  <c r="H302" i="1"/>
  <c r="I302" i="1" s="1"/>
  <c r="J302" i="1" s="1"/>
  <c r="I317" i="1"/>
  <c r="I318" i="1"/>
  <c r="I306" i="1"/>
  <c r="I308" i="1"/>
  <c r="I309" i="1"/>
  <c r="I310" i="1"/>
  <c r="I311" i="1"/>
  <c r="I312" i="1"/>
  <c r="J317" i="1"/>
  <c r="J318" i="1"/>
  <c r="J306" i="1"/>
  <c r="J308" i="1"/>
  <c r="J309" i="1"/>
  <c r="J310" i="1"/>
  <c r="J311" i="1"/>
  <c r="J312" i="1"/>
  <c r="K317" i="1"/>
  <c r="K318" i="1"/>
  <c r="K306" i="1"/>
  <c r="K308" i="1"/>
  <c r="K309" i="1"/>
  <c r="K310" i="1"/>
  <c r="K311" i="1"/>
  <c r="K312" i="1"/>
  <c r="L317" i="1"/>
  <c r="L318" i="1"/>
  <c r="L306" i="1"/>
  <c r="L308" i="1"/>
  <c r="L309" i="1"/>
  <c r="L310" i="1"/>
  <c r="L311" i="1"/>
  <c r="L312" i="1"/>
  <c r="H338" i="1"/>
  <c r="I338" i="1" s="1"/>
  <c r="I353" i="1"/>
  <c r="I354" i="1"/>
  <c r="I342" i="1"/>
  <c r="I344" i="1"/>
  <c r="I345" i="1"/>
  <c r="I346" i="1"/>
  <c r="I347" i="1"/>
  <c r="I348" i="1"/>
  <c r="J353" i="1"/>
  <c r="J354" i="1"/>
  <c r="J342" i="1"/>
  <c r="J344" i="1"/>
  <c r="J345" i="1"/>
  <c r="J346" i="1"/>
  <c r="J347" i="1"/>
  <c r="J348" i="1"/>
  <c r="K353" i="1"/>
  <c r="K354" i="1"/>
  <c r="K342" i="1"/>
  <c r="K344" i="1"/>
  <c r="K345" i="1"/>
  <c r="K346" i="1"/>
  <c r="K347" i="1"/>
  <c r="K348" i="1"/>
  <c r="L353" i="1"/>
  <c r="L354" i="1"/>
  <c r="L342" i="1"/>
  <c r="L344" i="1"/>
  <c r="L345" i="1"/>
  <c r="L346" i="1"/>
  <c r="L347" i="1"/>
  <c r="L348" i="1"/>
  <c r="H353" i="1"/>
  <c r="H354" i="1"/>
  <c r="H342" i="1"/>
  <c r="H344" i="1"/>
  <c r="H345" i="1"/>
  <c r="H346" i="1"/>
  <c r="H347" i="1"/>
  <c r="H348" i="1"/>
  <c r="H317" i="1"/>
  <c r="H318" i="1"/>
  <c r="H306" i="1"/>
  <c r="H308" i="1"/>
  <c r="H309" i="1"/>
  <c r="H310" i="1"/>
  <c r="H311" i="1"/>
  <c r="H312" i="1"/>
  <c r="H281" i="1"/>
  <c r="H282" i="1"/>
  <c r="H270" i="1"/>
  <c r="H272" i="1"/>
  <c r="H273" i="1"/>
  <c r="H274" i="1"/>
  <c r="H275" i="1"/>
  <c r="H276" i="1"/>
  <c r="H245" i="1"/>
  <c r="H246" i="1"/>
  <c r="H234" i="1"/>
  <c r="H236" i="1"/>
  <c r="H237" i="1"/>
  <c r="H238" i="1"/>
  <c r="H239" i="1"/>
  <c r="H240" i="1"/>
  <c r="H209" i="1"/>
  <c r="H210" i="1"/>
  <c r="H198" i="1"/>
  <c r="H200" i="1"/>
  <c r="H201" i="1"/>
  <c r="H202" i="1"/>
  <c r="H203" i="1"/>
  <c r="H204" i="1"/>
  <c r="H172" i="1"/>
  <c r="H173" i="1"/>
  <c r="H161" i="1"/>
  <c r="H163" i="1"/>
  <c r="H164" i="1"/>
  <c r="H165" i="1"/>
  <c r="H166" i="1"/>
  <c r="H167" i="1"/>
  <c r="H135" i="1"/>
  <c r="H136" i="1"/>
  <c r="H124" i="1"/>
  <c r="H126" i="1"/>
  <c r="H127" i="1"/>
  <c r="H128" i="1"/>
  <c r="H129" i="1"/>
  <c r="H130" i="1"/>
  <c r="H98" i="1"/>
  <c r="H99" i="1"/>
  <c r="H87" i="1"/>
  <c r="H89" i="1"/>
  <c r="H90" i="1"/>
  <c r="H91" i="1"/>
  <c r="H92" i="1"/>
  <c r="H93" i="1"/>
  <c r="H61" i="1"/>
  <c r="H62" i="1"/>
  <c r="H50" i="1"/>
  <c r="H52" i="1"/>
  <c r="H53" i="1"/>
  <c r="H54" i="1"/>
  <c r="H55" i="1"/>
  <c r="H56" i="1"/>
  <c r="Q354" i="1"/>
  <c r="P354" i="1"/>
  <c r="O354" i="1"/>
  <c r="N354" i="1"/>
  <c r="M354" i="1"/>
  <c r="Q353" i="1"/>
  <c r="P353" i="1"/>
  <c r="O353" i="1"/>
  <c r="N353" i="1"/>
  <c r="M353" i="1"/>
  <c r="Q348" i="1"/>
  <c r="P348" i="1"/>
  <c r="O348" i="1"/>
  <c r="N348" i="1"/>
  <c r="M348" i="1"/>
  <c r="Q347" i="1"/>
  <c r="P347" i="1"/>
  <c r="O347" i="1"/>
  <c r="N347" i="1"/>
  <c r="M347" i="1"/>
  <c r="Q346" i="1"/>
  <c r="P346" i="1"/>
  <c r="O346" i="1"/>
  <c r="N346" i="1"/>
  <c r="M346" i="1"/>
  <c r="Q345" i="1"/>
  <c r="P345" i="1"/>
  <c r="O345" i="1"/>
  <c r="N345" i="1"/>
  <c r="M345" i="1"/>
  <c r="Q344" i="1"/>
  <c r="P344" i="1"/>
  <c r="O344" i="1"/>
  <c r="N344" i="1"/>
  <c r="M344" i="1"/>
  <c r="Q342" i="1"/>
  <c r="P342" i="1"/>
  <c r="O342" i="1"/>
  <c r="N342" i="1"/>
  <c r="M342" i="1"/>
  <c r="K12" i="15"/>
  <c r="L12" i="15" s="1"/>
  <c r="M12" i="15" s="1"/>
  <c r="Q318" i="1"/>
  <c r="P318" i="1"/>
  <c r="O318" i="1"/>
  <c r="N318" i="1"/>
  <c r="M318" i="1"/>
  <c r="Q317" i="1"/>
  <c r="P317" i="1"/>
  <c r="O317" i="1"/>
  <c r="N317" i="1"/>
  <c r="M317" i="1"/>
  <c r="Q312" i="1"/>
  <c r="P312" i="1"/>
  <c r="O312" i="1"/>
  <c r="N312" i="1"/>
  <c r="M312" i="1"/>
  <c r="Q311" i="1"/>
  <c r="P311" i="1"/>
  <c r="O311" i="1"/>
  <c r="N311" i="1"/>
  <c r="M311" i="1"/>
  <c r="Q310" i="1"/>
  <c r="P310" i="1"/>
  <c r="O310" i="1"/>
  <c r="N310" i="1"/>
  <c r="M310" i="1"/>
  <c r="Q309" i="1"/>
  <c r="P309" i="1"/>
  <c r="O309" i="1"/>
  <c r="N309" i="1"/>
  <c r="M309" i="1"/>
  <c r="Q308" i="1"/>
  <c r="P308" i="1"/>
  <c r="O308" i="1"/>
  <c r="N308" i="1"/>
  <c r="M308" i="1"/>
  <c r="Q306" i="1"/>
  <c r="P306" i="1"/>
  <c r="O306" i="1"/>
  <c r="N306" i="1"/>
  <c r="M306" i="1"/>
  <c r="Q282" i="1"/>
  <c r="P282" i="1"/>
  <c r="O282" i="1"/>
  <c r="N282" i="1"/>
  <c r="M282" i="1"/>
  <c r="Q281" i="1"/>
  <c r="P281" i="1"/>
  <c r="O281" i="1"/>
  <c r="N281" i="1"/>
  <c r="M281" i="1"/>
  <c r="Q276" i="1"/>
  <c r="P276" i="1"/>
  <c r="O276" i="1"/>
  <c r="N276" i="1"/>
  <c r="M276" i="1"/>
  <c r="Q275" i="1"/>
  <c r="P275" i="1"/>
  <c r="O275" i="1"/>
  <c r="N275" i="1"/>
  <c r="M275" i="1"/>
  <c r="Q274" i="1"/>
  <c r="P274" i="1"/>
  <c r="O274" i="1"/>
  <c r="N274" i="1"/>
  <c r="M274" i="1"/>
  <c r="Q273" i="1"/>
  <c r="P273" i="1"/>
  <c r="O273" i="1"/>
  <c r="N273" i="1"/>
  <c r="M273" i="1"/>
  <c r="Q272" i="1"/>
  <c r="P272" i="1"/>
  <c r="O272" i="1"/>
  <c r="N272" i="1"/>
  <c r="M272" i="1"/>
  <c r="Q270" i="1"/>
  <c r="P270" i="1"/>
  <c r="O270" i="1"/>
  <c r="N270" i="1"/>
  <c r="M270" i="1"/>
  <c r="Q246" i="1"/>
  <c r="P246" i="1"/>
  <c r="O246" i="1"/>
  <c r="N246" i="1"/>
  <c r="M246" i="1"/>
  <c r="Q245" i="1"/>
  <c r="P245" i="1"/>
  <c r="O245" i="1"/>
  <c r="N245" i="1"/>
  <c r="M245" i="1"/>
  <c r="Q240" i="1"/>
  <c r="P240" i="1"/>
  <c r="O240" i="1"/>
  <c r="N240" i="1"/>
  <c r="M240" i="1"/>
  <c r="Q239" i="1"/>
  <c r="P239" i="1"/>
  <c r="O239" i="1"/>
  <c r="N239" i="1"/>
  <c r="M239" i="1"/>
  <c r="Q238" i="1"/>
  <c r="P238" i="1"/>
  <c r="O238" i="1"/>
  <c r="N238" i="1"/>
  <c r="M238" i="1"/>
  <c r="Q237" i="1"/>
  <c r="P237" i="1"/>
  <c r="O237" i="1"/>
  <c r="N237" i="1"/>
  <c r="M237" i="1"/>
  <c r="Q236" i="1"/>
  <c r="P236" i="1"/>
  <c r="O236" i="1"/>
  <c r="N236" i="1"/>
  <c r="M236" i="1"/>
  <c r="Q234" i="1"/>
  <c r="P234" i="1"/>
  <c r="O234" i="1"/>
  <c r="N234" i="1"/>
  <c r="M234" i="1"/>
  <c r="Q210" i="1"/>
  <c r="P210" i="1"/>
  <c r="O210" i="1"/>
  <c r="N210" i="1"/>
  <c r="M210" i="1"/>
  <c r="Q209" i="1"/>
  <c r="P209" i="1"/>
  <c r="O209" i="1"/>
  <c r="N209" i="1"/>
  <c r="M209" i="1"/>
  <c r="Q204" i="1"/>
  <c r="P204" i="1"/>
  <c r="O204" i="1"/>
  <c r="N204" i="1"/>
  <c r="M204" i="1"/>
  <c r="Q203" i="1"/>
  <c r="P203" i="1"/>
  <c r="O203" i="1"/>
  <c r="N203" i="1"/>
  <c r="M203" i="1"/>
  <c r="Q202" i="1"/>
  <c r="P202" i="1"/>
  <c r="O202" i="1"/>
  <c r="N202" i="1"/>
  <c r="M202" i="1"/>
  <c r="Q201" i="1"/>
  <c r="P201" i="1"/>
  <c r="O201" i="1"/>
  <c r="N201" i="1"/>
  <c r="M201" i="1"/>
  <c r="Q200" i="1"/>
  <c r="P200" i="1"/>
  <c r="O200" i="1"/>
  <c r="N200" i="1"/>
  <c r="M200" i="1"/>
  <c r="Q198" i="1"/>
  <c r="P198" i="1"/>
  <c r="O198" i="1"/>
  <c r="N198" i="1"/>
  <c r="M198" i="1"/>
  <c r="Q173" i="1"/>
  <c r="P173" i="1"/>
  <c r="O173" i="1"/>
  <c r="N173" i="1"/>
  <c r="M173" i="1"/>
  <c r="Q172" i="1"/>
  <c r="P172" i="1"/>
  <c r="O172" i="1"/>
  <c r="N172" i="1"/>
  <c r="M172" i="1"/>
  <c r="Q167" i="1"/>
  <c r="P167" i="1"/>
  <c r="O167" i="1"/>
  <c r="N167" i="1"/>
  <c r="M167" i="1"/>
  <c r="Q166" i="1"/>
  <c r="P166" i="1"/>
  <c r="O166" i="1"/>
  <c r="N166" i="1"/>
  <c r="M166" i="1"/>
  <c r="Q165" i="1"/>
  <c r="P165" i="1"/>
  <c r="O165" i="1"/>
  <c r="N165" i="1"/>
  <c r="M165" i="1"/>
  <c r="Q164" i="1"/>
  <c r="P164" i="1"/>
  <c r="O164" i="1"/>
  <c r="N164" i="1"/>
  <c r="M164" i="1"/>
  <c r="Q163" i="1"/>
  <c r="P163" i="1"/>
  <c r="O163" i="1"/>
  <c r="N163" i="1"/>
  <c r="M163" i="1"/>
  <c r="Q161" i="1"/>
  <c r="P161" i="1"/>
  <c r="O161" i="1"/>
  <c r="N161" i="1"/>
  <c r="M161" i="1"/>
  <c r="Q136" i="1"/>
  <c r="P136" i="1"/>
  <c r="O136" i="1"/>
  <c r="N136" i="1"/>
  <c r="M136" i="1"/>
  <c r="Q135" i="1"/>
  <c r="P135" i="1"/>
  <c r="O135" i="1"/>
  <c r="N135" i="1"/>
  <c r="M135" i="1"/>
  <c r="Q130" i="1"/>
  <c r="P130" i="1"/>
  <c r="O130" i="1"/>
  <c r="N130" i="1"/>
  <c r="M130" i="1"/>
  <c r="Q129" i="1"/>
  <c r="P129" i="1"/>
  <c r="O129" i="1"/>
  <c r="N129" i="1"/>
  <c r="M129" i="1"/>
  <c r="Q128" i="1"/>
  <c r="P128" i="1"/>
  <c r="O128" i="1"/>
  <c r="N128" i="1"/>
  <c r="M128" i="1"/>
  <c r="Q127" i="1"/>
  <c r="P127" i="1"/>
  <c r="O127" i="1"/>
  <c r="N127" i="1"/>
  <c r="M127" i="1"/>
  <c r="Q126" i="1"/>
  <c r="P126" i="1"/>
  <c r="O126" i="1"/>
  <c r="N126" i="1"/>
  <c r="M126" i="1"/>
  <c r="Q124" i="1"/>
  <c r="P124" i="1"/>
  <c r="O124" i="1"/>
  <c r="N124" i="1"/>
  <c r="M124" i="1"/>
  <c r="Q99" i="1"/>
  <c r="P99" i="1"/>
  <c r="O99" i="1"/>
  <c r="N99" i="1"/>
  <c r="M99" i="1"/>
  <c r="Q98" i="1"/>
  <c r="P98" i="1"/>
  <c r="O98" i="1"/>
  <c r="N98" i="1"/>
  <c r="M98" i="1"/>
  <c r="Q93" i="1"/>
  <c r="P93" i="1"/>
  <c r="O93" i="1"/>
  <c r="N93" i="1"/>
  <c r="M93" i="1"/>
  <c r="Q92" i="1"/>
  <c r="P92" i="1"/>
  <c r="O92" i="1"/>
  <c r="N92" i="1"/>
  <c r="M92" i="1"/>
  <c r="Q91" i="1"/>
  <c r="P91" i="1"/>
  <c r="O91" i="1"/>
  <c r="N91" i="1"/>
  <c r="M91" i="1"/>
  <c r="Q90" i="1"/>
  <c r="P90" i="1"/>
  <c r="O90" i="1"/>
  <c r="N90" i="1"/>
  <c r="M90" i="1"/>
  <c r="Q89" i="1"/>
  <c r="P89" i="1"/>
  <c r="O89" i="1"/>
  <c r="N89" i="1"/>
  <c r="M89" i="1"/>
  <c r="Q87" i="1"/>
  <c r="P87" i="1"/>
  <c r="O87" i="1"/>
  <c r="N87" i="1"/>
  <c r="M87" i="1"/>
  <c r="I13" i="1"/>
  <c r="Q62" i="1"/>
  <c r="P62" i="1"/>
  <c r="O62" i="1"/>
  <c r="N62" i="1"/>
  <c r="M62" i="1"/>
  <c r="Q61" i="1"/>
  <c r="P61" i="1"/>
  <c r="O61" i="1"/>
  <c r="N61" i="1"/>
  <c r="M61" i="1"/>
  <c r="Q56" i="1"/>
  <c r="P56" i="1"/>
  <c r="O56" i="1"/>
  <c r="N56" i="1"/>
  <c r="M56" i="1"/>
  <c r="Q55" i="1"/>
  <c r="P55" i="1"/>
  <c r="O55" i="1"/>
  <c r="N55" i="1"/>
  <c r="M55" i="1"/>
  <c r="Q54" i="1"/>
  <c r="P54" i="1"/>
  <c r="O54" i="1"/>
  <c r="N54" i="1"/>
  <c r="M54" i="1"/>
  <c r="Q53" i="1"/>
  <c r="P53" i="1"/>
  <c r="O53" i="1"/>
  <c r="N53" i="1"/>
  <c r="M53" i="1"/>
  <c r="Q52" i="1"/>
  <c r="P52" i="1"/>
  <c r="O52" i="1"/>
  <c r="N52" i="1"/>
  <c r="M52" i="1"/>
  <c r="Q50" i="1"/>
  <c r="P50" i="1"/>
  <c r="O50" i="1"/>
  <c r="N50" i="1"/>
  <c r="M50" i="1"/>
  <c r="I24" i="1"/>
  <c r="J24" i="1"/>
  <c r="K24" i="1"/>
  <c r="L24" i="1"/>
  <c r="M24" i="1"/>
  <c r="N24" i="1"/>
  <c r="O24" i="1"/>
  <c r="P24" i="1"/>
  <c r="Q24" i="1"/>
  <c r="I19" i="1"/>
  <c r="J19" i="1"/>
  <c r="K19" i="1"/>
  <c r="L19" i="1"/>
  <c r="M19" i="1"/>
  <c r="N19" i="1"/>
  <c r="O19" i="1"/>
  <c r="P19" i="1"/>
  <c r="Q19" i="1"/>
  <c r="H19" i="1"/>
  <c r="I15" i="1"/>
  <c r="J15" i="1"/>
  <c r="K15" i="1"/>
  <c r="L15" i="1"/>
  <c r="M15" i="1"/>
  <c r="N15" i="1"/>
  <c r="O15" i="1"/>
  <c r="P15" i="1"/>
  <c r="Q15" i="1"/>
  <c r="H15" i="1"/>
  <c r="Q13" i="1"/>
  <c r="P13" i="1"/>
  <c r="O13" i="1"/>
  <c r="N13" i="1"/>
  <c r="M13" i="1"/>
  <c r="L13" i="1"/>
  <c r="K13" i="1"/>
  <c r="J13" i="1"/>
  <c r="H9" i="1"/>
  <c r="I9" i="1" s="1"/>
  <c r="J9" i="1" s="1"/>
  <c r="H25" i="1"/>
  <c r="I25" i="1"/>
  <c r="I16" i="1"/>
  <c r="I17" i="1"/>
  <c r="I18" i="1"/>
  <c r="J25" i="1"/>
  <c r="J16" i="1"/>
  <c r="J17" i="1"/>
  <c r="J18" i="1"/>
  <c r="K25" i="1"/>
  <c r="K16" i="1"/>
  <c r="K17" i="1"/>
  <c r="K18" i="1"/>
  <c r="L25" i="1"/>
  <c r="L16" i="1"/>
  <c r="L17" i="1"/>
  <c r="L18" i="1"/>
  <c r="H16" i="1"/>
  <c r="H17" i="1"/>
  <c r="H18" i="1"/>
  <c r="M25" i="1"/>
  <c r="N25" i="1"/>
  <c r="O25" i="1"/>
  <c r="P25" i="1"/>
  <c r="Q25" i="1"/>
  <c r="M18" i="1"/>
  <c r="N18" i="1"/>
  <c r="O18" i="1"/>
  <c r="P18" i="1"/>
  <c r="Q18" i="1"/>
  <c r="M17" i="1"/>
  <c r="N17" i="1"/>
  <c r="O17" i="1"/>
  <c r="P17" i="1"/>
  <c r="Q17" i="1"/>
  <c r="M16" i="1"/>
  <c r="N16" i="1"/>
  <c r="O16" i="1"/>
  <c r="P16" i="1"/>
  <c r="Q16" i="1"/>
  <c r="D27" i="15"/>
  <c r="C27" i="15"/>
  <c r="L61" i="1" l="1"/>
  <c r="K61" i="1"/>
  <c r="J61" i="1"/>
  <c r="K13" i="15"/>
  <c r="H121" i="1" s="1"/>
  <c r="M13" i="15"/>
  <c r="N12" i="15"/>
  <c r="K302" i="1"/>
  <c r="K194" i="1"/>
  <c r="L83" i="1"/>
  <c r="J266" i="1"/>
  <c r="K230" i="1"/>
  <c r="L157" i="1"/>
  <c r="L120" i="1"/>
  <c r="L13" i="15"/>
  <c r="L46" i="1"/>
  <c r="K9" i="1"/>
  <c r="J338" i="1"/>
  <c r="H10" i="1" l="1"/>
  <c r="D6" i="13" s="1"/>
  <c r="H231" i="1"/>
  <c r="H339" i="1"/>
  <c r="H303" i="1"/>
  <c r="H267" i="1"/>
  <c r="K21" i="15"/>
  <c r="H47" i="1"/>
  <c r="H84" i="1"/>
  <c r="H158" i="1"/>
  <c r="H195" i="1"/>
  <c r="M157" i="1"/>
  <c r="M120" i="1"/>
  <c r="M46" i="1"/>
  <c r="L230" i="1"/>
  <c r="K266" i="1"/>
  <c r="I195" i="1"/>
  <c r="I84" i="1"/>
  <c r="L21" i="15"/>
  <c r="I267" i="1"/>
  <c r="I339" i="1"/>
  <c r="I158" i="1"/>
  <c r="I231" i="1"/>
  <c r="I10" i="1"/>
  <c r="E6" i="13" s="1"/>
  <c r="I121" i="1"/>
  <c r="I47" i="1"/>
  <c r="I303" i="1"/>
  <c r="M83" i="1"/>
  <c r="L302" i="1"/>
  <c r="N13" i="15"/>
  <c r="O12" i="15"/>
  <c r="J84" i="1"/>
  <c r="J339" i="1"/>
  <c r="J267" i="1"/>
  <c r="J158" i="1"/>
  <c r="M21" i="15"/>
  <c r="J121" i="1"/>
  <c r="J47" i="1"/>
  <c r="J303" i="1"/>
  <c r="J10" i="1"/>
  <c r="F6" i="13" s="1"/>
  <c r="J195" i="1"/>
  <c r="J231" i="1"/>
  <c r="L194" i="1"/>
  <c r="L9" i="1"/>
  <c r="K338" i="1"/>
  <c r="M230" i="1" l="1"/>
  <c r="M194" i="1"/>
  <c r="N83" i="1"/>
  <c r="N46" i="1"/>
  <c r="N120" i="1"/>
  <c r="P12" i="15"/>
  <c r="O13" i="15"/>
  <c r="K267" i="1"/>
  <c r="K158" i="1"/>
  <c r="K231" i="1"/>
  <c r="N21" i="15"/>
  <c r="K303" i="1"/>
  <c r="K195" i="1"/>
  <c r="K84" i="1"/>
  <c r="K121" i="1"/>
  <c r="K10" i="1"/>
  <c r="G6" i="13" s="1"/>
  <c r="K339" i="1"/>
  <c r="K47" i="1"/>
  <c r="L266" i="1"/>
  <c r="N157" i="1"/>
  <c r="M302" i="1"/>
  <c r="M9" i="1"/>
  <c r="L338" i="1"/>
  <c r="M68" i="1" l="1"/>
  <c r="O46" i="1"/>
  <c r="M105" i="1"/>
  <c r="O83" i="1"/>
  <c r="N302" i="1"/>
  <c r="M266" i="1"/>
  <c r="L158" i="1"/>
  <c r="L10" i="1"/>
  <c r="H6" i="13" s="1"/>
  <c r="L231" i="1"/>
  <c r="L121" i="1"/>
  <c r="L47" i="1"/>
  <c r="L339" i="1"/>
  <c r="L195" i="1"/>
  <c r="L84" i="1"/>
  <c r="L267" i="1"/>
  <c r="L303" i="1"/>
  <c r="O21" i="15"/>
  <c r="N194" i="1"/>
  <c r="N230" i="1"/>
  <c r="P13" i="15"/>
  <c r="Q12" i="15"/>
  <c r="M179" i="1"/>
  <c r="O157" i="1"/>
  <c r="M142" i="1"/>
  <c r="O120" i="1"/>
  <c r="N9" i="1"/>
  <c r="M338" i="1"/>
  <c r="M231" i="1" l="1"/>
  <c r="M10" i="1"/>
  <c r="I6" i="13" s="1"/>
  <c r="M121" i="1"/>
  <c r="M47" i="1"/>
  <c r="M339" i="1"/>
  <c r="M303" i="1"/>
  <c r="M84" i="1"/>
  <c r="P21" i="15"/>
  <c r="M267" i="1"/>
  <c r="M158" i="1"/>
  <c r="M195" i="1"/>
  <c r="M252" i="1"/>
  <c r="O230" i="1"/>
  <c r="N142" i="1"/>
  <c r="N141" i="1" s="1"/>
  <c r="N137" i="1" s="1"/>
  <c r="N134" i="1" s="1"/>
  <c r="N125" i="1" s="1"/>
  <c r="N123" i="1" s="1"/>
  <c r="N148" i="1" s="1"/>
  <c r="N150" i="1" s="1"/>
  <c r="J10" i="13" s="1"/>
  <c r="P120" i="1"/>
  <c r="M216" i="1"/>
  <c r="O194" i="1"/>
  <c r="M324" i="1"/>
  <c r="O302" i="1"/>
  <c r="N266" i="1"/>
  <c r="M141" i="1"/>
  <c r="M137" i="1" s="1"/>
  <c r="M134" i="1" s="1"/>
  <c r="M125" i="1" s="1"/>
  <c r="M123" i="1" s="1"/>
  <c r="M148" i="1" s="1"/>
  <c r="M150" i="1" s="1"/>
  <c r="I10" i="13" s="1"/>
  <c r="L142" i="1"/>
  <c r="N105" i="1"/>
  <c r="N104" i="1" s="1"/>
  <c r="N100" i="1" s="1"/>
  <c r="N97" i="1" s="1"/>
  <c r="N88" i="1" s="1"/>
  <c r="N86" i="1" s="1"/>
  <c r="N111" i="1" s="1"/>
  <c r="N113" i="1" s="1"/>
  <c r="J9" i="13" s="1"/>
  <c r="P83" i="1"/>
  <c r="M104" i="1"/>
  <c r="M100" i="1" s="1"/>
  <c r="M97" i="1" s="1"/>
  <c r="M88" i="1" s="1"/>
  <c r="M86" i="1" s="1"/>
  <c r="M111" i="1" s="1"/>
  <c r="M113" i="1" s="1"/>
  <c r="I9" i="13" s="1"/>
  <c r="L105" i="1"/>
  <c r="P157" i="1"/>
  <c r="N179" i="1"/>
  <c r="N178" i="1" s="1"/>
  <c r="N174" i="1" s="1"/>
  <c r="N171" i="1" s="1"/>
  <c r="N162" i="1" s="1"/>
  <c r="N160" i="1" s="1"/>
  <c r="N185" i="1" s="1"/>
  <c r="N187" i="1" s="1"/>
  <c r="J11" i="13" s="1"/>
  <c r="M178" i="1"/>
  <c r="M174" i="1" s="1"/>
  <c r="M171" i="1" s="1"/>
  <c r="M162" i="1" s="1"/>
  <c r="M160" i="1" s="1"/>
  <c r="M185" i="1" s="1"/>
  <c r="M187" i="1" s="1"/>
  <c r="I11" i="13" s="1"/>
  <c r="L179" i="1"/>
  <c r="N68" i="1"/>
  <c r="N67" i="1" s="1"/>
  <c r="N63" i="1" s="1"/>
  <c r="N60" i="1" s="1"/>
  <c r="N51" i="1" s="1"/>
  <c r="N49" i="1" s="1"/>
  <c r="N74" i="1" s="1"/>
  <c r="N76" i="1" s="1"/>
  <c r="J8" i="13" s="1"/>
  <c r="P46" i="1"/>
  <c r="Q13" i="15"/>
  <c r="R12" i="15"/>
  <c r="M67" i="1"/>
  <c r="M63" i="1" s="1"/>
  <c r="M60" i="1" s="1"/>
  <c r="M51" i="1" s="1"/>
  <c r="M49" i="1" s="1"/>
  <c r="M74" i="1" s="1"/>
  <c r="M76" i="1" s="1"/>
  <c r="I8" i="13" s="1"/>
  <c r="L68" i="1"/>
  <c r="O9" i="1"/>
  <c r="M31" i="1"/>
  <c r="N338" i="1"/>
  <c r="M215" i="1" l="1"/>
  <c r="M211" i="1" s="1"/>
  <c r="M208" i="1" s="1"/>
  <c r="M199" i="1" s="1"/>
  <c r="M197" i="1" s="1"/>
  <c r="M222" i="1" s="1"/>
  <c r="M224" i="1" s="1"/>
  <c r="I12" i="13" s="1"/>
  <c r="L216" i="1"/>
  <c r="M30" i="1"/>
  <c r="M26" i="1" s="1"/>
  <c r="M23" i="1" s="1"/>
  <c r="M14" i="1" s="1"/>
  <c r="M12" i="1" s="1"/>
  <c r="M37" i="1" s="1"/>
  <c r="M39" i="1" s="1"/>
  <c r="I7" i="13" s="1"/>
  <c r="L31" i="1"/>
  <c r="L178" i="1"/>
  <c r="L174" i="1" s="1"/>
  <c r="L171" i="1" s="1"/>
  <c r="L162" i="1" s="1"/>
  <c r="L160" i="1" s="1"/>
  <c r="L185" i="1" s="1"/>
  <c r="L187" i="1" s="1"/>
  <c r="H11" i="13" s="1"/>
  <c r="K179" i="1"/>
  <c r="L141" i="1"/>
  <c r="L137" i="1" s="1"/>
  <c r="L134" i="1" s="1"/>
  <c r="L125" i="1" s="1"/>
  <c r="L123" i="1" s="1"/>
  <c r="L148" i="1" s="1"/>
  <c r="L150" i="1" s="1"/>
  <c r="H10" i="13" s="1"/>
  <c r="K142" i="1"/>
  <c r="O142" i="1"/>
  <c r="O141" i="1" s="1"/>
  <c r="O137" i="1" s="1"/>
  <c r="O134" i="1" s="1"/>
  <c r="O125" i="1" s="1"/>
  <c r="O123" i="1" s="1"/>
  <c r="O148" i="1" s="1"/>
  <c r="O150" i="1" s="1"/>
  <c r="K10" i="13" s="1"/>
  <c r="Q120" i="1"/>
  <c r="M288" i="1"/>
  <c r="O266" i="1"/>
  <c r="P230" i="1"/>
  <c r="N252" i="1"/>
  <c r="N251" i="1" s="1"/>
  <c r="N247" i="1" s="1"/>
  <c r="N244" i="1" s="1"/>
  <c r="N235" i="1" s="1"/>
  <c r="N233" i="1" s="1"/>
  <c r="N258" i="1" s="1"/>
  <c r="N260" i="1" s="1"/>
  <c r="J13" i="13" s="1"/>
  <c r="O179" i="1"/>
  <c r="O178" i="1" s="1"/>
  <c r="O174" i="1" s="1"/>
  <c r="O171" i="1" s="1"/>
  <c r="O162" i="1" s="1"/>
  <c r="O160" i="1" s="1"/>
  <c r="O185" i="1" s="1"/>
  <c r="O187" i="1" s="1"/>
  <c r="K11" i="13" s="1"/>
  <c r="Q157" i="1"/>
  <c r="M251" i="1"/>
  <c r="M247" i="1" s="1"/>
  <c r="M244" i="1" s="1"/>
  <c r="M235" i="1" s="1"/>
  <c r="M233" i="1" s="1"/>
  <c r="M258" i="1" s="1"/>
  <c r="M260" i="1" s="1"/>
  <c r="I13" i="13" s="1"/>
  <c r="L252" i="1"/>
  <c r="S12" i="15"/>
  <c r="R13" i="15"/>
  <c r="L104" i="1"/>
  <c r="L100" i="1" s="1"/>
  <c r="L97" i="1" s="1"/>
  <c r="L88" i="1" s="1"/>
  <c r="L86" i="1" s="1"/>
  <c r="L111" i="1" s="1"/>
  <c r="L113" i="1" s="1"/>
  <c r="H9" i="13" s="1"/>
  <c r="K105" i="1"/>
  <c r="P302" i="1"/>
  <c r="N324" i="1"/>
  <c r="N323" i="1" s="1"/>
  <c r="N319" i="1" s="1"/>
  <c r="N316" i="1" s="1"/>
  <c r="N307" i="1" s="1"/>
  <c r="N305" i="1" s="1"/>
  <c r="N330" i="1" s="1"/>
  <c r="N332" i="1" s="1"/>
  <c r="J15" i="13" s="1"/>
  <c r="M323" i="1"/>
  <c r="M319" i="1" s="1"/>
  <c r="M316" i="1" s="1"/>
  <c r="M307" i="1" s="1"/>
  <c r="M305" i="1" s="1"/>
  <c r="M330" i="1" s="1"/>
  <c r="M332" i="1" s="1"/>
  <c r="I15" i="13" s="1"/>
  <c r="L324" i="1"/>
  <c r="L67" i="1"/>
  <c r="L63" i="1" s="1"/>
  <c r="L60" i="1" s="1"/>
  <c r="L51" i="1" s="1"/>
  <c r="L49" i="1" s="1"/>
  <c r="L74" i="1" s="1"/>
  <c r="L76" i="1" s="1"/>
  <c r="H8" i="13" s="1"/>
  <c r="K68" i="1"/>
  <c r="N231" i="1"/>
  <c r="N339" i="1"/>
  <c r="N121" i="1"/>
  <c r="N47" i="1"/>
  <c r="N303" i="1"/>
  <c r="N10" i="1"/>
  <c r="J6" i="13" s="1"/>
  <c r="N195" i="1"/>
  <c r="N267" i="1"/>
  <c r="N158" i="1"/>
  <c r="Q21" i="15"/>
  <c r="N84" i="1"/>
  <c r="O68" i="1"/>
  <c r="O67" i="1" s="1"/>
  <c r="O63" i="1" s="1"/>
  <c r="O60" i="1" s="1"/>
  <c r="O51" i="1" s="1"/>
  <c r="O49" i="1" s="1"/>
  <c r="O74" i="1" s="1"/>
  <c r="O76" i="1" s="1"/>
  <c r="K8" i="13" s="1"/>
  <c r="Q46" i="1"/>
  <c r="O105" i="1"/>
  <c r="O104" i="1" s="1"/>
  <c r="O100" i="1" s="1"/>
  <c r="O97" i="1" s="1"/>
  <c r="O88" i="1" s="1"/>
  <c r="O86" i="1" s="1"/>
  <c r="O111" i="1" s="1"/>
  <c r="O113" i="1" s="1"/>
  <c r="K9" i="13" s="1"/>
  <c r="Q83" i="1"/>
  <c r="N216" i="1"/>
  <c r="N215" i="1" s="1"/>
  <c r="N211" i="1" s="1"/>
  <c r="N208" i="1" s="1"/>
  <c r="N199" i="1" s="1"/>
  <c r="N197" i="1" s="1"/>
  <c r="N222" i="1" s="1"/>
  <c r="N224" i="1" s="1"/>
  <c r="J12" i="13" s="1"/>
  <c r="P194" i="1"/>
  <c r="P9" i="1"/>
  <c r="N31" i="1"/>
  <c r="N30" i="1" s="1"/>
  <c r="N26" i="1" s="1"/>
  <c r="N23" i="1" s="1"/>
  <c r="N14" i="1" s="1"/>
  <c r="N12" i="1" s="1"/>
  <c r="N37" i="1" s="1"/>
  <c r="N39" i="1" s="1"/>
  <c r="J7" i="13" s="1"/>
  <c r="M360" i="1"/>
  <c r="O338" i="1"/>
  <c r="O324" i="1" l="1"/>
  <c r="O323" i="1" s="1"/>
  <c r="O319" i="1" s="1"/>
  <c r="O316" i="1" s="1"/>
  <c r="O307" i="1" s="1"/>
  <c r="O305" i="1" s="1"/>
  <c r="O330" i="1" s="1"/>
  <c r="O332" i="1" s="1"/>
  <c r="K15" i="13" s="1"/>
  <c r="Q302" i="1"/>
  <c r="P179" i="1"/>
  <c r="P178" i="1" s="1"/>
  <c r="P174" i="1" s="1"/>
  <c r="P171" i="1" s="1"/>
  <c r="P162" i="1" s="1"/>
  <c r="P160" i="1" s="1"/>
  <c r="P185" i="1" s="1"/>
  <c r="P187" i="1" s="1"/>
  <c r="L11" i="13" s="1"/>
  <c r="Q179" i="1"/>
  <c r="Q178" i="1" s="1"/>
  <c r="Q174" i="1" s="1"/>
  <c r="Q171" i="1" s="1"/>
  <c r="Q162" i="1" s="1"/>
  <c r="Q160" i="1" s="1"/>
  <c r="Q185" i="1" s="1"/>
  <c r="Q187" i="1" s="1"/>
  <c r="M11" i="13" s="1"/>
  <c r="K104" i="1"/>
  <c r="K100" i="1" s="1"/>
  <c r="K97" i="1" s="1"/>
  <c r="K88" i="1" s="1"/>
  <c r="K86" i="1" s="1"/>
  <c r="K111" i="1" s="1"/>
  <c r="K113" i="1" s="1"/>
  <c r="G9" i="13" s="1"/>
  <c r="J105" i="1"/>
  <c r="K178" i="1"/>
  <c r="K174" i="1" s="1"/>
  <c r="K171" i="1" s="1"/>
  <c r="K162" i="1" s="1"/>
  <c r="K160" i="1" s="1"/>
  <c r="K185" i="1" s="1"/>
  <c r="K187" i="1" s="1"/>
  <c r="G11" i="13" s="1"/>
  <c r="J179" i="1"/>
  <c r="O252" i="1"/>
  <c r="O251" i="1" s="1"/>
  <c r="O247" i="1" s="1"/>
  <c r="O244" i="1" s="1"/>
  <c r="O235" i="1" s="1"/>
  <c r="O233" i="1" s="1"/>
  <c r="O258" i="1" s="1"/>
  <c r="O260" i="1" s="1"/>
  <c r="K13" i="13" s="1"/>
  <c r="Q230" i="1"/>
  <c r="K141" i="1"/>
  <c r="K137" i="1" s="1"/>
  <c r="K134" i="1" s="1"/>
  <c r="K125" i="1" s="1"/>
  <c r="K123" i="1" s="1"/>
  <c r="K148" i="1" s="1"/>
  <c r="K150" i="1" s="1"/>
  <c r="G10" i="13" s="1"/>
  <c r="J142" i="1"/>
  <c r="O216" i="1"/>
  <c r="O215" i="1" s="1"/>
  <c r="O211" i="1" s="1"/>
  <c r="O208" i="1" s="1"/>
  <c r="O199" i="1" s="1"/>
  <c r="O197" i="1" s="1"/>
  <c r="O222" i="1" s="1"/>
  <c r="O224" i="1" s="1"/>
  <c r="K12" i="13" s="1"/>
  <c r="Q194" i="1"/>
  <c r="K67" i="1"/>
  <c r="K63" i="1" s="1"/>
  <c r="K60" i="1" s="1"/>
  <c r="K51" i="1" s="1"/>
  <c r="K49" i="1" s="1"/>
  <c r="K74" i="1" s="1"/>
  <c r="K76" i="1" s="1"/>
  <c r="G8" i="13" s="1"/>
  <c r="J68" i="1"/>
  <c r="O121" i="1"/>
  <c r="O47" i="1"/>
  <c r="O303" i="1"/>
  <c r="O195" i="1"/>
  <c r="O84" i="1"/>
  <c r="O10" i="1"/>
  <c r="K6" i="13" s="1"/>
  <c r="O158" i="1"/>
  <c r="R21" i="15"/>
  <c r="O267" i="1"/>
  <c r="O339" i="1"/>
  <c r="O231" i="1"/>
  <c r="P266" i="1"/>
  <c r="N288" i="1"/>
  <c r="N287" i="1" s="1"/>
  <c r="N283" i="1" s="1"/>
  <c r="N280" i="1" s="1"/>
  <c r="N271" i="1" s="1"/>
  <c r="N269" i="1" s="1"/>
  <c r="N294" i="1" s="1"/>
  <c r="N296" i="1" s="1"/>
  <c r="J14" i="13" s="1"/>
  <c r="K31" i="1"/>
  <c r="L30" i="1"/>
  <c r="L26" i="1" s="1"/>
  <c r="L23" i="1" s="1"/>
  <c r="L14" i="1" s="1"/>
  <c r="L12" i="1" s="1"/>
  <c r="L37" i="1" s="1"/>
  <c r="L39" i="1" s="1"/>
  <c r="H7" i="13" s="1"/>
  <c r="P105" i="1"/>
  <c r="P104" i="1" s="1"/>
  <c r="P100" i="1" s="1"/>
  <c r="P97" i="1" s="1"/>
  <c r="P88" i="1" s="1"/>
  <c r="P86" i="1" s="1"/>
  <c r="P111" i="1" s="1"/>
  <c r="P113" i="1" s="1"/>
  <c r="L9" i="13" s="1"/>
  <c r="Q105" i="1"/>
  <c r="Q104" i="1" s="1"/>
  <c r="Q100" i="1" s="1"/>
  <c r="Q97" i="1" s="1"/>
  <c r="Q88" i="1" s="1"/>
  <c r="Q86" i="1" s="1"/>
  <c r="Q111" i="1" s="1"/>
  <c r="Q113" i="1" s="1"/>
  <c r="M9" i="13" s="1"/>
  <c r="T12" i="15"/>
  <c r="T13" i="15" s="1"/>
  <c r="S13" i="15"/>
  <c r="M287" i="1"/>
  <c r="M283" i="1" s="1"/>
  <c r="M280" i="1" s="1"/>
  <c r="M271" i="1" s="1"/>
  <c r="M269" i="1" s="1"/>
  <c r="M294" i="1" s="1"/>
  <c r="M296" i="1" s="1"/>
  <c r="I14" i="13" s="1"/>
  <c r="L288" i="1"/>
  <c r="P68" i="1"/>
  <c r="P67" i="1" s="1"/>
  <c r="P63" i="1" s="1"/>
  <c r="P60" i="1" s="1"/>
  <c r="P51" i="1" s="1"/>
  <c r="P49" i="1" s="1"/>
  <c r="P74" i="1" s="1"/>
  <c r="P76" i="1" s="1"/>
  <c r="L8" i="13" s="1"/>
  <c r="Q68" i="1"/>
  <c r="Q67" i="1" s="1"/>
  <c r="Q63" i="1" s="1"/>
  <c r="Q60" i="1" s="1"/>
  <c r="Q51" i="1" s="1"/>
  <c r="Q49" i="1" s="1"/>
  <c r="Q74" i="1" s="1"/>
  <c r="Q76" i="1" s="1"/>
  <c r="M8" i="13" s="1"/>
  <c r="M359" i="1"/>
  <c r="M355" i="1" s="1"/>
  <c r="M352" i="1" s="1"/>
  <c r="M343" i="1" s="1"/>
  <c r="M341" i="1" s="1"/>
  <c r="M366" i="1" s="1"/>
  <c r="M368" i="1" s="1"/>
  <c r="I16" i="13" s="1"/>
  <c r="L360" i="1"/>
  <c r="L323" i="1"/>
  <c r="L319" i="1" s="1"/>
  <c r="L316" i="1" s="1"/>
  <c r="L307" i="1" s="1"/>
  <c r="L305" i="1" s="1"/>
  <c r="L330" i="1" s="1"/>
  <c r="L332" i="1" s="1"/>
  <c r="H15" i="13" s="1"/>
  <c r="K324" i="1"/>
  <c r="L251" i="1"/>
  <c r="L247" i="1" s="1"/>
  <c r="L244" i="1" s="1"/>
  <c r="L235" i="1" s="1"/>
  <c r="L233" i="1" s="1"/>
  <c r="L258" i="1" s="1"/>
  <c r="L260" i="1" s="1"/>
  <c r="H13" i="13" s="1"/>
  <c r="K252" i="1"/>
  <c r="Q142" i="1"/>
  <c r="Q141" i="1" s="1"/>
  <c r="Q137" i="1" s="1"/>
  <c r="Q134" i="1" s="1"/>
  <c r="Q125" i="1" s="1"/>
  <c r="Q123" i="1" s="1"/>
  <c r="Q148" i="1" s="1"/>
  <c r="Q150" i="1" s="1"/>
  <c r="M10" i="13" s="1"/>
  <c r="P142" i="1"/>
  <c r="P141" i="1" s="1"/>
  <c r="P137" i="1" s="1"/>
  <c r="P134" i="1" s="1"/>
  <c r="P125" i="1" s="1"/>
  <c r="P123" i="1" s="1"/>
  <c r="P148" i="1" s="1"/>
  <c r="P150" i="1" s="1"/>
  <c r="L10" i="13" s="1"/>
  <c r="L215" i="1"/>
  <c r="L211" i="1" s="1"/>
  <c r="L208" i="1" s="1"/>
  <c r="L199" i="1" s="1"/>
  <c r="L197" i="1" s="1"/>
  <c r="L222" i="1" s="1"/>
  <c r="L224" i="1" s="1"/>
  <c r="H12" i="13" s="1"/>
  <c r="K216" i="1"/>
  <c r="Q9" i="1"/>
  <c r="O31" i="1"/>
  <c r="O30" i="1" s="1"/>
  <c r="O26" i="1" s="1"/>
  <c r="O23" i="1" s="1"/>
  <c r="O14" i="1" s="1"/>
  <c r="O12" i="1" s="1"/>
  <c r="O37" i="1" s="1"/>
  <c r="O39" i="1" s="1"/>
  <c r="K7" i="13" s="1"/>
  <c r="N360" i="1"/>
  <c r="N359" i="1" s="1"/>
  <c r="N355" i="1" s="1"/>
  <c r="N352" i="1" s="1"/>
  <c r="N343" i="1" s="1"/>
  <c r="N341" i="1" s="1"/>
  <c r="N366" i="1" s="1"/>
  <c r="N368" i="1" s="1"/>
  <c r="J16" i="13" s="1"/>
  <c r="P338" i="1"/>
  <c r="J178" i="1" l="1"/>
  <c r="J174" i="1" s="1"/>
  <c r="J171" i="1" s="1"/>
  <c r="J162" i="1" s="1"/>
  <c r="J160" i="1" s="1"/>
  <c r="J185" i="1" s="1"/>
  <c r="J187" i="1" s="1"/>
  <c r="F11" i="13" s="1"/>
  <c r="I179" i="1"/>
  <c r="J31" i="1"/>
  <c r="K30" i="1"/>
  <c r="K26" i="1" s="1"/>
  <c r="K23" i="1" s="1"/>
  <c r="K14" i="1" s="1"/>
  <c r="K12" i="1" s="1"/>
  <c r="K37" i="1" s="1"/>
  <c r="K39" i="1" s="1"/>
  <c r="G7" i="13" s="1"/>
  <c r="Q216" i="1"/>
  <c r="Q215" i="1" s="1"/>
  <c r="Q211" i="1" s="1"/>
  <c r="Q208" i="1" s="1"/>
  <c r="Q199" i="1" s="1"/>
  <c r="Q197" i="1" s="1"/>
  <c r="Q222" i="1" s="1"/>
  <c r="Q224" i="1" s="1"/>
  <c r="M12" i="13" s="1"/>
  <c r="P216" i="1"/>
  <c r="P215" i="1" s="1"/>
  <c r="P211" i="1" s="1"/>
  <c r="P208" i="1" s="1"/>
  <c r="P199" i="1" s="1"/>
  <c r="P197" i="1" s="1"/>
  <c r="P222" i="1" s="1"/>
  <c r="P224" i="1" s="1"/>
  <c r="L12" i="13" s="1"/>
  <c r="J104" i="1"/>
  <c r="J100" i="1" s="1"/>
  <c r="J97" i="1" s="1"/>
  <c r="J88" i="1" s="1"/>
  <c r="J86" i="1" s="1"/>
  <c r="J111" i="1" s="1"/>
  <c r="J113" i="1" s="1"/>
  <c r="F9" i="13" s="1"/>
  <c r="I105" i="1"/>
  <c r="O288" i="1"/>
  <c r="O287" i="1" s="1"/>
  <c r="O283" i="1" s="1"/>
  <c r="O280" i="1" s="1"/>
  <c r="O271" i="1" s="1"/>
  <c r="O269" i="1" s="1"/>
  <c r="O294" i="1" s="1"/>
  <c r="O296" i="1" s="1"/>
  <c r="K14" i="13" s="1"/>
  <c r="Q266" i="1"/>
  <c r="J141" i="1"/>
  <c r="J137" i="1" s="1"/>
  <c r="J134" i="1" s="1"/>
  <c r="J125" i="1" s="1"/>
  <c r="J123" i="1" s="1"/>
  <c r="J148" i="1" s="1"/>
  <c r="J150" i="1" s="1"/>
  <c r="F10" i="13" s="1"/>
  <c r="I142" i="1"/>
  <c r="J67" i="1"/>
  <c r="J63" i="1" s="1"/>
  <c r="J60" i="1" s="1"/>
  <c r="J51" i="1" s="1"/>
  <c r="J49" i="1" s="1"/>
  <c r="J74" i="1" s="1"/>
  <c r="J76" i="1" s="1"/>
  <c r="F8" i="13" s="1"/>
  <c r="I68" i="1"/>
  <c r="K251" i="1"/>
  <c r="K247" i="1" s="1"/>
  <c r="K244" i="1" s="1"/>
  <c r="K235" i="1" s="1"/>
  <c r="K233" i="1" s="1"/>
  <c r="K258" i="1" s="1"/>
  <c r="K260" i="1" s="1"/>
  <c r="G13" i="13" s="1"/>
  <c r="J252" i="1"/>
  <c r="L287" i="1"/>
  <c r="L283" i="1" s="1"/>
  <c r="L280" i="1" s="1"/>
  <c r="L271" i="1" s="1"/>
  <c r="L269" i="1" s="1"/>
  <c r="L294" i="1" s="1"/>
  <c r="L296" i="1" s="1"/>
  <c r="H14" i="13" s="1"/>
  <c r="K288" i="1"/>
  <c r="P303" i="1"/>
  <c r="S21" i="15"/>
  <c r="P195" i="1"/>
  <c r="P84" i="1"/>
  <c r="P267" i="1"/>
  <c r="P339" i="1"/>
  <c r="P231" i="1"/>
  <c r="P158" i="1"/>
  <c r="P47" i="1"/>
  <c r="P121" i="1"/>
  <c r="P10" i="1"/>
  <c r="L6" i="13" s="1"/>
  <c r="K323" i="1"/>
  <c r="K319" i="1" s="1"/>
  <c r="K316" i="1" s="1"/>
  <c r="K307" i="1" s="1"/>
  <c r="K305" i="1" s="1"/>
  <c r="K330" i="1" s="1"/>
  <c r="K332" i="1" s="1"/>
  <c r="G15" i="13" s="1"/>
  <c r="J324" i="1"/>
  <c r="Q195" i="1"/>
  <c r="Q84" i="1"/>
  <c r="T21" i="15"/>
  <c r="Q267" i="1"/>
  <c r="Q339" i="1"/>
  <c r="Q158" i="1"/>
  <c r="Q231" i="1"/>
  <c r="Q10" i="1"/>
  <c r="M6" i="13" s="1"/>
  <c r="Q121" i="1"/>
  <c r="Q47" i="1"/>
  <c r="Q303" i="1"/>
  <c r="Q252" i="1"/>
  <c r="Q251" i="1" s="1"/>
  <c r="Q247" i="1" s="1"/>
  <c r="Q244" i="1" s="1"/>
  <c r="Q235" i="1" s="1"/>
  <c r="Q233" i="1" s="1"/>
  <c r="Q258" i="1" s="1"/>
  <c r="Q260" i="1" s="1"/>
  <c r="M13" i="13" s="1"/>
  <c r="P252" i="1"/>
  <c r="P251" i="1" s="1"/>
  <c r="P247" i="1" s="1"/>
  <c r="P244" i="1" s="1"/>
  <c r="P235" i="1" s="1"/>
  <c r="P233" i="1" s="1"/>
  <c r="P258" i="1" s="1"/>
  <c r="P260" i="1" s="1"/>
  <c r="L13" i="13" s="1"/>
  <c r="P324" i="1"/>
  <c r="P323" i="1" s="1"/>
  <c r="P319" i="1" s="1"/>
  <c r="P316" i="1" s="1"/>
  <c r="P307" i="1" s="1"/>
  <c r="P305" i="1" s="1"/>
  <c r="P330" i="1" s="1"/>
  <c r="P332" i="1" s="1"/>
  <c r="L15" i="13" s="1"/>
  <c r="Q324" i="1"/>
  <c r="Q323" i="1" s="1"/>
  <c r="Q319" i="1" s="1"/>
  <c r="Q316" i="1" s="1"/>
  <c r="Q307" i="1" s="1"/>
  <c r="Q305" i="1" s="1"/>
  <c r="Q330" i="1" s="1"/>
  <c r="Q332" i="1" s="1"/>
  <c r="M15" i="13" s="1"/>
  <c r="K215" i="1"/>
  <c r="K211" i="1" s="1"/>
  <c r="K208" i="1" s="1"/>
  <c r="K199" i="1" s="1"/>
  <c r="K197" i="1" s="1"/>
  <c r="K222" i="1" s="1"/>
  <c r="K224" i="1" s="1"/>
  <c r="G12" i="13" s="1"/>
  <c r="J216" i="1"/>
  <c r="L359" i="1"/>
  <c r="L355" i="1" s="1"/>
  <c r="L352" i="1" s="1"/>
  <c r="L343" i="1" s="1"/>
  <c r="L341" i="1" s="1"/>
  <c r="L366" i="1" s="1"/>
  <c r="L368" i="1" s="1"/>
  <c r="H16" i="13" s="1"/>
  <c r="K360" i="1"/>
  <c r="Q31" i="1"/>
  <c r="Q30" i="1" s="1"/>
  <c r="Q26" i="1" s="1"/>
  <c r="Q23" i="1" s="1"/>
  <c r="Q14" i="1" s="1"/>
  <c r="Q12" i="1" s="1"/>
  <c r="Q37" i="1" s="1"/>
  <c r="Q39" i="1" s="1"/>
  <c r="M7" i="13" s="1"/>
  <c r="P31" i="1"/>
  <c r="P30" i="1" s="1"/>
  <c r="P26" i="1" s="1"/>
  <c r="P23" i="1" s="1"/>
  <c r="P14" i="1" s="1"/>
  <c r="P12" i="1" s="1"/>
  <c r="P37" i="1" s="1"/>
  <c r="P39" i="1" s="1"/>
  <c r="L7" i="13" s="1"/>
  <c r="Q338" i="1"/>
  <c r="O360" i="1"/>
  <c r="O359" i="1" s="1"/>
  <c r="O355" i="1" s="1"/>
  <c r="O352" i="1" s="1"/>
  <c r="O343" i="1" s="1"/>
  <c r="O341" i="1" s="1"/>
  <c r="O366" i="1" s="1"/>
  <c r="O368" i="1" s="1"/>
  <c r="K16" i="13" s="1"/>
  <c r="J215" i="1" l="1"/>
  <c r="J211" i="1" s="1"/>
  <c r="J208" i="1" s="1"/>
  <c r="J199" i="1" s="1"/>
  <c r="J197" i="1" s="1"/>
  <c r="J222" i="1" s="1"/>
  <c r="J224" i="1" s="1"/>
  <c r="F12" i="13" s="1"/>
  <c r="I216" i="1"/>
  <c r="J323" i="1"/>
  <c r="J319" i="1" s="1"/>
  <c r="J316" i="1" s="1"/>
  <c r="J307" i="1" s="1"/>
  <c r="J305" i="1" s="1"/>
  <c r="J330" i="1" s="1"/>
  <c r="J332" i="1" s="1"/>
  <c r="F15" i="13" s="1"/>
  <c r="I324" i="1"/>
  <c r="I104" i="1"/>
  <c r="I100" i="1" s="1"/>
  <c r="I97" i="1" s="1"/>
  <c r="I88" i="1" s="1"/>
  <c r="I86" i="1" s="1"/>
  <c r="I111" i="1" s="1"/>
  <c r="I113" i="1" s="1"/>
  <c r="E9" i="13" s="1"/>
  <c r="H105" i="1"/>
  <c r="H104" i="1" s="1"/>
  <c r="H100" i="1" s="1"/>
  <c r="H97" i="1" s="1"/>
  <c r="H88" i="1" s="1"/>
  <c r="H86" i="1" s="1"/>
  <c r="H111" i="1" s="1"/>
  <c r="H113" i="1" s="1"/>
  <c r="I67" i="1"/>
  <c r="I63" i="1" s="1"/>
  <c r="I60" i="1" s="1"/>
  <c r="I51" i="1" s="1"/>
  <c r="I49" i="1" s="1"/>
  <c r="I74" i="1" s="1"/>
  <c r="I76" i="1" s="1"/>
  <c r="E8" i="13" s="1"/>
  <c r="H68" i="1"/>
  <c r="H67" i="1" s="1"/>
  <c r="H63" i="1" s="1"/>
  <c r="H60" i="1" s="1"/>
  <c r="H51" i="1" s="1"/>
  <c r="H49" i="1" s="1"/>
  <c r="H74" i="1" s="1"/>
  <c r="H76" i="1" s="1"/>
  <c r="I141" i="1"/>
  <c r="I137" i="1" s="1"/>
  <c r="I134" i="1" s="1"/>
  <c r="I125" i="1" s="1"/>
  <c r="I123" i="1" s="1"/>
  <c r="I148" i="1" s="1"/>
  <c r="I150" i="1" s="1"/>
  <c r="E10" i="13" s="1"/>
  <c r="H142" i="1"/>
  <c r="H141" i="1" s="1"/>
  <c r="H137" i="1" s="1"/>
  <c r="H134" i="1" s="1"/>
  <c r="H125" i="1" s="1"/>
  <c r="H123" i="1" s="1"/>
  <c r="H148" i="1" s="1"/>
  <c r="H150" i="1" s="1"/>
  <c r="J30" i="1"/>
  <c r="J26" i="1" s="1"/>
  <c r="J23" i="1" s="1"/>
  <c r="J14" i="1" s="1"/>
  <c r="J12" i="1" s="1"/>
  <c r="J37" i="1" s="1"/>
  <c r="J39" i="1" s="1"/>
  <c r="F7" i="13" s="1"/>
  <c r="I31" i="1"/>
  <c r="K359" i="1"/>
  <c r="K355" i="1" s="1"/>
  <c r="K352" i="1" s="1"/>
  <c r="K343" i="1" s="1"/>
  <c r="K341" i="1" s="1"/>
  <c r="K366" i="1" s="1"/>
  <c r="K368" i="1" s="1"/>
  <c r="G16" i="13" s="1"/>
  <c r="J360" i="1"/>
  <c r="K287" i="1"/>
  <c r="K283" i="1" s="1"/>
  <c r="K280" i="1" s="1"/>
  <c r="K271" i="1" s="1"/>
  <c r="K269" i="1" s="1"/>
  <c r="K294" i="1" s="1"/>
  <c r="K296" i="1" s="1"/>
  <c r="G14" i="13" s="1"/>
  <c r="J288" i="1"/>
  <c r="Q288" i="1"/>
  <c r="Q287" i="1" s="1"/>
  <c r="Q283" i="1" s="1"/>
  <c r="Q280" i="1" s="1"/>
  <c r="Q271" i="1" s="1"/>
  <c r="Q269" i="1" s="1"/>
  <c r="Q294" i="1" s="1"/>
  <c r="Q296" i="1" s="1"/>
  <c r="M14" i="13" s="1"/>
  <c r="P288" i="1"/>
  <c r="P287" i="1" s="1"/>
  <c r="P283" i="1" s="1"/>
  <c r="P280" i="1" s="1"/>
  <c r="P271" i="1" s="1"/>
  <c r="P269" i="1" s="1"/>
  <c r="P294" i="1" s="1"/>
  <c r="P296" i="1" s="1"/>
  <c r="L14" i="13" s="1"/>
  <c r="I178" i="1"/>
  <c r="I174" i="1" s="1"/>
  <c r="I171" i="1" s="1"/>
  <c r="I162" i="1" s="1"/>
  <c r="I160" i="1" s="1"/>
  <c r="I185" i="1" s="1"/>
  <c r="I187" i="1" s="1"/>
  <c r="E11" i="13" s="1"/>
  <c r="H179" i="1"/>
  <c r="H178" i="1" s="1"/>
  <c r="H174" i="1" s="1"/>
  <c r="H171" i="1" s="1"/>
  <c r="H162" i="1" s="1"/>
  <c r="H160" i="1" s="1"/>
  <c r="H185" i="1" s="1"/>
  <c r="H187" i="1" s="1"/>
  <c r="J251" i="1"/>
  <c r="J247" i="1" s="1"/>
  <c r="J244" i="1" s="1"/>
  <c r="J235" i="1" s="1"/>
  <c r="J233" i="1" s="1"/>
  <c r="J258" i="1" s="1"/>
  <c r="J260" i="1" s="1"/>
  <c r="F13" i="13" s="1"/>
  <c r="I252" i="1"/>
  <c r="Q360" i="1"/>
  <c r="Q359" i="1" s="1"/>
  <c r="Q355" i="1" s="1"/>
  <c r="Q352" i="1" s="1"/>
  <c r="Q343" i="1" s="1"/>
  <c r="Q341" i="1" s="1"/>
  <c r="Q366" i="1" s="1"/>
  <c r="Q368" i="1" s="1"/>
  <c r="M16" i="13" s="1"/>
  <c r="P360" i="1"/>
  <c r="P359" i="1" s="1"/>
  <c r="P355" i="1" s="1"/>
  <c r="P352" i="1" s="1"/>
  <c r="P343" i="1" s="1"/>
  <c r="P341" i="1" s="1"/>
  <c r="P366" i="1" s="1"/>
  <c r="P368" i="1" s="1"/>
  <c r="L16" i="13" s="1"/>
  <c r="G77" i="1" l="1"/>
  <c r="D8" i="13"/>
  <c r="O8" i="13" s="1"/>
  <c r="J287" i="1"/>
  <c r="J283" i="1" s="1"/>
  <c r="J280" i="1" s="1"/>
  <c r="J271" i="1" s="1"/>
  <c r="J269" i="1" s="1"/>
  <c r="J294" i="1" s="1"/>
  <c r="J296" i="1" s="1"/>
  <c r="F14" i="13" s="1"/>
  <c r="I288" i="1"/>
  <c r="I251" i="1"/>
  <c r="I247" i="1" s="1"/>
  <c r="I244" i="1" s="1"/>
  <c r="I235" i="1" s="1"/>
  <c r="I233" i="1" s="1"/>
  <c r="I258" i="1" s="1"/>
  <c r="I260" i="1" s="1"/>
  <c r="E13" i="13" s="1"/>
  <c r="H252" i="1"/>
  <c r="H251" i="1" s="1"/>
  <c r="H247" i="1" s="1"/>
  <c r="H244" i="1" s="1"/>
  <c r="H235" i="1" s="1"/>
  <c r="H233" i="1" s="1"/>
  <c r="H258" i="1" s="1"/>
  <c r="H260" i="1" s="1"/>
  <c r="J359" i="1"/>
  <c r="J355" i="1" s="1"/>
  <c r="J352" i="1" s="1"/>
  <c r="J343" i="1" s="1"/>
  <c r="J341" i="1" s="1"/>
  <c r="J366" i="1" s="1"/>
  <c r="J368" i="1" s="1"/>
  <c r="F16" i="13" s="1"/>
  <c r="I360" i="1"/>
  <c r="G114" i="1"/>
  <c r="D9" i="13"/>
  <c r="O9" i="13" s="1"/>
  <c r="G188" i="1"/>
  <c r="D11" i="13"/>
  <c r="O11" i="13" s="1"/>
  <c r="I30" i="1"/>
  <c r="I26" i="1" s="1"/>
  <c r="I23" i="1" s="1"/>
  <c r="I14" i="1" s="1"/>
  <c r="I12" i="1" s="1"/>
  <c r="I37" i="1" s="1"/>
  <c r="I39" i="1" s="1"/>
  <c r="E7" i="13" s="1"/>
  <c r="H31" i="1"/>
  <c r="H30" i="1" s="1"/>
  <c r="H26" i="1" s="1"/>
  <c r="H23" i="1" s="1"/>
  <c r="H14" i="1" s="1"/>
  <c r="H12" i="1" s="1"/>
  <c r="H37" i="1" s="1"/>
  <c r="H39" i="1" s="1"/>
  <c r="H324" i="1"/>
  <c r="H323" i="1" s="1"/>
  <c r="H319" i="1" s="1"/>
  <c r="H316" i="1" s="1"/>
  <c r="H307" i="1" s="1"/>
  <c r="H305" i="1" s="1"/>
  <c r="H330" i="1" s="1"/>
  <c r="H332" i="1" s="1"/>
  <c r="I323" i="1"/>
  <c r="I319" i="1" s="1"/>
  <c r="I316" i="1" s="1"/>
  <c r="I307" i="1" s="1"/>
  <c r="I305" i="1" s="1"/>
  <c r="I330" i="1" s="1"/>
  <c r="I332" i="1" s="1"/>
  <c r="E15" i="13" s="1"/>
  <c r="D10" i="13"/>
  <c r="O10" i="13" s="1"/>
  <c r="G151" i="1"/>
  <c r="H216" i="1"/>
  <c r="H215" i="1" s="1"/>
  <c r="H211" i="1" s="1"/>
  <c r="H208" i="1" s="1"/>
  <c r="H199" i="1" s="1"/>
  <c r="H197" i="1" s="1"/>
  <c r="H222" i="1" s="1"/>
  <c r="H224" i="1" s="1"/>
  <c r="I215" i="1"/>
  <c r="I211" i="1" s="1"/>
  <c r="I208" i="1" s="1"/>
  <c r="I199" i="1" s="1"/>
  <c r="I197" i="1" s="1"/>
  <c r="I222" i="1" s="1"/>
  <c r="I224" i="1" s="1"/>
  <c r="E12" i="13" s="1"/>
  <c r="D15" i="13" l="1"/>
  <c r="O15" i="13" s="1"/>
  <c r="G333" i="1"/>
  <c r="D7" i="13"/>
  <c r="O7" i="13" s="1"/>
  <c r="G40" i="1"/>
  <c r="D13" i="13"/>
  <c r="O13" i="13" s="1"/>
  <c r="G261" i="1"/>
  <c r="H360" i="1"/>
  <c r="H359" i="1" s="1"/>
  <c r="H355" i="1" s="1"/>
  <c r="H352" i="1" s="1"/>
  <c r="H343" i="1" s="1"/>
  <c r="H341" i="1" s="1"/>
  <c r="H366" i="1" s="1"/>
  <c r="H368" i="1" s="1"/>
  <c r="I359" i="1"/>
  <c r="I355" i="1" s="1"/>
  <c r="I352" i="1" s="1"/>
  <c r="I343" i="1" s="1"/>
  <c r="I341" i="1" s="1"/>
  <c r="I366" i="1" s="1"/>
  <c r="I368" i="1" s="1"/>
  <c r="E16" i="13" s="1"/>
  <c r="I287" i="1"/>
  <c r="I283" i="1" s="1"/>
  <c r="I280" i="1" s="1"/>
  <c r="I271" i="1" s="1"/>
  <c r="I269" i="1" s="1"/>
  <c r="I294" i="1" s="1"/>
  <c r="I296" i="1" s="1"/>
  <c r="E14" i="13" s="1"/>
  <c r="H288" i="1"/>
  <c r="H287" i="1" s="1"/>
  <c r="H283" i="1" s="1"/>
  <c r="H280" i="1" s="1"/>
  <c r="H271" i="1" s="1"/>
  <c r="H269" i="1" s="1"/>
  <c r="H294" i="1" s="1"/>
  <c r="H296" i="1" s="1"/>
  <c r="D12" i="13"/>
  <c r="O12" i="13" s="1"/>
  <c r="G225" i="1"/>
  <c r="G369" i="1" l="1"/>
  <c r="D16" i="13"/>
  <c r="O16" i="13" s="1"/>
  <c r="D14" i="13"/>
  <c r="O14" i="13" s="1"/>
  <c r="G297" i="1"/>
  <c r="O18" i="13" l="1"/>
</calcChain>
</file>

<file path=xl/sharedStrings.xml><?xml version="1.0" encoding="utf-8"?>
<sst xmlns="http://schemas.openxmlformats.org/spreadsheetml/2006/main" count="649" uniqueCount="129">
  <si>
    <t>Monitoring period #</t>
  </si>
  <si>
    <t>Age group</t>
  </si>
  <si>
    <t>Monitoring period - Start date</t>
  </si>
  <si>
    <t>Age group dependent</t>
  </si>
  <si>
    <t>N/A</t>
  </si>
  <si>
    <t>Monitoring period - End date</t>
  </si>
  <si>
    <t xml:space="preserve">Project information </t>
  </si>
  <si>
    <t xml:space="preserve">Up,y </t>
  </si>
  <si>
    <t>%</t>
  </si>
  <si>
    <t>Source: GS1340_MS_VPA-11 MP3_VPA-12_MP2_VPA-13_MP1_20210705/ Tab 'Analysis' / Cells B46-48</t>
  </si>
  <si>
    <t>GS ID POA</t>
  </si>
  <si>
    <t>GS 1340</t>
  </si>
  <si>
    <t xml:space="preserve">DFb, Stove, y </t>
  </si>
  <si>
    <t>Source: GS1340_MS_VPA-11 MP3_VPA-12_MP2_VPA-13_MP1_20210705' / Tab 'Analysis' / Cells B52-54</t>
  </si>
  <si>
    <t>Crediting period</t>
  </si>
  <si>
    <t>Crediting period - Start year</t>
  </si>
  <si>
    <t>Crediting period - End year</t>
  </si>
  <si>
    <t>Age group &amp; VPA dependent</t>
  </si>
  <si>
    <t>Baseline cookstove type</t>
  </si>
  <si>
    <t>three stone</t>
  </si>
  <si>
    <t xml:space="preserve">Project technology </t>
  </si>
  <si>
    <t>F3PA</t>
  </si>
  <si>
    <t>Np,y  (active households)</t>
  </si>
  <si>
    <t>VPA #</t>
  </si>
  <si>
    <t>Project Technology Useful Lifetime</t>
  </si>
  <si>
    <t>Source: 'Tiipaalga_DR_VPA-13_ICS_MP1_20210406_Recent date per HH' / Tab 'Analysis' / Cell C5</t>
  </si>
  <si>
    <t>Source: 'Tiipaalga_DR_VPA-13_ICS_MP1_20210406_Recent date per HH' / Tab 'Analysis' / Cell C6</t>
  </si>
  <si>
    <t>Source: 'Tiipaalga_DR_VPA-13_ICS_MP1_20210406_Recent date per HH' / Tab 'Analysis' / Cell C7</t>
  </si>
  <si>
    <t xml:space="preserve">Baseline Fuelwood Consumption </t>
    <phoneticPr fontId="4" type="noConversion"/>
  </si>
  <si>
    <t xml:space="preserve">Unit </t>
    <phoneticPr fontId="4" type="noConversion"/>
  </si>
  <si>
    <t>Input value</t>
    <phoneticPr fontId="4" type="noConversion"/>
  </si>
  <si>
    <t>Source: 'Tiipaalga_DR_VPA-13_ICS_MP1_20210406_Recent date per HH' / Tab 'Analysis' / Cell C8</t>
  </si>
  <si>
    <t>Baseline fuel consumption Option</t>
    <phoneticPr fontId="4" type="noConversion"/>
  </si>
  <si>
    <t>Minimum service level</t>
  </si>
  <si>
    <t>Household Size</t>
    <phoneticPr fontId="4" type="noConversion"/>
  </si>
  <si>
    <t xml:space="preserve">Fuelwood consumption </t>
    <phoneticPr fontId="4" type="noConversion"/>
  </si>
  <si>
    <t>person per household</t>
  </si>
  <si>
    <t>tonnes per household per year</t>
    <phoneticPr fontId="4" type="noConversion"/>
  </si>
  <si>
    <t>VPA 13 - Boussé</t>
  </si>
  <si>
    <t>VPA 13 - Niou</t>
  </si>
  <si>
    <t>VPA 13 - Sourgoubila</t>
  </si>
  <si>
    <t>VPA 13 - Toeghin</t>
  </si>
  <si>
    <t xml:space="preserve">fNRB,b,y </t>
  </si>
  <si>
    <t>EFb,fuel,CO2</t>
  </si>
  <si>
    <t>tCO2e/ton of wood</t>
  </si>
  <si>
    <t>EFb,fuel, non_CO2</t>
  </si>
  <si>
    <t xml:space="preserve">Cookstove Efficiency </t>
  </si>
  <si>
    <t>Baseline cookstove efficiency (ηb)</t>
  </si>
  <si>
    <t>Default</t>
  </si>
  <si>
    <t>Default value ηb</t>
  </si>
  <si>
    <t>User defined value</t>
  </si>
  <si>
    <t>-</t>
  </si>
  <si>
    <t xml:space="preserve">Project cookstove Efficiency (ηp) </t>
  </si>
  <si>
    <t>Project cookstove Efficiency in year y (ηp,y)</t>
  </si>
  <si>
    <t>Project cookstove Efficiency loss (DFη) 1%</t>
  </si>
  <si>
    <t>Leakage adjustment</t>
  </si>
  <si>
    <t>Would you like to apply default value or monitored value?</t>
    <phoneticPr fontId="4" type="noConversion"/>
  </si>
  <si>
    <t>Default adjustment factor</t>
  </si>
  <si>
    <t>Monitored value</t>
    <phoneticPr fontId="4" type="noConversion"/>
  </si>
  <si>
    <t>-</t>
    <phoneticPr fontId="4" type="noConversion"/>
  </si>
  <si>
    <t>User defined</t>
    <phoneticPr fontId="4" type="noConversion"/>
  </si>
  <si>
    <t>Historical data</t>
    <phoneticPr fontId="4" type="noConversion"/>
  </si>
  <si>
    <t>Default</t>
    <phoneticPr fontId="4" type="noConversion"/>
  </si>
  <si>
    <t>Survey</t>
    <phoneticPr fontId="4" type="noConversion"/>
  </si>
  <si>
    <t>Monitored</t>
    <phoneticPr fontId="4" type="noConversion"/>
  </si>
  <si>
    <t>Minimum service level</t>
    <phoneticPr fontId="4" type="noConversion"/>
  </si>
  <si>
    <t>Field Performance test</t>
    <phoneticPr fontId="4" type="noConversion"/>
  </si>
  <si>
    <t>EFCO2</t>
    <phoneticPr fontId="4" type="noConversion"/>
  </si>
  <si>
    <t>tCo2/twood</t>
    <phoneticPr fontId="4" type="noConversion"/>
  </si>
  <si>
    <t>EF_Non-CO2</t>
    <phoneticPr fontId="4" type="noConversion"/>
  </si>
  <si>
    <t>NCV_Wood</t>
    <phoneticPr fontId="4" type="noConversion"/>
  </si>
  <si>
    <t>TJ/twood</t>
  </si>
  <si>
    <t>2006; IPCC Guidelines for National Greenhouse Gas Inventories</t>
    <phoneticPr fontId="4" type="noConversion"/>
  </si>
  <si>
    <t>EF_CO2_Wood</t>
    <phoneticPr fontId="4" type="noConversion"/>
  </si>
  <si>
    <t>tCO2/TJ</t>
    <phoneticPr fontId="4" type="noConversion"/>
  </si>
  <si>
    <t>GWP_CH4_CP1</t>
    <phoneticPr fontId="4" type="noConversion"/>
  </si>
  <si>
    <t>2007; IPCC Fourth Assessment Report: Climate Change</t>
  </si>
  <si>
    <t>GWP_CH4_CP2</t>
    <phoneticPr fontId="4" type="noConversion"/>
  </si>
  <si>
    <t>GWP_CH4_2021</t>
  </si>
  <si>
    <t>IPCC Fifth Assessment Report: Climate Change</t>
  </si>
  <si>
    <t>EF_CH4</t>
    <phoneticPr fontId="4" type="noConversion"/>
  </si>
  <si>
    <t>IPCC</t>
    <phoneticPr fontId="4" type="noConversion"/>
  </si>
  <si>
    <t>kg CO2e/TJ energy</t>
  </si>
  <si>
    <t>ch1ref3.pdf (iges.or.jp)</t>
  </si>
  <si>
    <t>p1.56</t>
  </si>
  <si>
    <t>GWP_N2O_CP1</t>
    <phoneticPr fontId="4" type="noConversion"/>
  </si>
  <si>
    <t>GWP_N2O_CP2</t>
    <phoneticPr fontId="4" type="noConversion"/>
  </si>
  <si>
    <t>GWP_N2O_2021</t>
  </si>
  <si>
    <t>EF_N2O</t>
    <phoneticPr fontId="4" type="noConversion"/>
  </si>
  <si>
    <t>p 1.56</t>
  </si>
  <si>
    <t>EF_NonCO2_Wood</t>
  </si>
  <si>
    <t>tCO2e/TJ</t>
  </si>
  <si>
    <t>berekend door som(GWP*EF CH4 &amp; N2O)</t>
  </si>
  <si>
    <t>berekend met waardes https://www.ipcc-nggip.iges.or.jp/public/gl/guidelin/ch1ref3.pdf</t>
  </si>
  <si>
    <t>Summary Emission reductions</t>
  </si>
  <si>
    <t>Age Group</t>
  </si>
  <si>
    <t>Total</t>
  </si>
  <si>
    <t>GS ID</t>
  </si>
  <si>
    <t>Unit</t>
  </si>
  <si>
    <t xml:space="preserve">Age group </t>
  </si>
  <si>
    <t>Emission reduction</t>
  </si>
  <si>
    <t>unit tCO2</t>
  </si>
  <si>
    <t xml:space="preserve">Np,y </t>
  </si>
  <si>
    <t xml:space="preserve">Number of households with project cookstoves of each age group operational in the year y </t>
  </si>
  <si>
    <t>Py</t>
  </si>
  <si>
    <t xml:space="preserve">Quantity of firewood that is saved in the year y </t>
  </si>
  <si>
    <t xml:space="preserve">ton/household in year y </t>
  </si>
  <si>
    <t>Usage rate for project cookstoves in year y, based on adoption rate and drop off rate revealed by usage surveys</t>
  </si>
  <si>
    <t>Fraction of biomass, used in year y for baseline scenario, which can be established as non-renewable</t>
  </si>
  <si>
    <t>CO2 emission factor of fire wood that is substituted or reduced</t>
  </si>
  <si>
    <t>Non-CO2 emission factor of fire wood that is substituted or reduced</t>
  </si>
  <si>
    <t>Usage of baseline cookstove during the year y (fraction) in project scenario</t>
  </si>
  <si>
    <t xml:space="preserve">ton/household </t>
  </si>
  <si>
    <t xml:space="preserve">Bb,y </t>
  </si>
  <si>
    <t>Tonnes of firewood per household per year</t>
  </si>
  <si>
    <t>ƞb</t>
  </si>
  <si>
    <t>Efficiency of the cookstove being used in the baseline scenario</t>
  </si>
  <si>
    <t>ηp,y</t>
  </si>
  <si>
    <t xml:space="preserve">Efficiency of project cookstove in year y </t>
  </si>
  <si>
    <t xml:space="preserve">ƞp </t>
  </si>
  <si>
    <t>Efficiency of the cookstove being used in the project scenario</t>
  </si>
  <si>
    <t>User defined</t>
  </si>
  <si>
    <t>DFη</t>
  </si>
  <si>
    <t>Discount factor to account for efficiency loss of project cookstove per year of operation</t>
  </si>
  <si>
    <t>Adjustment factor to account for uncertainty related to project cookstove efficiency test</t>
  </si>
  <si>
    <t>tCO2</t>
  </si>
  <si>
    <t>NET EMISSION REDUCTION PER AGE GROUP</t>
  </si>
  <si>
    <t>TOTAL EMISSION REDUCTION</t>
  </si>
  <si>
    <t>tCO2e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</si>
</sst>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sz val="11"/>
      <color indexed="9"/>
      <name val="Calibri"/>
      <family val="2"/>
    </font>
    <font>
      <b/>
      <sz val="11"/>
      <color theme="0"/>
      <name val="Calibri"/>
      <family val="2"/>
      <scheme val="minor"/>
    </font>
    <font>
      <sz val="12"/>
      <color theme="0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  <font>
      <b/>
      <sz val="11"/>
      <color theme="0"/>
      <name val="Calibri"/>
      <family val="2"/>
    </font>
    <font>
      <sz val="12"/>
      <color theme="2" tint="-0.499984740745262"/>
      <name val="Calibri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13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</cellStyleXfs>
  <cellXfs count="131">
    <xf numFmtId="0" fontId="0" fillId="0" borderId="0" xfId="0"/>
    <xf numFmtId="0" fontId="5" fillId="3" borderId="0" xfId="2" applyFill="1"/>
    <xf numFmtId="1" fontId="5" fillId="3" borderId="0" xfId="2" applyNumberFormat="1" applyFill="1"/>
    <xf numFmtId="9" fontId="4" fillId="0" borderId="1" xfId="0" applyNumberFormat="1" applyFont="1" applyBorder="1"/>
    <xf numFmtId="10" fontId="4" fillId="3" borderId="1" xfId="0" applyNumberFormat="1" applyFont="1" applyFill="1" applyBorder="1" applyAlignment="1">
      <alignment horizontal="left"/>
    </xf>
    <xf numFmtId="0" fontId="0" fillId="6" borderId="0" xfId="0" applyFill="1"/>
    <xf numFmtId="0" fontId="8" fillId="5" borderId="1" xfId="0" applyFont="1" applyFill="1" applyBorder="1"/>
    <xf numFmtId="10" fontId="4" fillId="3" borderId="1" xfId="1" applyNumberFormat="1" applyFont="1" applyFill="1" applyBorder="1" applyAlignment="1">
      <alignment horizontal="left"/>
    </xf>
    <xf numFmtId="0" fontId="0" fillId="0" borderId="5" xfId="0" applyBorder="1"/>
    <xf numFmtId="0" fontId="2" fillId="0" borderId="6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9" xfId="0" applyFont="1" applyBorder="1"/>
    <xf numFmtId="0" fontId="7" fillId="0" borderId="0" xfId="0" applyFont="1"/>
    <xf numFmtId="0" fontId="0" fillId="0" borderId="0" xfId="0" quotePrefix="1"/>
    <xf numFmtId="0" fontId="2" fillId="0" borderId="0" xfId="0" applyFont="1"/>
    <xf numFmtId="0" fontId="2" fillId="6" borderId="0" xfId="0" applyFont="1" applyFill="1"/>
    <xf numFmtId="9" fontId="0" fillId="4" borderId="0" xfId="1" applyFont="1" applyFill="1" applyBorder="1"/>
    <xf numFmtId="2" fontId="0" fillId="4" borderId="0" xfId="1" applyNumberFormat="1" applyFont="1" applyFill="1" applyBorder="1"/>
    <xf numFmtId="0" fontId="3" fillId="5" borderId="1" xfId="0" applyFont="1" applyFill="1" applyBorder="1"/>
    <xf numFmtId="0" fontId="0" fillId="6" borderId="4" xfId="0" applyFill="1" applyBorder="1"/>
    <xf numFmtId="0" fontId="0" fillId="6" borderId="1" xfId="0" applyFill="1" applyBorder="1"/>
    <xf numFmtId="14" fontId="4" fillId="3" borderId="4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0" fillId="6" borderId="1" xfId="0" applyFill="1" applyBorder="1" applyAlignment="1">
      <alignment horizontal="right"/>
    </xf>
    <xf numFmtId="0" fontId="0" fillId="6" borderId="2" xfId="0" applyFill="1" applyBorder="1"/>
    <xf numFmtId="0" fontId="9" fillId="0" borderId="0" xfId="0" applyFont="1"/>
    <xf numFmtId="2" fontId="10" fillId="2" borderId="2" xfId="0" applyNumberFormat="1" applyFont="1" applyFill="1" applyBorder="1" applyAlignment="1">
      <alignment horizontal="right"/>
    </xf>
    <xf numFmtId="9" fontId="10" fillId="2" borderId="2" xfId="1" applyFont="1" applyFill="1" applyBorder="1" applyAlignment="1">
      <alignment horizontal="right"/>
    </xf>
    <xf numFmtId="0" fontId="0" fillId="4" borderId="0" xfId="0" applyFill="1"/>
    <xf numFmtId="1" fontId="10" fillId="2" borderId="2" xfId="0" applyNumberFormat="1" applyFont="1" applyFill="1" applyBorder="1" applyAlignment="1">
      <alignment horizontal="right"/>
    </xf>
    <xf numFmtId="1" fontId="10" fillId="2" borderId="2" xfId="1" applyNumberFormat="1" applyFont="1" applyFill="1" applyBorder="1" applyAlignment="1">
      <alignment horizontal="right"/>
    </xf>
    <xf numFmtId="0" fontId="4" fillId="9" borderId="4" xfId="0" applyFont="1" applyFill="1" applyBorder="1" applyAlignment="1">
      <alignment horizontal="left"/>
    </xf>
    <xf numFmtId="0" fontId="13" fillId="4" borderId="4" xfId="0" applyFont="1" applyFill="1" applyBorder="1"/>
    <xf numFmtId="0" fontId="14" fillId="4" borderId="4" xfId="0" applyFont="1" applyFill="1" applyBorder="1" applyAlignment="1">
      <alignment horizontal="left"/>
    </xf>
    <xf numFmtId="0" fontId="14" fillId="4" borderId="4" xfId="0" applyFont="1" applyFill="1" applyBorder="1"/>
    <xf numFmtId="0" fontId="14" fillId="4" borderId="1" xfId="0" applyFont="1" applyFill="1" applyBorder="1" applyAlignment="1">
      <alignment horizontal="left"/>
    </xf>
    <xf numFmtId="0" fontId="14" fillId="4" borderId="1" xfId="0" applyFont="1" applyFill="1" applyBorder="1"/>
    <xf numFmtId="9" fontId="14" fillId="4" borderId="4" xfId="0" applyNumberFormat="1" applyFont="1" applyFill="1" applyBorder="1" applyAlignment="1">
      <alignment horizontal="left"/>
    </xf>
    <xf numFmtId="9" fontId="14" fillId="4" borderId="1" xfId="0" applyNumberFormat="1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10" fontId="5" fillId="7" borderId="3" xfId="1" applyNumberFormat="1" applyFont="1" applyFill="1" applyBorder="1" applyAlignment="1"/>
    <xf numFmtId="9" fontId="5" fillId="7" borderId="3" xfId="1" applyFont="1" applyFill="1" applyBorder="1" applyAlignment="1"/>
    <xf numFmtId="1" fontId="5" fillId="7" borderId="3" xfId="0" applyNumberFormat="1" applyFont="1" applyFill="1" applyBorder="1"/>
    <xf numFmtId="0" fontId="2" fillId="0" borderId="0" xfId="0" applyFont="1" applyAlignment="1">
      <alignment wrapText="1"/>
    </xf>
    <xf numFmtId="0" fontId="11" fillId="5" borderId="1" xfId="0" applyFont="1" applyFill="1" applyBorder="1"/>
    <xf numFmtId="0" fontId="11" fillId="5" borderId="4" xfId="0" applyFont="1" applyFill="1" applyBorder="1"/>
    <xf numFmtId="0" fontId="16" fillId="5" borderId="1" xfId="0" applyFont="1" applyFill="1" applyBorder="1"/>
    <xf numFmtId="0" fontId="12" fillId="5" borderId="1" xfId="0" applyFont="1" applyFill="1" applyBorder="1" applyAlignment="1">
      <alignment horizontal="left"/>
    </xf>
    <xf numFmtId="0" fontId="17" fillId="5" borderId="4" xfId="0" applyFont="1" applyFill="1" applyBorder="1" applyAlignment="1">
      <alignment horizontal="left"/>
    </xf>
    <xf numFmtId="0" fontId="12" fillId="5" borderId="2" xfId="0" applyFont="1" applyFill="1" applyBorder="1" applyAlignment="1">
      <alignment horizontal="left"/>
    </xf>
    <xf numFmtId="0" fontId="15" fillId="4" borderId="1" xfId="0" applyFont="1" applyFill="1" applyBorder="1" applyAlignment="1">
      <alignment horizontal="left"/>
    </xf>
    <xf numFmtId="0" fontId="11" fillId="8" borderId="5" xfId="0" applyFont="1" applyFill="1" applyBorder="1" applyAlignment="1">
      <alignment vertical="center"/>
    </xf>
    <xf numFmtId="0" fontId="11" fillId="8" borderId="6" xfId="0" applyFont="1" applyFill="1" applyBorder="1" applyAlignment="1">
      <alignment vertical="center"/>
    </xf>
    <xf numFmtId="1" fontId="11" fillId="8" borderId="6" xfId="0" applyNumberFormat="1" applyFont="1" applyFill="1" applyBorder="1" applyAlignment="1">
      <alignment vertical="center"/>
    </xf>
    <xf numFmtId="1" fontId="11" fillId="8" borderId="6" xfId="0" applyNumberFormat="1" applyFont="1" applyFill="1" applyBorder="1" applyAlignment="1">
      <alignment horizontal="right" vertical="center"/>
    </xf>
    <xf numFmtId="1" fontId="11" fillId="8" borderId="7" xfId="0" applyNumberFormat="1" applyFont="1" applyFill="1" applyBorder="1" applyAlignment="1">
      <alignment horizontal="right" vertical="center"/>
    </xf>
    <xf numFmtId="0" fontId="11" fillId="8" borderId="10" xfId="0" applyFont="1" applyFill="1" applyBorder="1"/>
    <xf numFmtId="1" fontId="11" fillId="8" borderId="11" xfId="0" applyNumberFormat="1" applyFont="1" applyFill="1" applyBorder="1"/>
    <xf numFmtId="0" fontId="11" fillId="8" borderId="11" xfId="0" applyFont="1" applyFill="1" applyBorder="1"/>
    <xf numFmtId="0" fontId="3" fillId="8" borderId="11" xfId="0" applyFont="1" applyFill="1" applyBorder="1"/>
    <xf numFmtId="1" fontId="11" fillId="8" borderId="11" xfId="0" applyNumberFormat="1" applyFont="1" applyFill="1" applyBorder="1" applyAlignment="1">
      <alignment vertical="center"/>
    </xf>
    <xf numFmtId="1" fontId="11" fillId="8" borderId="12" xfId="0" applyNumberFormat="1" applyFont="1" applyFill="1" applyBorder="1" applyAlignment="1">
      <alignment vertical="center"/>
    </xf>
    <xf numFmtId="0" fontId="17" fillId="5" borderId="0" xfId="0" applyFont="1" applyFill="1" applyAlignment="1">
      <alignment horizontal="left"/>
    </xf>
    <xf numFmtId="3" fontId="0" fillId="0" borderId="0" xfId="0" applyNumberFormat="1"/>
    <xf numFmtId="0" fontId="19" fillId="0" borderId="0" xfId="0" applyFont="1"/>
    <xf numFmtId="3" fontId="2" fillId="10" borderId="32" xfId="0" applyNumberFormat="1" applyFont="1" applyFill="1" applyBorder="1"/>
    <xf numFmtId="0" fontId="3" fillId="0" borderId="0" xfId="0" applyFont="1"/>
    <xf numFmtId="14" fontId="4" fillId="3" borderId="1" xfId="0" applyNumberFormat="1" applyFont="1" applyFill="1" applyBorder="1" applyAlignment="1">
      <alignment horizontal="left"/>
    </xf>
    <xf numFmtId="0" fontId="14" fillId="4" borderId="1" xfId="0" applyFont="1" applyFill="1" applyBorder="1" applyAlignment="1">
      <alignment horizontal="right"/>
    </xf>
    <xf numFmtId="9" fontId="0" fillId="0" borderId="0" xfId="1" applyFont="1" applyFill="1" applyBorder="1"/>
    <xf numFmtId="9" fontId="10" fillId="0" borderId="0" xfId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0" fillId="6" borderId="16" xfId="0" applyFill="1" applyBorder="1"/>
    <xf numFmtId="0" fontId="17" fillId="5" borderId="19" xfId="0" applyFont="1" applyFill="1" applyBorder="1" applyAlignment="1">
      <alignment horizontal="left"/>
    </xf>
    <xf numFmtId="0" fontId="17" fillId="5" borderId="33" xfId="0" applyFont="1" applyFill="1" applyBorder="1" applyAlignment="1">
      <alignment horizontal="left"/>
    </xf>
    <xf numFmtId="0" fontId="12" fillId="5" borderId="27" xfId="0" applyFont="1" applyFill="1" applyBorder="1" applyAlignment="1">
      <alignment horizontal="left"/>
    </xf>
    <xf numFmtId="0" fontId="12" fillId="5" borderId="26" xfId="0" applyFont="1" applyFill="1" applyBorder="1" applyAlignment="1">
      <alignment horizontal="left"/>
    </xf>
    <xf numFmtId="0" fontId="12" fillId="5" borderId="13" xfId="0" applyFont="1" applyFill="1" applyBorder="1" applyAlignment="1">
      <alignment horizontal="left"/>
    </xf>
    <xf numFmtId="0" fontId="12" fillId="5" borderId="14" xfId="0" applyFont="1" applyFill="1" applyBorder="1" applyAlignment="1">
      <alignment horizontal="left"/>
    </xf>
    <xf numFmtId="0" fontId="2" fillId="6" borderId="16" xfId="0" applyFont="1" applyFill="1" applyBorder="1"/>
    <xf numFmtId="3" fontId="13" fillId="0" borderId="3" xfId="0" applyNumberFormat="1" applyFont="1" applyBorder="1"/>
    <xf numFmtId="3" fontId="20" fillId="0" borderId="3" xfId="1" applyNumberFormat="1" applyFont="1" applyFill="1" applyBorder="1" applyAlignment="1">
      <alignment horizontal="right"/>
    </xf>
    <xf numFmtId="3" fontId="13" fillId="0" borderId="3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horizontal="right" vertical="center"/>
    </xf>
    <xf numFmtId="10" fontId="0" fillId="4" borderId="0" xfId="1" applyNumberFormat="1" applyFont="1" applyFill="1" applyBorder="1"/>
    <xf numFmtId="0" fontId="11" fillId="8" borderId="20" xfId="0" applyFont="1" applyFill="1" applyBorder="1"/>
    <xf numFmtId="0" fontId="2" fillId="10" borderId="20" xfId="0" applyFont="1" applyFill="1" applyBorder="1"/>
    <xf numFmtId="3" fontId="0" fillId="0" borderId="24" xfId="0" applyNumberFormat="1" applyBorder="1"/>
    <xf numFmtId="3" fontId="0" fillId="0" borderId="25" xfId="0" applyNumberFormat="1" applyBorder="1"/>
    <xf numFmtId="3" fontId="0" fillId="0" borderId="30" xfId="0" applyNumberFormat="1" applyBorder="1"/>
    <xf numFmtId="1" fontId="0" fillId="0" borderId="24" xfId="0" applyNumberFormat="1" applyBorder="1"/>
    <xf numFmtId="0" fontId="2" fillId="6" borderId="31" xfId="0" applyFont="1" applyFill="1" applyBorder="1"/>
    <xf numFmtId="0" fontId="2" fillId="6" borderId="35" xfId="0" applyFont="1" applyFill="1" applyBorder="1"/>
    <xf numFmtId="0" fontId="2" fillId="6" borderId="34" xfId="0" applyFont="1" applyFill="1" applyBorder="1"/>
    <xf numFmtId="0" fontId="2" fillId="6" borderId="36" xfId="0" applyFont="1" applyFill="1" applyBorder="1"/>
    <xf numFmtId="0" fontId="2" fillId="6" borderId="29" xfId="0" applyFont="1" applyFill="1" applyBorder="1"/>
    <xf numFmtId="0" fontId="2" fillId="6" borderId="1" xfId="0" applyFont="1" applyFill="1" applyBorder="1"/>
    <xf numFmtId="0" fontId="2" fillId="6" borderId="28" xfId="0" applyFont="1" applyFill="1" applyBorder="1"/>
    <xf numFmtId="0" fontId="2" fillId="6" borderId="37" xfId="0" applyFont="1" applyFill="1" applyBorder="1"/>
    <xf numFmtId="3" fontId="11" fillId="8" borderId="20" xfId="0" applyNumberFormat="1" applyFont="1" applyFill="1" applyBorder="1"/>
    <xf numFmtId="2" fontId="14" fillId="4" borderId="1" xfId="0" applyNumberFormat="1" applyFont="1" applyFill="1" applyBorder="1" applyAlignment="1">
      <alignment horizontal="left"/>
    </xf>
    <xf numFmtId="3" fontId="2" fillId="7" borderId="38" xfId="0" applyNumberFormat="1" applyFont="1" applyFill="1" applyBorder="1"/>
    <xf numFmtId="0" fontId="0" fillId="6" borderId="1" xfId="0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Alignment="1">
      <alignment horizontal="left"/>
    </xf>
    <xf numFmtId="164" fontId="0" fillId="3" borderId="1" xfId="0" applyNumberForma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6" fillId="3" borderId="1" xfId="4" applyFont="1" applyFill="1" applyBorder="1" applyAlignment="1" applyProtection="1">
      <alignment horizontal="left"/>
    </xf>
    <xf numFmtId="0" fontId="21" fillId="3" borderId="1" xfId="4" applyFill="1" applyBorder="1" applyAlignment="1" applyProtection="1"/>
    <xf numFmtId="0" fontId="0" fillId="11" borderId="1" xfId="0" applyFill="1" applyBorder="1"/>
    <xf numFmtId="0" fontId="21" fillId="0" borderId="0" xfId="4"/>
    <xf numFmtId="0" fontId="2" fillId="6" borderId="4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2" fillId="10" borderId="21" xfId="0" applyFont="1" applyFill="1" applyBorder="1" applyAlignment="1">
      <alignment horizontal="center"/>
    </xf>
    <xf numFmtId="0" fontId="2" fillId="10" borderId="22" xfId="0" applyFont="1" applyFill="1" applyBorder="1" applyAlignment="1">
      <alignment horizontal="center"/>
    </xf>
    <xf numFmtId="0" fontId="2" fillId="10" borderId="23" xfId="0" applyFont="1" applyFill="1" applyBorder="1" applyAlignment="1">
      <alignment horizontal="center"/>
    </xf>
    <xf numFmtId="0" fontId="2" fillId="7" borderId="38" xfId="0" applyFont="1" applyFill="1" applyBorder="1" applyAlignment="1">
      <alignment horizontal="right"/>
    </xf>
    <xf numFmtId="0" fontId="2" fillId="10" borderId="24" xfId="0" applyFont="1" applyFill="1" applyBorder="1" applyAlignment="1">
      <alignment horizontal="center" vertical="center"/>
    </xf>
    <xf numFmtId="0" fontId="2" fillId="10" borderId="30" xfId="0" applyFont="1" applyFill="1" applyBorder="1" applyAlignment="1">
      <alignment horizontal="center" vertical="center"/>
    </xf>
  </cellXfs>
  <cellStyles count="5">
    <cellStyle name="Hyperlink" xfId="4" builtinId="8"/>
    <cellStyle name="Hyperlink 2" xfId="3" xr:uid="{50F3D558-B8B7-4BD4-B09A-410BEFE89F0C}"/>
    <cellStyle name="Normal" xfId="0" builtinId="0"/>
    <cellStyle name="Percent" xfId="1" builtinId="5"/>
    <cellStyle name="Standaard 2" xfId="2" xr:uid="{E993831D-62DA-419E-B16C-75BCAAC071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173256</xdr:colOff>
      <xdr:row>2</xdr:row>
      <xdr:rowOff>74825</xdr:rowOff>
    </xdr:from>
    <xdr:to>
      <xdr:col>11</xdr:col>
      <xdr:colOff>459918</xdr:colOff>
      <xdr:row>4</xdr:row>
      <xdr:rowOff>117317</xdr:rowOff>
    </xdr:to>
    <xdr:sp macro="" textlink="">
      <xdr:nvSpPr>
        <xdr:cNvPr id="2" name="TextBox 16">
          <a:extLst>
            <a:ext uri="{FF2B5EF4-FFF2-40B4-BE49-F238E27FC236}">
              <a16:creationId xmlns:a16="http://schemas.microsoft.com/office/drawing/2014/main" id="{B716B0B4-AFF6-40A1-AFDD-0362B1F75DF0}"/>
            </a:ext>
          </a:extLst>
        </xdr:cNvPr>
        <xdr:cNvSpPr txBox="1"/>
      </xdr:nvSpPr>
      <xdr:spPr>
        <a:xfrm>
          <a:off x="780475" y="432013"/>
          <a:ext cx="10323631" cy="4111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Emissions Reduction Calculation Tool </a:t>
          </a:r>
          <a:r>
            <a:rPr lang="en-US" sz="1600" b="1" i="0" u="sng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CO2LOGIC</a:t>
          </a:r>
          <a:r>
            <a:rPr lang="en-US" sz="1600" b="1" i="0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t> for the </a:t>
          </a:r>
          <a:r>
            <a:rPr lang="en-US" sz="1600" b="1" i="0" strike="noStrike">
              <a:solidFill>
                <a:srgbClr val="000000"/>
              </a:solidFill>
              <a:latin typeface="+mn-lt"/>
              <a:ea typeface="Calibri"/>
              <a:cs typeface="Calibri"/>
            </a:rPr>
            <a:t>"Simplified Methodology for Efficient Cookstoves" </a:t>
          </a:r>
        </a:p>
      </xdr:txBody>
    </xdr:sp>
    <xdr:clientData/>
  </xdr:twoCellAnchor>
  <xdr:twoCellAnchor>
    <xdr:from>
      <xdr:col>1</xdr:col>
      <xdr:colOff>206011</xdr:colOff>
      <xdr:row>7</xdr:row>
      <xdr:rowOff>85249</xdr:rowOff>
    </xdr:from>
    <xdr:to>
      <xdr:col>3</xdr:col>
      <xdr:colOff>261938</xdr:colOff>
      <xdr:row>8</xdr:row>
      <xdr:rowOff>83344</xdr:rowOff>
    </xdr:to>
    <xdr:sp macro="" textlink="">
      <xdr:nvSpPr>
        <xdr:cNvPr id="3" name="Rechthoek 2">
          <a:extLst>
            <a:ext uri="{FF2B5EF4-FFF2-40B4-BE49-F238E27FC236}">
              <a16:creationId xmlns:a16="http://schemas.microsoft.com/office/drawing/2014/main" id="{A874AC13-0864-4C89-9B15-6CD9EFB259C5}"/>
            </a:ext>
          </a:extLst>
        </xdr:cNvPr>
        <xdr:cNvSpPr/>
      </xdr:nvSpPr>
      <xdr:spPr>
        <a:xfrm>
          <a:off x="813230" y="1335405"/>
          <a:ext cx="2175239" cy="188595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BE" sz="1200" b="1"/>
            <a:t>FIXED EX-ANTE</a:t>
          </a:r>
          <a:r>
            <a:rPr lang="nl-BE" sz="1200" b="1" baseline="0"/>
            <a:t> </a:t>
          </a:r>
          <a:r>
            <a:rPr lang="nl-BE" sz="1200" b="1"/>
            <a:t>PARAMETERS</a:t>
          </a:r>
        </a:p>
      </xdr:txBody>
    </xdr:sp>
    <xdr:clientData/>
  </xdr:twoCellAnchor>
  <xdr:twoCellAnchor>
    <xdr:from>
      <xdr:col>8</xdr:col>
      <xdr:colOff>101442</xdr:colOff>
      <xdr:row>7</xdr:row>
      <xdr:rowOff>91439</xdr:rowOff>
    </xdr:from>
    <xdr:to>
      <xdr:col>10</xdr:col>
      <xdr:colOff>130969</xdr:colOff>
      <xdr:row>8</xdr:row>
      <xdr:rowOff>119062</xdr:rowOff>
    </xdr:to>
    <xdr:sp macro="" textlink="">
      <xdr:nvSpPr>
        <xdr:cNvPr id="8" name="Rechthoek 7">
          <a:extLst>
            <a:ext uri="{FF2B5EF4-FFF2-40B4-BE49-F238E27FC236}">
              <a16:creationId xmlns:a16="http://schemas.microsoft.com/office/drawing/2014/main" id="{FDBA3A74-DAFF-4F34-AB6D-DD69F4149EE2}"/>
            </a:ext>
          </a:extLst>
        </xdr:cNvPr>
        <xdr:cNvSpPr/>
      </xdr:nvSpPr>
      <xdr:spPr>
        <a:xfrm>
          <a:off x="8138161" y="1341595"/>
          <a:ext cx="2005964" cy="218123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BE" sz="1200" b="1" baseline="0"/>
            <a:t>MONITORED  </a:t>
          </a:r>
          <a:r>
            <a:rPr lang="nl-BE" sz="1200" b="1"/>
            <a:t>PARAMETERS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242178</xdr:colOff>
      <xdr:row>1</xdr:row>
      <xdr:rowOff>8287</xdr:rowOff>
    </xdr:from>
    <xdr:to>
      <xdr:col>9</xdr:col>
      <xdr:colOff>41457</xdr:colOff>
      <xdr:row>3</xdr:row>
      <xdr:rowOff>72573</xdr:rowOff>
    </xdr:to>
    <xdr:sp macro="" textlink="">
      <xdr:nvSpPr>
        <xdr:cNvPr id="2" name="TextBox 16">
          <a:extLst>
            <a:ext uri="{FF2B5EF4-FFF2-40B4-BE49-F238E27FC236}">
              <a16:creationId xmlns:a16="http://schemas.microsoft.com/office/drawing/2014/main" id="{871D54F9-609C-4634-A558-DB639ECC946E}"/>
            </a:ext>
          </a:extLst>
        </xdr:cNvPr>
        <xdr:cNvSpPr txBox="1"/>
      </xdr:nvSpPr>
      <xdr:spPr>
        <a:xfrm>
          <a:off x="8474499" y="185180"/>
          <a:ext cx="1841621" cy="407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 rtl="0">
            <a:defRPr sz="1000"/>
          </a:pPr>
          <a:r>
            <a:rPr lang="en-US" sz="2000" b="1" i="0" u="none" strike="noStrike">
              <a:solidFill>
                <a:sysClr val="windowText" lastClr="000000"/>
              </a:solidFill>
              <a:latin typeface="Calibri"/>
              <a:ea typeface="Calibri"/>
              <a:cs typeface="Calibri"/>
            </a:rPr>
            <a:t>CALCULATION </a:t>
          </a:r>
          <a:endParaRPr lang="en-US" sz="2000" b="1" i="0" u="none" strike="noStrike">
            <a:solidFill>
              <a:sysClr val="windowText" lastClr="000000"/>
            </a:solidFill>
            <a:latin typeface="+mn-lt"/>
            <a:ea typeface="Calibri"/>
            <a:cs typeface="Calibri"/>
          </a:endParaRPr>
        </a:p>
      </xdr:txBody>
    </xdr:sp>
    <xdr:clientData/>
  </xdr:twoCellAnchor>
  <xdr:twoCellAnchor>
    <xdr:from>
      <xdr:col>2</xdr:col>
      <xdr:colOff>1231252</xdr:colOff>
      <xdr:row>9</xdr:row>
      <xdr:rowOff>129933</xdr:rowOff>
    </xdr:from>
    <xdr:to>
      <xdr:col>4</xdr:col>
      <xdr:colOff>2282552</xdr:colOff>
      <xdr:row>12</xdr:row>
      <xdr:rowOff>14000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53EB2671-8597-4C41-8487-53DF48CEE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4919" y="2744016"/>
          <a:ext cx="4988300" cy="487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21</xdr:row>
      <xdr:rowOff>42333</xdr:rowOff>
    </xdr:from>
    <xdr:to>
      <xdr:col>4</xdr:col>
      <xdr:colOff>1635549</xdr:colOff>
      <xdr:row>23</xdr:row>
      <xdr:rowOff>12488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355DA57E-E2D1-4436-ADBF-0CB2D3754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60300" y="5408083"/>
          <a:ext cx="1375916" cy="351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28</xdr:row>
      <xdr:rowOff>65405</xdr:rowOff>
    </xdr:from>
    <xdr:to>
      <xdr:col>4</xdr:col>
      <xdr:colOff>1998980</xdr:colOff>
      <xdr:row>29</xdr:row>
      <xdr:rowOff>144357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311725ED-5C7C-40B1-953E-8B69985F1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0807" y="7018655"/>
          <a:ext cx="2008840" cy="28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46</xdr:row>
      <xdr:rowOff>129933</xdr:rowOff>
    </xdr:from>
    <xdr:to>
      <xdr:col>4</xdr:col>
      <xdr:colOff>2282552</xdr:colOff>
      <xdr:row>49</xdr:row>
      <xdr:rowOff>14000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CB02CB99-DAD1-46F8-A040-73E3A7A86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1788712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58</xdr:row>
      <xdr:rowOff>42333</xdr:rowOff>
    </xdr:from>
    <xdr:to>
      <xdr:col>4</xdr:col>
      <xdr:colOff>1635549</xdr:colOff>
      <xdr:row>60</xdr:row>
      <xdr:rowOff>12488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55F1AD5F-C915-4BEE-A4A2-E35AF51B7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342394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65</xdr:row>
      <xdr:rowOff>65405</xdr:rowOff>
    </xdr:from>
    <xdr:to>
      <xdr:col>4</xdr:col>
      <xdr:colOff>1998980</xdr:colOff>
      <xdr:row>66</xdr:row>
      <xdr:rowOff>144357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02E66D92-5AA4-4102-9CFC-1286E890D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611813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46</xdr:row>
      <xdr:rowOff>129933</xdr:rowOff>
    </xdr:from>
    <xdr:to>
      <xdr:col>4</xdr:col>
      <xdr:colOff>2282552</xdr:colOff>
      <xdr:row>49</xdr:row>
      <xdr:rowOff>14000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874DB217-9FA8-40BD-813B-9A24F0760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1788712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58</xdr:row>
      <xdr:rowOff>42333</xdr:rowOff>
    </xdr:from>
    <xdr:to>
      <xdr:col>4</xdr:col>
      <xdr:colOff>1635549</xdr:colOff>
      <xdr:row>60</xdr:row>
      <xdr:rowOff>12488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19B3EA78-7BFE-46D9-8464-5C6A876A3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342394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65</xdr:row>
      <xdr:rowOff>65405</xdr:rowOff>
    </xdr:from>
    <xdr:to>
      <xdr:col>4</xdr:col>
      <xdr:colOff>1998980</xdr:colOff>
      <xdr:row>66</xdr:row>
      <xdr:rowOff>144357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427D0E8A-E237-47C9-BB92-B681F10B3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611813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46</xdr:row>
      <xdr:rowOff>129933</xdr:rowOff>
    </xdr:from>
    <xdr:to>
      <xdr:col>4</xdr:col>
      <xdr:colOff>2282552</xdr:colOff>
      <xdr:row>49</xdr:row>
      <xdr:rowOff>14000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3F38F187-8467-4B6C-AD14-F98B5BB6F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1788712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58</xdr:row>
      <xdr:rowOff>42333</xdr:rowOff>
    </xdr:from>
    <xdr:to>
      <xdr:col>4</xdr:col>
      <xdr:colOff>1635549</xdr:colOff>
      <xdr:row>60</xdr:row>
      <xdr:rowOff>12488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64185D7E-111C-4CAC-AC22-D2D346201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342394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65</xdr:row>
      <xdr:rowOff>65405</xdr:rowOff>
    </xdr:from>
    <xdr:to>
      <xdr:col>4</xdr:col>
      <xdr:colOff>1998980</xdr:colOff>
      <xdr:row>66</xdr:row>
      <xdr:rowOff>144357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51560BFF-2ABB-4D56-B4B9-FB20B867F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611813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46</xdr:row>
      <xdr:rowOff>129933</xdr:rowOff>
    </xdr:from>
    <xdr:to>
      <xdr:col>4</xdr:col>
      <xdr:colOff>2282552</xdr:colOff>
      <xdr:row>49</xdr:row>
      <xdr:rowOff>14000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A3C99817-A091-4AC6-A9A0-478409420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1788712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58</xdr:row>
      <xdr:rowOff>42333</xdr:rowOff>
    </xdr:from>
    <xdr:to>
      <xdr:col>4</xdr:col>
      <xdr:colOff>1635549</xdr:colOff>
      <xdr:row>60</xdr:row>
      <xdr:rowOff>12488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4BF2F969-CBD8-4EED-B4E9-007F13E1C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342394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65</xdr:row>
      <xdr:rowOff>65405</xdr:rowOff>
    </xdr:from>
    <xdr:to>
      <xdr:col>4</xdr:col>
      <xdr:colOff>1998980</xdr:colOff>
      <xdr:row>66</xdr:row>
      <xdr:rowOff>144357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4641F56C-B10E-46EE-BFE7-DE997B5DA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611813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46</xdr:row>
      <xdr:rowOff>129933</xdr:rowOff>
    </xdr:from>
    <xdr:to>
      <xdr:col>4</xdr:col>
      <xdr:colOff>2282552</xdr:colOff>
      <xdr:row>49</xdr:row>
      <xdr:rowOff>14000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560450DC-406F-495E-918B-ECD8D65BC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1788712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58</xdr:row>
      <xdr:rowOff>42333</xdr:rowOff>
    </xdr:from>
    <xdr:to>
      <xdr:col>4</xdr:col>
      <xdr:colOff>1635549</xdr:colOff>
      <xdr:row>60</xdr:row>
      <xdr:rowOff>12488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89234330-9EA8-43A5-A26B-3F9698A34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342394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65</xdr:row>
      <xdr:rowOff>65405</xdr:rowOff>
    </xdr:from>
    <xdr:to>
      <xdr:col>4</xdr:col>
      <xdr:colOff>1998980</xdr:colOff>
      <xdr:row>66</xdr:row>
      <xdr:rowOff>144357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3415C74C-EB1E-4A57-9F59-39E595881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611813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46</xdr:row>
      <xdr:rowOff>129933</xdr:rowOff>
    </xdr:from>
    <xdr:to>
      <xdr:col>4</xdr:col>
      <xdr:colOff>2282552</xdr:colOff>
      <xdr:row>49</xdr:row>
      <xdr:rowOff>14000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11B2D25D-E198-4053-94D5-208C0BB3D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1788712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58</xdr:row>
      <xdr:rowOff>42333</xdr:rowOff>
    </xdr:from>
    <xdr:to>
      <xdr:col>4</xdr:col>
      <xdr:colOff>1635549</xdr:colOff>
      <xdr:row>60</xdr:row>
      <xdr:rowOff>12488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51224A77-AD47-404C-A9DF-0B3D7BDF6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342394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65</xdr:row>
      <xdr:rowOff>65405</xdr:rowOff>
    </xdr:from>
    <xdr:to>
      <xdr:col>4</xdr:col>
      <xdr:colOff>1998980</xdr:colOff>
      <xdr:row>66</xdr:row>
      <xdr:rowOff>144357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89D111AB-DBED-4E4A-BBA2-1F0E6DCF6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611813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83</xdr:row>
      <xdr:rowOff>129933</xdr:rowOff>
    </xdr:from>
    <xdr:to>
      <xdr:col>4</xdr:col>
      <xdr:colOff>2282552</xdr:colOff>
      <xdr:row>86</xdr:row>
      <xdr:rowOff>14000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FADB9F1C-A9F3-410C-9136-E747A8588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95</xdr:row>
      <xdr:rowOff>42333</xdr:rowOff>
    </xdr:from>
    <xdr:to>
      <xdr:col>4</xdr:col>
      <xdr:colOff>1635549</xdr:colOff>
      <xdr:row>97</xdr:row>
      <xdr:rowOff>12488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82894773-A003-4625-94ED-CD61877FA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102</xdr:row>
      <xdr:rowOff>65405</xdr:rowOff>
    </xdr:from>
    <xdr:to>
      <xdr:col>4</xdr:col>
      <xdr:colOff>1998980</xdr:colOff>
      <xdr:row>103</xdr:row>
      <xdr:rowOff>144357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id="{D632BBC5-88D6-409A-9A21-3619D20F7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83</xdr:row>
      <xdr:rowOff>129933</xdr:rowOff>
    </xdr:from>
    <xdr:to>
      <xdr:col>4</xdr:col>
      <xdr:colOff>2282552</xdr:colOff>
      <xdr:row>86</xdr:row>
      <xdr:rowOff>14000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F7288941-AD70-439D-A6CF-80DBF1A96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95</xdr:row>
      <xdr:rowOff>42333</xdr:rowOff>
    </xdr:from>
    <xdr:to>
      <xdr:col>4</xdr:col>
      <xdr:colOff>1635549</xdr:colOff>
      <xdr:row>97</xdr:row>
      <xdr:rowOff>12488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id="{0E920981-B6E0-4C89-80F9-2DD998310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102</xdr:row>
      <xdr:rowOff>65405</xdr:rowOff>
    </xdr:from>
    <xdr:to>
      <xdr:col>4</xdr:col>
      <xdr:colOff>1998980</xdr:colOff>
      <xdr:row>103</xdr:row>
      <xdr:rowOff>144357</xdr:rowOff>
    </xdr:to>
    <xdr:pic>
      <xdr:nvPicPr>
        <xdr:cNvPr id="34" name="Afbeelding 33">
          <a:extLst>
            <a:ext uri="{FF2B5EF4-FFF2-40B4-BE49-F238E27FC236}">
              <a16:creationId xmlns:a16="http://schemas.microsoft.com/office/drawing/2014/main" id="{F92DCAEE-361C-44A5-809D-4F7105826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83</xdr:row>
      <xdr:rowOff>129933</xdr:rowOff>
    </xdr:from>
    <xdr:to>
      <xdr:col>4</xdr:col>
      <xdr:colOff>2282552</xdr:colOff>
      <xdr:row>86</xdr:row>
      <xdr:rowOff>14000</xdr:rowOff>
    </xdr:to>
    <xdr:pic>
      <xdr:nvPicPr>
        <xdr:cNvPr id="35" name="Afbeelding 34">
          <a:extLst>
            <a:ext uri="{FF2B5EF4-FFF2-40B4-BE49-F238E27FC236}">
              <a16:creationId xmlns:a16="http://schemas.microsoft.com/office/drawing/2014/main" id="{6A9A7759-6A86-437A-886E-895BC0EC9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95</xdr:row>
      <xdr:rowOff>42333</xdr:rowOff>
    </xdr:from>
    <xdr:to>
      <xdr:col>4</xdr:col>
      <xdr:colOff>1635549</xdr:colOff>
      <xdr:row>97</xdr:row>
      <xdr:rowOff>12488</xdr:rowOff>
    </xdr:to>
    <xdr:pic>
      <xdr:nvPicPr>
        <xdr:cNvPr id="36" name="Afbeelding 35">
          <a:extLst>
            <a:ext uri="{FF2B5EF4-FFF2-40B4-BE49-F238E27FC236}">
              <a16:creationId xmlns:a16="http://schemas.microsoft.com/office/drawing/2014/main" id="{F200DDC9-7E74-4C1A-9620-C1034D9A4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102</xdr:row>
      <xdr:rowOff>65405</xdr:rowOff>
    </xdr:from>
    <xdr:to>
      <xdr:col>4</xdr:col>
      <xdr:colOff>1998980</xdr:colOff>
      <xdr:row>103</xdr:row>
      <xdr:rowOff>144357</xdr:rowOff>
    </xdr:to>
    <xdr:pic>
      <xdr:nvPicPr>
        <xdr:cNvPr id="37" name="Afbeelding 36">
          <a:extLst>
            <a:ext uri="{FF2B5EF4-FFF2-40B4-BE49-F238E27FC236}">
              <a16:creationId xmlns:a16="http://schemas.microsoft.com/office/drawing/2014/main" id="{D5BD387F-EB00-4E1E-8AF0-0A224F608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83</xdr:row>
      <xdr:rowOff>129933</xdr:rowOff>
    </xdr:from>
    <xdr:to>
      <xdr:col>4</xdr:col>
      <xdr:colOff>2282552</xdr:colOff>
      <xdr:row>86</xdr:row>
      <xdr:rowOff>14000</xdr:rowOff>
    </xdr:to>
    <xdr:pic>
      <xdr:nvPicPr>
        <xdr:cNvPr id="38" name="Afbeelding 37">
          <a:extLst>
            <a:ext uri="{FF2B5EF4-FFF2-40B4-BE49-F238E27FC236}">
              <a16:creationId xmlns:a16="http://schemas.microsoft.com/office/drawing/2014/main" id="{309AE449-E030-4CF1-A5D4-5F51A0B31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95</xdr:row>
      <xdr:rowOff>42333</xdr:rowOff>
    </xdr:from>
    <xdr:to>
      <xdr:col>4</xdr:col>
      <xdr:colOff>1635549</xdr:colOff>
      <xdr:row>97</xdr:row>
      <xdr:rowOff>12488</xdr:rowOff>
    </xdr:to>
    <xdr:pic>
      <xdr:nvPicPr>
        <xdr:cNvPr id="39" name="Afbeelding 38">
          <a:extLst>
            <a:ext uri="{FF2B5EF4-FFF2-40B4-BE49-F238E27FC236}">
              <a16:creationId xmlns:a16="http://schemas.microsoft.com/office/drawing/2014/main" id="{88267316-329A-400D-9C7D-2A6160E1D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102</xdr:row>
      <xdr:rowOff>65405</xdr:rowOff>
    </xdr:from>
    <xdr:to>
      <xdr:col>4</xdr:col>
      <xdr:colOff>1998980</xdr:colOff>
      <xdr:row>103</xdr:row>
      <xdr:rowOff>144357</xdr:rowOff>
    </xdr:to>
    <xdr:pic>
      <xdr:nvPicPr>
        <xdr:cNvPr id="40" name="Afbeelding 39">
          <a:extLst>
            <a:ext uri="{FF2B5EF4-FFF2-40B4-BE49-F238E27FC236}">
              <a16:creationId xmlns:a16="http://schemas.microsoft.com/office/drawing/2014/main" id="{D07F08AD-474E-4105-8974-1F77B533E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83</xdr:row>
      <xdr:rowOff>129933</xdr:rowOff>
    </xdr:from>
    <xdr:to>
      <xdr:col>4</xdr:col>
      <xdr:colOff>2282552</xdr:colOff>
      <xdr:row>86</xdr:row>
      <xdr:rowOff>14000</xdr:rowOff>
    </xdr:to>
    <xdr:pic>
      <xdr:nvPicPr>
        <xdr:cNvPr id="41" name="Afbeelding 40">
          <a:extLst>
            <a:ext uri="{FF2B5EF4-FFF2-40B4-BE49-F238E27FC236}">
              <a16:creationId xmlns:a16="http://schemas.microsoft.com/office/drawing/2014/main" id="{4A2B47B6-2658-4540-A7E0-D7737FFAD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95</xdr:row>
      <xdr:rowOff>42333</xdr:rowOff>
    </xdr:from>
    <xdr:to>
      <xdr:col>4</xdr:col>
      <xdr:colOff>1635549</xdr:colOff>
      <xdr:row>97</xdr:row>
      <xdr:rowOff>12488</xdr:rowOff>
    </xdr:to>
    <xdr:pic>
      <xdr:nvPicPr>
        <xdr:cNvPr id="42" name="Afbeelding 41">
          <a:extLst>
            <a:ext uri="{FF2B5EF4-FFF2-40B4-BE49-F238E27FC236}">
              <a16:creationId xmlns:a16="http://schemas.microsoft.com/office/drawing/2014/main" id="{390712B0-594E-4C39-9E88-0B8C2D8C1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102</xdr:row>
      <xdr:rowOff>65405</xdr:rowOff>
    </xdr:from>
    <xdr:to>
      <xdr:col>4</xdr:col>
      <xdr:colOff>1998980</xdr:colOff>
      <xdr:row>103</xdr:row>
      <xdr:rowOff>144357</xdr:rowOff>
    </xdr:to>
    <xdr:pic>
      <xdr:nvPicPr>
        <xdr:cNvPr id="43" name="Afbeelding 42">
          <a:extLst>
            <a:ext uri="{FF2B5EF4-FFF2-40B4-BE49-F238E27FC236}">
              <a16:creationId xmlns:a16="http://schemas.microsoft.com/office/drawing/2014/main" id="{404F261F-8A50-4DD6-B404-D6F2D4579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83</xdr:row>
      <xdr:rowOff>129933</xdr:rowOff>
    </xdr:from>
    <xdr:to>
      <xdr:col>4</xdr:col>
      <xdr:colOff>2282552</xdr:colOff>
      <xdr:row>86</xdr:row>
      <xdr:rowOff>14000</xdr:rowOff>
    </xdr:to>
    <xdr:pic>
      <xdr:nvPicPr>
        <xdr:cNvPr id="44" name="Afbeelding 43">
          <a:extLst>
            <a:ext uri="{FF2B5EF4-FFF2-40B4-BE49-F238E27FC236}">
              <a16:creationId xmlns:a16="http://schemas.microsoft.com/office/drawing/2014/main" id="{E18E8587-1B15-403E-B2D7-BF4041832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95</xdr:row>
      <xdr:rowOff>42333</xdr:rowOff>
    </xdr:from>
    <xdr:to>
      <xdr:col>4</xdr:col>
      <xdr:colOff>1635549</xdr:colOff>
      <xdr:row>97</xdr:row>
      <xdr:rowOff>12488</xdr:rowOff>
    </xdr:to>
    <xdr:pic>
      <xdr:nvPicPr>
        <xdr:cNvPr id="45" name="Afbeelding 44">
          <a:extLst>
            <a:ext uri="{FF2B5EF4-FFF2-40B4-BE49-F238E27FC236}">
              <a16:creationId xmlns:a16="http://schemas.microsoft.com/office/drawing/2014/main" id="{E474C569-3ACA-4AC1-AFE1-E1E7320F1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102</xdr:row>
      <xdr:rowOff>65405</xdr:rowOff>
    </xdr:from>
    <xdr:to>
      <xdr:col>4</xdr:col>
      <xdr:colOff>1998980</xdr:colOff>
      <xdr:row>103</xdr:row>
      <xdr:rowOff>144357</xdr:rowOff>
    </xdr:to>
    <xdr:pic>
      <xdr:nvPicPr>
        <xdr:cNvPr id="46" name="Afbeelding 45">
          <a:extLst>
            <a:ext uri="{FF2B5EF4-FFF2-40B4-BE49-F238E27FC236}">
              <a16:creationId xmlns:a16="http://schemas.microsoft.com/office/drawing/2014/main" id="{3DDAFB57-C13F-48F8-97E2-7C2DC5479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120</xdr:row>
      <xdr:rowOff>129933</xdr:rowOff>
    </xdr:from>
    <xdr:to>
      <xdr:col>4</xdr:col>
      <xdr:colOff>2282552</xdr:colOff>
      <xdr:row>123</xdr:row>
      <xdr:rowOff>14000</xdr:rowOff>
    </xdr:to>
    <xdr:pic>
      <xdr:nvPicPr>
        <xdr:cNvPr id="47" name="Afbeelding 46">
          <a:extLst>
            <a:ext uri="{FF2B5EF4-FFF2-40B4-BE49-F238E27FC236}">
              <a16:creationId xmlns:a16="http://schemas.microsoft.com/office/drawing/2014/main" id="{4E5ACBAE-04A6-44DA-9775-07C6F977A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132</xdr:row>
      <xdr:rowOff>42333</xdr:rowOff>
    </xdr:from>
    <xdr:to>
      <xdr:col>4</xdr:col>
      <xdr:colOff>1635549</xdr:colOff>
      <xdr:row>134</xdr:row>
      <xdr:rowOff>12488</xdr:rowOff>
    </xdr:to>
    <xdr:pic>
      <xdr:nvPicPr>
        <xdr:cNvPr id="48" name="Afbeelding 47">
          <a:extLst>
            <a:ext uri="{FF2B5EF4-FFF2-40B4-BE49-F238E27FC236}">
              <a16:creationId xmlns:a16="http://schemas.microsoft.com/office/drawing/2014/main" id="{C9871694-283B-4FB1-99CA-75FB8544D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139</xdr:row>
      <xdr:rowOff>65405</xdr:rowOff>
    </xdr:from>
    <xdr:to>
      <xdr:col>4</xdr:col>
      <xdr:colOff>1998980</xdr:colOff>
      <xdr:row>140</xdr:row>
      <xdr:rowOff>144357</xdr:rowOff>
    </xdr:to>
    <xdr:pic>
      <xdr:nvPicPr>
        <xdr:cNvPr id="49" name="Afbeelding 48">
          <a:extLst>
            <a:ext uri="{FF2B5EF4-FFF2-40B4-BE49-F238E27FC236}">
              <a16:creationId xmlns:a16="http://schemas.microsoft.com/office/drawing/2014/main" id="{4474BCC0-E311-4F03-AAEC-024794173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120</xdr:row>
      <xdr:rowOff>129933</xdr:rowOff>
    </xdr:from>
    <xdr:to>
      <xdr:col>4</xdr:col>
      <xdr:colOff>2282552</xdr:colOff>
      <xdr:row>123</xdr:row>
      <xdr:rowOff>14000</xdr:rowOff>
    </xdr:to>
    <xdr:pic>
      <xdr:nvPicPr>
        <xdr:cNvPr id="50" name="Afbeelding 49">
          <a:extLst>
            <a:ext uri="{FF2B5EF4-FFF2-40B4-BE49-F238E27FC236}">
              <a16:creationId xmlns:a16="http://schemas.microsoft.com/office/drawing/2014/main" id="{F5C5B3EE-BE84-409B-B35F-C30547CD0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132</xdr:row>
      <xdr:rowOff>42333</xdr:rowOff>
    </xdr:from>
    <xdr:to>
      <xdr:col>4</xdr:col>
      <xdr:colOff>1635549</xdr:colOff>
      <xdr:row>134</xdr:row>
      <xdr:rowOff>12488</xdr:rowOff>
    </xdr:to>
    <xdr:pic>
      <xdr:nvPicPr>
        <xdr:cNvPr id="51" name="Afbeelding 50">
          <a:extLst>
            <a:ext uri="{FF2B5EF4-FFF2-40B4-BE49-F238E27FC236}">
              <a16:creationId xmlns:a16="http://schemas.microsoft.com/office/drawing/2014/main" id="{2327439D-C540-4D85-B458-C0E8AD0E1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139</xdr:row>
      <xdr:rowOff>65405</xdr:rowOff>
    </xdr:from>
    <xdr:to>
      <xdr:col>4</xdr:col>
      <xdr:colOff>1998980</xdr:colOff>
      <xdr:row>140</xdr:row>
      <xdr:rowOff>144357</xdr:rowOff>
    </xdr:to>
    <xdr:pic>
      <xdr:nvPicPr>
        <xdr:cNvPr id="52" name="Afbeelding 51">
          <a:extLst>
            <a:ext uri="{FF2B5EF4-FFF2-40B4-BE49-F238E27FC236}">
              <a16:creationId xmlns:a16="http://schemas.microsoft.com/office/drawing/2014/main" id="{98B0DB36-43F3-4E91-8A8E-086B14BE1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120</xdr:row>
      <xdr:rowOff>129933</xdr:rowOff>
    </xdr:from>
    <xdr:to>
      <xdr:col>4</xdr:col>
      <xdr:colOff>2282552</xdr:colOff>
      <xdr:row>123</xdr:row>
      <xdr:rowOff>14000</xdr:rowOff>
    </xdr:to>
    <xdr:pic>
      <xdr:nvPicPr>
        <xdr:cNvPr id="53" name="Afbeelding 52">
          <a:extLst>
            <a:ext uri="{FF2B5EF4-FFF2-40B4-BE49-F238E27FC236}">
              <a16:creationId xmlns:a16="http://schemas.microsoft.com/office/drawing/2014/main" id="{F5B559E3-A22B-473C-9E4E-FDDBEB42E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132</xdr:row>
      <xdr:rowOff>42333</xdr:rowOff>
    </xdr:from>
    <xdr:to>
      <xdr:col>4</xdr:col>
      <xdr:colOff>1635549</xdr:colOff>
      <xdr:row>134</xdr:row>
      <xdr:rowOff>12488</xdr:rowOff>
    </xdr:to>
    <xdr:pic>
      <xdr:nvPicPr>
        <xdr:cNvPr id="54" name="Afbeelding 53">
          <a:extLst>
            <a:ext uri="{FF2B5EF4-FFF2-40B4-BE49-F238E27FC236}">
              <a16:creationId xmlns:a16="http://schemas.microsoft.com/office/drawing/2014/main" id="{9FD09B12-4C06-4C59-9162-FBD529621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139</xdr:row>
      <xdr:rowOff>65405</xdr:rowOff>
    </xdr:from>
    <xdr:to>
      <xdr:col>4</xdr:col>
      <xdr:colOff>1998980</xdr:colOff>
      <xdr:row>140</xdr:row>
      <xdr:rowOff>144357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15721FC8-BB75-4626-855B-863A0ABDB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120</xdr:row>
      <xdr:rowOff>129933</xdr:rowOff>
    </xdr:from>
    <xdr:to>
      <xdr:col>4</xdr:col>
      <xdr:colOff>2282552</xdr:colOff>
      <xdr:row>123</xdr:row>
      <xdr:rowOff>14000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E00120F7-1C57-435A-9211-A6DBFCEAA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132</xdr:row>
      <xdr:rowOff>42333</xdr:rowOff>
    </xdr:from>
    <xdr:to>
      <xdr:col>4</xdr:col>
      <xdr:colOff>1635549</xdr:colOff>
      <xdr:row>134</xdr:row>
      <xdr:rowOff>12488</xdr:rowOff>
    </xdr:to>
    <xdr:pic>
      <xdr:nvPicPr>
        <xdr:cNvPr id="57" name="Afbeelding 56">
          <a:extLst>
            <a:ext uri="{FF2B5EF4-FFF2-40B4-BE49-F238E27FC236}">
              <a16:creationId xmlns:a16="http://schemas.microsoft.com/office/drawing/2014/main" id="{2CC60987-5D41-404D-8E10-A111E4543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139</xdr:row>
      <xdr:rowOff>65405</xdr:rowOff>
    </xdr:from>
    <xdr:to>
      <xdr:col>4</xdr:col>
      <xdr:colOff>1998980</xdr:colOff>
      <xdr:row>140</xdr:row>
      <xdr:rowOff>144357</xdr:rowOff>
    </xdr:to>
    <xdr:pic>
      <xdr:nvPicPr>
        <xdr:cNvPr id="58" name="Afbeelding 57">
          <a:extLst>
            <a:ext uri="{FF2B5EF4-FFF2-40B4-BE49-F238E27FC236}">
              <a16:creationId xmlns:a16="http://schemas.microsoft.com/office/drawing/2014/main" id="{81D1EC1D-A061-4296-BBBD-27632A275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120</xdr:row>
      <xdr:rowOff>129933</xdr:rowOff>
    </xdr:from>
    <xdr:to>
      <xdr:col>4</xdr:col>
      <xdr:colOff>2282552</xdr:colOff>
      <xdr:row>123</xdr:row>
      <xdr:rowOff>14000</xdr:rowOff>
    </xdr:to>
    <xdr:pic>
      <xdr:nvPicPr>
        <xdr:cNvPr id="59" name="Afbeelding 58">
          <a:extLst>
            <a:ext uri="{FF2B5EF4-FFF2-40B4-BE49-F238E27FC236}">
              <a16:creationId xmlns:a16="http://schemas.microsoft.com/office/drawing/2014/main" id="{6E3C3C76-15F3-4747-9FAB-4C9F7031A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132</xdr:row>
      <xdr:rowOff>42333</xdr:rowOff>
    </xdr:from>
    <xdr:to>
      <xdr:col>4</xdr:col>
      <xdr:colOff>1635549</xdr:colOff>
      <xdr:row>134</xdr:row>
      <xdr:rowOff>12488</xdr:rowOff>
    </xdr:to>
    <xdr:pic>
      <xdr:nvPicPr>
        <xdr:cNvPr id="60" name="Afbeelding 59">
          <a:extLst>
            <a:ext uri="{FF2B5EF4-FFF2-40B4-BE49-F238E27FC236}">
              <a16:creationId xmlns:a16="http://schemas.microsoft.com/office/drawing/2014/main" id="{59C2B263-DC4C-4D77-9A38-2AD8F2043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139</xdr:row>
      <xdr:rowOff>65405</xdr:rowOff>
    </xdr:from>
    <xdr:to>
      <xdr:col>4</xdr:col>
      <xdr:colOff>1998980</xdr:colOff>
      <xdr:row>140</xdr:row>
      <xdr:rowOff>144357</xdr:rowOff>
    </xdr:to>
    <xdr:pic>
      <xdr:nvPicPr>
        <xdr:cNvPr id="61" name="Afbeelding 60">
          <a:extLst>
            <a:ext uri="{FF2B5EF4-FFF2-40B4-BE49-F238E27FC236}">
              <a16:creationId xmlns:a16="http://schemas.microsoft.com/office/drawing/2014/main" id="{840DE26C-5287-4E82-8142-E3F1B2EB6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120</xdr:row>
      <xdr:rowOff>129933</xdr:rowOff>
    </xdr:from>
    <xdr:to>
      <xdr:col>4</xdr:col>
      <xdr:colOff>2282552</xdr:colOff>
      <xdr:row>123</xdr:row>
      <xdr:rowOff>14000</xdr:rowOff>
    </xdr:to>
    <xdr:pic>
      <xdr:nvPicPr>
        <xdr:cNvPr id="62" name="Afbeelding 61">
          <a:extLst>
            <a:ext uri="{FF2B5EF4-FFF2-40B4-BE49-F238E27FC236}">
              <a16:creationId xmlns:a16="http://schemas.microsoft.com/office/drawing/2014/main" id="{79F436B5-F0D6-491E-A918-976D1BA5C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132</xdr:row>
      <xdr:rowOff>42333</xdr:rowOff>
    </xdr:from>
    <xdr:to>
      <xdr:col>4</xdr:col>
      <xdr:colOff>1635549</xdr:colOff>
      <xdr:row>134</xdr:row>
      <xdr:rowOff>12488</xdr:rowOff>
    </xdr:to>
    <xdr:pic>
      <xdr:nvPicPr>
        <xdr:cNvPr id="63" name="Afbeelding 62">
          <a:extLst>
            <a:ext uri="{FF2B5EF4-FFF2-40B4-BE49-F238E27FC236}">
              <a16:creationId xmlns:a16="http://schemas.microsoft.com/office/drawing/2014/main" id="{AEB066AF-D92C-4D93-AF08-208B1383C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139</xdr:row>
      <xdr:rowOff>65405</xdr:rowOff>
    </xdr:from>
    <xdr:to>
      <xdr:col>4</xdr:col>
      <xdr:colOff>1998980</xdr:colOff>
      <xdr:row>140</xdr:row>
      <xdr:rowOff>144357</xdr:rowOff>
    </xdr:to>
    <xdr:pic>
      <xdr:nvPicPr>
        <xdr:cNvPr id="64" name="Afbeelding 63">
          <a:extLst>
            <a:ext uri="{FF2B5EF4-FFF2-40B4-BE49-F238E27FC236}">
              <a16:creationId xmlns:a16="http://schemas.microsoft.com/office/drawing/2014/main" id="{04E63D8F-C47F-49C2-B0AB-C28E9019F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157</xdr:row>
      <xdr:rowOff>129933</xdr:rowOff>
    </xdr:from>
    <xdr:to>
      <xdr:col>4</xdr:col>
      <xdr:colOff>2282552</xdr:colOff>
      <xdr:row>160</xdr:row>
      <xdr:rowOff>14000</xdr:rowOff>
    </xdr:to>
    <xdr:pic>
      <xdr:nvPicPr>
        <xdr:cNvPr id="65" name="Afbeelding 64">
          <a:extLst>
            <a:ext uri="{FF2B5EF4-FFF2-40B4-BE49-F238E27FC236}">
              <a16:creationId xmlns:a16="http://schemas.microsoft.com/office/drawing/2014/main" id="{44D95BBD-D110-42BE-9FB0-37E2C0CAA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169</xdr:row>
      <xdr:rowOff>42333</xdr:rowOff>
    </xdr:from>
    <xdr:to>
      <xdr:col>4</xdr:col>
      <xdr:colOff>1635549</xdr:colOff>
      <xdr:row>171</xdr:row>
      <xdr:rowOff>12488</xdr:rowOff>
    </xdr:to>
    <xdr:pic>
      <xdr:nvPicPr>
        <xdr:cNvPr id="66" name="Afbeelding 65">
          <a:extLst>
            <a:ext uri="{FF2B5EF4-FFF2-40B4-BE49-F238E27FC236}">
              <a16:creationId xmlns:a16="http://schemas.microsoft.com/office/drawing/2014/main" id="{5C72FF79-9F2A-451C-A609-B93648D91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176</xdr:row>
      <xdr:rowOff>65405</xdr:rowOff>
    </xdr:from>
    <xdr:to>
      <xdr:col>4</xdr:col>
      <xdr:colOff>1998980</xdr:colOff>
      <xdr:row>177</xdr:row>
      <xdr:rowOff>144357</xdr:rowOff>
    </xdr:to>
    <xdr:pic>
      <xdr:nvPicPr>
        <xdr:cNvPr id="67" name="Afbeelding 66">
          <a:extLst>
            <a:ext uri="{FF2B5EF4-FFF2-40B4-BE49-F238E27FC236}">
              <a16:creationId xmlns:a16="http://schemas.microsoft.com/office/drawing/2014/main" id="{700A8E02-C8F5-4D51-BABA-D7ED70919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157</xdr:row>
      <xdr:rowOff>129933</xdr:rowOff>
    </xdr:from>
    <xdr:to>
      <xdr:col>4</xdr:col>
      <xdr:colOff>2282552</xdr:colOff>
      <xdr:row>160</xdr:row>
      <xdr:rowOff>14000</xdr:rowOff>
    </xdr:to>
    <xdr:pic>
      <xdr:nvPicPr>
        <xdr:cNvPr id="68" name="Afbeelding 67">
          <a:extLst>
            <a:ext uri="{FF2B5EF4-FFF2-40B4-BE49-F238E27FC236}">
              <a16:creationId xmlns:a16="http://schemas.microsoft.com/office/drawing/2014/main" id="{6713ED47-1E66-4847-B952-DBEB378C8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169</xdr:row>
      <xdr:rowOff>42333</xdr:rowOff>
    </xdr:from>
    <xdr:to>
      <xdr:col>4</xdr:col>
      <xdr:colOff>1635549</xdr:colOff>
      <xdr:row>171</xdr:row>
      <xdr:rowOff>12488</xdr:rowOff>
    </xdr:to>
    <xdr:pic>
      <xdr:nvPicPr>
        <xdr:cNvPr id="69" name="Afbeelding 68">
          <a:extLst>
            <a:ext uri="{FF2B5EF4-FFF2-40B4-BE49-F238E27FC236}">
              <a16:creationId xmlns:a16="http://schemas.microsoft.com/office/drawing/2014/main" id="{0FA9E0B7-8995-4681-9DBE-4D21F3868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176</xdr:row>
      <xdr:rowOff>65405</xdr:rowOff>
    </xdr:from>
    <xdr:to>
      <xdr:col>4</xdr:col>
      <xdr:colOff>1998980</xdr:colOff>
      <xdr:row>177</xdr:row>
      <xdr:rowOff>144357</xdr:rowOff>
    </xdr:to>
    <xdr:pic>
      <xdr:nvPicPr>
        <xdr:cNvPr id="70" name="Afbeelding 69">
          <a:extLst>
            <a:ext uri="{FF2B5EF4-FFF2-40B4-BE49-F238E27FC236}">
              <a16:creationId xmlns:a16="http://schemas.microsoft.com/office/drawing/2014/main" id="{FF18A6E0-E138-4A5B-A9CA-9A2E8807E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157</xdr:row>
      <xdr:rowOff>129933</xdr:rowOff>
    </xdr:from>
    <xdr:to>
      <xdr:col>4</xdr:col>
      <xdr:colOff>2282552</xdr:colOff>
      <xdr:row>160</xdr:row>
      <xdr:rowOff>14000</xdr:rowOff>
    </xdr:to>
    <xdr:pic>
      <xdr:nvPicPr>
        <xdr:cNvPr id="71" name="Afbeelding 70">
          <a:extLst>
            <a:ext uri="{FF2B5EF4-FFF2-40B4-BE49-F238E27FC236}">
              <a16:creationId xmlns:a16="http://schemas.microsoft.com/office/drawing/2014/main" id="{BAEE3D5F-FAB4-4D64-A085-9786501F8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169</xdr:row>
      <xdr:rowOff>42333</xdr:rowOff>
    </xdr:from>
    <xdr:to>
      <xdr:col>4</xdr:col>
      <xdr:colOff>1635549</xdr:colOff>
      <xdr:row>171</xdr:row>
      <xdr:rowOff>12488</xdr:rowOff>
    </xdr:to>
    <xdr:pic>
      <xdr:nvPicPr>
        <xdr:cNvPr id="72" name="Afbeelding 71">
          <a:extLst>
            <a:ext uri="{FF2B5EF4-FFF2-40B4-BE49-F238E27FC236}">
              <a16:creationId xmlns:a16="http://schemas.microsoft.com/office/drawing/2014/main" id="{016D7937-2596-4C44-AC3B-5D8CE701A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176</xdr:row>
      <xdr:rowOff>65405</xdr:rowOff>
    </xdr:from>
    <xdr:to>
      <xdr:col>4</xdr:col>
      <xdr:colOff>1998980</xdr:colOff>
      <xdr:row>177</xdr:row>
      <xdr:rowOff>144357</xdr:rowOff>
    </xdr:to>
    <xdr:pic>
      <xdr:nvPicPr>
        <xdr:cNvPr id="73" name="Afbeelding 72">
          <a:extLst>
            <a:ext uri="{FF2B5EF4-FFF2-40B4-BE49-F238E27FC236}">
              <a16:creationId xmlns:a16="http://schemas.microsoft.com/office/drawing/2014/main" id="{485B1AC2-DCCE-47E3-AB1D-FCFA332F2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157</xdr:row>
      <xdr:rowOff>129933</xdr:rowOff>
    </xdr:from>
    <xdr:to>
      <xdr:col>4</xdr:col>
      <xdr:colOff>2282552</xdr:colOff>
      <xdr:row>160</xdr:row>
      <xdr:rowOff>14000</xdr:rowOff>
    </xdr:to>
    <xdr:pic>
      <xdr:nvPicPr>
        <xdr:cNvPr id="74" name="Afbeelding 73">
          <a:extLst>
            <a:ext uri="{FF2B5EF4-FFF2-40B4-BE49-F238E27FC236}">
              <a16:creationId xmlns:a16="http://schemas.microsoft.com/office/drawing/2014/main" id="{C99DE60F-D5A3-4542-9FCF-F7721AB42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169</xdr:row>
      <xdr:rowOff>42333</xdr:rowOff>
    </xdr:from>
    <xdr:to>
      <xdr:col>4</xdr:col>
      <xdr:colOff>1635549</xdr:colOff>
      <xdr:row>171</xdr:row>
      <xdr:rowOff>12488</xdr:rowOff>
    </xdr:to>
    <xdr:pic>
      <xdr:nvPicPr>
        <xdr:cNvPr id="75" name="Afbeelding 74">
          <a:extLst>
            <a:ext uri="{FF2B5EF4-FFF2-40B4-BE49-F238E27FC236}">
              <a16:creationId xmlns:a16="http://schemas.microsoft.com/office/drawing/2014/main" id="{1A629F64-58DE-4669-BB66-326548898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176</xdr:row>
      <xdr:rowOff>65405</xdr:rowOff>
    </xdr:from>
    <xdr:to>
      <xdr:col>4</xdr:col>
      <xdr:colOff>1998980</xdr:colOff>
      <xdr:row>177</xdr:row>
      <xdr:rowOff>144357</xdr:rowOff>
    </xdr:to>
    <xdr:pic>
      <xdr:nvPicPr>
        <xdr:cNvPr id="76" name="Afbeelding 75">
          <a:extLst>
            <a:ext uri="{FF2B5EF4-FFF2-40B4-BE49-F238E27FC236}">
              <a16:creationId xmlns:a16="http://schemas.microsoft.com/office/drawing/2014/main" id="{5FE2F773-A971-446F-95B0-201F35A8D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157</xdr:row>
      <xdr:rowOff>129933</xdr:rowOff>
    </xdr:from>
    <xdr:to>
      <xdr:col>4</xdr:col>
      <xdr:colOff>2282552</xdr:colOff>
      <xdr:row>160</xdr:row>
      <xdr:rowOff>14000</xdr:rowOff>
    </xdr:to>
    <xdr:pic>
      <xdr:nvPicPr>
        <xdr:cNvPr id="77" name="Afbeelding 76">
          <a:extLst>
            <a:ext uri="{FF2B5EF4-FFF2-40B4-BE49-F238E27FC236}">
              <a16:creationId xmlns:a16="http://schemas.microsoft.com/office/drawing/2014/main" id="{C13A6A1B-8BB7-4B76-8478-0B886C814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169</xdr:row>
      <xdr:rowOff>42333</xdr:rowOff>
    </xdr:from>
    <xdr:to>
      <xdr:col>4</xdr:col>
      <xdr:colOff>1635549</xdr:colOff>
      <xdr:row>171</xdr:row>
      <xdr:rowOff>12488</xdr:rowOff>
    </xdr:to>
    <xdr:pic>
      <xdr:nvPicPr>
        <xdr:cNvPr id="78" name="Afbeelding 77">
          <a:extLst>
            <a:ext uri="{FF2B5EF4-FFF2-40B4-BE49-F238E27FC236}">
              <a16:creationId xmlns:a16="http://schemas.microsoft.com/office/drawing/2014/main" id="{6787CB28-CA92-49BE-93CC-029F184E7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176</xdr:row>
      <xdr:rowOff>65405</xdr:rowOff>
    </xdr:from>
    <xdr:to>
      <xdr:col>4</xdr:col>
      <xdr:colOff>1998980</xdr:colOff>
      <xdr:row>177</xdr:row>
      <xdr:rowOff>144357</xdr:rowOff>
    </xdr:to>
    <xdr:pic>
      <xdr:nvPicPr>
        <xdr:cNvPr id="79" name="Afbeelding 78">
          <a:extLst>
            <a:ext uri="{FF2B5EF4-FFF2-40B4-BE49-F238E27FC236}">
              <a16:creationId xmlns:a16="http://schemas.microsoft.com/office/drawing/2014/main" id="{020FF194-AEBC-4683-818F-47BC016B3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157</xdr:row>
      <xdr:rowOff>129933</xdr:rowOff>
    </xdr:from>
    <xdr:to>
      <xdr:col>4</xdr:col>
      <xdr:colOff>2282552</xdr:colOff>
      <xdr:row>160</xdr:row>
      <xdr:rowOff>14000</xdr:rowOff>
    </xdr:to>
    <xdr:pic>
      <xdr:nvPicPr>
        <xdr:cNvPr id="80" name="Afbeelding 79">
          <a:extLst>
            <a:ext uri="{FF2B5EF4-FFF2-40B4-BE49-F238E27FC236}">
              <a16:creationId xmlns:a16="http://schemas.microsoft.com/office/drawing/2014/main" id="{0E1CD13D-775B-4D3B-B49D-DD1A46950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169</xdr:row>
      <xdr:rowOff>42333</xdr:rowOff>
    </xdr:from>
    <xdr:to>
      <xdr:col>4</xdr:col>
      <xdr:colOff>1635549</xdr:colOff>
      <xdr:row>171</xdr:row>
      <xdr:rowOff>12488</xdr:rowOff>
    </xdr:to>
    <xdr:pic>
      <xdr:nvPicPr>
        <xdr:cNvPr id="81" name="Afbeelding 80">
          <a:extLst>
            <a:ext uri="{FF2B5EF4-FFF2-40B4-BE49-F238E27FC236}">
              <a16:creationId xmlns:a16="http://schemas.microsoft.com/office/drawing/2014/main" id="{BBDBC69B-4A70-42DC-A830-CFEE79CE8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176</xdr:row>
      <xdr:rowOff>65405</xdr:rowOff>
    </xdr:from>
    <xdr:to>
      <xdr:col>4</xdr:col>
      <xdr:colOff>1998980</xdr:colOff>
      <xdr:row>177</xdr:row>
      <xdr:rowOff>144357</xdr:rowOff>
    </xdr:to>
    <xdr:pic>
      <xdr:nvPicPr>
        <xdr:cNvPr id="82" name="Afbeelding 81">
          <a:extLst>
            <a:ext uri="{FF2B5EF4-FFF2-40B4-BE49-F238E27FC236}">
              <a16:creationId xmlns:a16="http://schemas.microsoft.com/office/drawing/2014/main" id="{0F8D7877-175E-4BCE-BCF0-0FB329627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194</xdr:row>
      <xdr:rowOff>129933</xdr:rowOff>
    </xdr:from>
    <xdr:to>
      <xdr:col>4</xdr:col>
      <xdr:colOff>2282552</xdr:colOff>
      <xdr:row>197</xdr:row>
      <xdr:rowOff>14000</xdr:rowOff>
    </xdr:to>
    <xdr:pic>
      <xdr:nvPicPr>
        <xdr:cNvPr id="83" name="Afbeelding 82">
          <a:extLst>
            <a:ext uri="{FF2B5EF4-FFF2-40B4-BE49-F238E27FC236}">
              <a16:creationId xmlns:a16="http://schemas.microsoft.com/office/drawing/2014/main" id="{56070A3A-B6DB-4759-90EF-D247BD8E6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206</xdr:row>
      <xdr:rowOff>42333</xdr:rowOff>
    </xdr:from>
    <xdr:to>
      <xdr:col>4</xdr:col>
      <xdr:colOff>1635549</xdr:colOff>
      <xdr:row>208</xdr:row>
      <xdr:rowOff>12488</xdr:rowOff>
    </xdr:to>
    <xdr:pic>
      <xdr:nvPicPr>
        <xdr:cNvPr id="84" name="Afbeelding 83">
          <a:extLst>
            <a:ext uri="{FF2B5EF4-FFF2-40B4-BE49-F238E27FC236}">
              <a16:creationId xmlns:a16="http://schemas.microsoft.com/office/drawing/2014/main" id="{62CC33A2-C1F8-468F-99C1-4372BA0E5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213</xdr:row>
      <xdr:rowOff>65405</xdr:rowOff>
    </xdr:from>
    <xdr:to>
      <xdr:col>4</xdr:col>
      <xdr:colOff>1998980</xdr:colOff>
      <xdr:row>214</xdr:row>
      <xdr:rowOff>144357</xdr:rowOff>
    </xdr:to>
    <xdr:pic>
      <xdr:nvPicPr>
        <xdr:cNvPr id="85" name="Afbeelding 84">
          <a:extLst>
            <a:ext uri="{FF2B5EF4-FFF2-40B4-BE49-F238E27FC236}">
              <a16:creationId xmlns:a16="http://schemas.microsoft.com/office/drawing/2014/main" id="{C814DE64-44C5-46F7-8620-7B30D91A2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194</xdr:row>
      <xdr:rowOff>129933</xdr:rowOff>
    </xdr:from>
    <xdr:to>
      <xdr:col>4</xdr:col>
      <xdr:colOff>2282552</xdr:colOff>
      <xdr:row>197</xdr:row>
      <xdr:rowOff>14000</xdr:rowOff>
    </xdr:to>
    <xdr:pic>
      <xdr:nvPicPr>
        <xdr:cNvPr id="86" name="Afbeelding 85">
          <a:extLst>
            <a:ext uri="{FF2B5EF4-FFF2-40B4-BE49-F238E27FC236}">
              <a16:creationId xmlns:a16="http://schemas.microsoft.com/office/drawing/2014/main" id="{922D651D-C6D1-4B32-9EFD-73D994619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206</xdr:row>
      <xdr:rowOff>42333</xdr:rowOff>
    </xdr:from>
    <xdr:to>
      <xdr:col>4</xdr:col>
      <xdr:colOff>1635549</xdr:colOff>
      <xdr:row>208</xdr:row>
      <xdr:rowOff>12488</xdr:rowOff>
    </xdr:to>
    <xdr:pic>
      <xdr:nvPicPr>
        <xdr:cNvPr id="87" name="Afbeelding 86">
          <a:extLst>
            <a:ext uri="{FF2B5EF4-FFF2-40B4-BE49-F238E27FC236}">
              <a16:creationId xmlns:a16="http://schemas.microsoft.com/office/drawing/2014/main" id="{823E03E7-87A8-4903-B4FD-030C8AC44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213</xdr:row>
      <xdr:rowOff>65405</xdr:rowOff>
    </xdr:from>
    <xdr:to>
      <xdr:col>4</xdr:col>
      <xdr:colOff>1998980</xdr:colOff>
      <xdr:row>214</xdr:row>
      <xdr:rowOff>144357</xdr:rowOff>
    </xdr:to>
    <xdr:pic>
      <xdr:nvPicPr>
        <xdr:cNvPr id="88" name="Afbeelding 87">
          <a:extLst>
            <a:ext uri="{FF2B5EF4-FFF2-40B4-BE49-F238E27FC236}">
              <a16:creationId xmlns:a16="http://schemas.microsoft.com/office/drawing/2014/main" id="{3EE9CDB9-3E2A-4707-A1C6-1259E09C6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194</xdr:row>
      <xdr:rowOff>129933</xdr:rowOff>
    </xdr:from>
    <xdr:to>
      <xdr:col>4</xdr:col>
      <xdr:colOff>2282552</xdr:colOff>
      <xdr:row>197</xdr:row>
      <xdr:rowOff>14000</xdr:rowOff>
    </xdr:to>
    <xdr:pic>
      <xdr:nvPicPr>
        <xdr:cNvPr id="89" name="Afbeelding 88">
          <a:extLst>
            <a:ext uri="{FF2B5EF4-FFF2-40B4-BE49-F238E27FC236}">
              <a16:creationId xmlns:a16="http://schemas.microsoft.com/office/drawing/2014/main" id="{A9A6C9E9-D50D-4138-B3A4-2F79EBD51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206</xdr:row>
      <xdr:rowOff>42333</xdr:rowOff>
    </xdr:from>
    <xdr:to>
      <xdr:col>4</xdr:col>
      <xdr:colOff>1635549</xdr:colOff>
      <xdr:row>208</xdr:row>
      <xdr:rowOff>12488</xdr:rowOff>
    </xdr:to>
    <xdr:pic>
      <xdr:nvPicPr>
        <xdr:cNvPr id="90" name="Afbeelding 89">
          <a:extLst>
            <a:ext uri="{FF2B5EF4-FFF2-40B4-BE49-F238E27FC236}">
              <a16:creationId xmlns:a16="http://schemas.microsoft.com/office/drawing/2014/main" id="{715F679F-8347-4203-8F13-8CA2BBB0E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213</xdr:row>
      <xdr:rowOff>65405</xdr:rowOff>
    </xdr:from>
    <xdr:to>
      <xdr:col>4</xdr:col>
      <xdr:colOff>1998980</xdr:colOff>
      <xdr:row>214</xdr:row>
      <xdr:rowOff>144357</xdr:rowOff>
    </xdr:to>
    <xdr:pic>
      <xdr:nvPicPr>
        <xdr:cNvPr id="91" name="Afbeelding 90">
          <a:extLst>
            <a:ext uri="{FF2B5EF4-FFF2-40B4-BE49-F238E27FC236}">
              <a16:creationId xmlns:a16="http://schemas.microsoft.com/office/drawing/2014/main" id="{19B5B4BA-6220-4F26-B960-C519B20E8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194</xdr:row>
      <xdr:rowOff>129933</xdr:rowOff>
    </xdr:from>
    <xdr:to>
      <xdr:col>4</xdr:col>
      <xdr:colOff>2282552</xdr:colOff>
      <xdr:row>197</xdr:row>
      <xdr:rowOff>14000</xdr:rowOff>
    </xdr:to>
    <xdr:pic>
      <xdr:nvPicPr>
        <xdr:cNvPr id="92" name="Afbeelding 91">
          <a:extLst>
            <a:ext uri="{FF2B5EF4-FFF2-40B4-BE49-F238E27FC236}">
              <a16:creationId xmlns:a16="http://schemas.microsoft.com/office/drawing/2014/main" id="{E0724B3D-6408-4405-9E81-034F2DB2B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206</xdr:row>
      <xdr:rowOff>42333</xdr:rowOff>
    </xdr:from>
    <xdr:to>
      <xdr:col>4</xdr:col>
      <xdr:colOff>1635549</xdr:colOff>
      <xdr:row>208</xdr:row>
      <xdr:rowOff>12488</xdr:rowOff>
    </xdr:to>
    <xdr:pic>
      <xdr:nvPicPr>
        <xdr:cNvPr id="93" name="Afbeelding 92">
          <a:extLst>
            <a:ext uri="{FF2B5EF4-FFF2-40B4-BE49-F238E27FC236}">
              <a16:creationId xmlns:a16="http://schemas.microsoft.com/office/drawing/2014/main" id="{4CD2DA92-7B90-4C2B-B353-EDBFD76F6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213</xdr:row>
      <xdr:rowOff>65405</xdr:rowOff>
    </xdr:from>
    <xdr:to>
      <xdr:col>4</xdr:col>
      <xdr:colOff>1998980</xdr:colOff>
      <xdr:row>214</xdr:row>
      <xdr:rowOff>144357</xdr:rowOff>
    </xdr:to>
    <xdr:pic>
      <xdr:nvPicPr>
        <xdr:cNvPr id="94" name="Afbeelding 93">
          <a:extLst>
            <a:ext uri="{FF2B5EF4-FFF2-40B4-BE49-F238E27FC236}">
              <a16:creationId xmlns:a16="http://schemas.microsoft.com/office/drawing/2014/main" id="{D3F470C0-D0B0-483E-ABB0-76965EE0D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194</xdr:row>
      <xdr:rowOff>129933</xdr:rowOff>
    </xdr:from>
    <xdr:to>
      <xdr:col>4</xdr:col>
      <xdr:colOff>2282552</xdr:colOff>
      <xdr:row>197</xdr:row>
      <xdr:rowOff>14000</xdr:rowOff>
    </xdr:to>
    <xdr:pic>
      <xdr:nvPicPr>
        <xdr:cNvPr id="95" name="Afbeelding 94">
          <a:extLst>
            <a:ext uri="{FF2B5EF4-FFF2-40B4-BE49-F238E27FC236}">
              <a16:creationId xmlns:a16="http://schemas.microsoft.com/office/drawing/2014/main" id="{2E0E4EF0-A31F-4850-A4D8-897717864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206</xdr:row>
      <xdr:rowOff>42333</xdr:rowOff>
    </xdr:from>
    <xdr:to>
      <xdr:col>4</xdr:col>
      <xdr:colOff>1635549</xdr:colOff>
      <xdr:row>208</xdr:row>
      <xdr:rowOff>12488</xdr:rowOff>
    </xdr:to>
    <xdr:pic>
      <xdr:nvPicPr>
        <xdr:cNvPr id="96" name="Afbeelding 95">
          <a:extLst>
            <a:ext uri="{FF2B5EF4-FFF2-40B4-BE49-F238E27FC236}">
              <a16:creationId xmlns:a16="http://schemas.microsoft.com/office/drawing/2014/main" id="{4B26B120-AC59-428C-A2B5-DBE7E89FC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213</xdr:row>
      <xdr:rowOff>65405</xdr:rowOff>
    </xdr:from>
    <xdr:to>
      <xdr:col>4</xdr:col>
      <xdr:colOff>1998980</xdr:colOff>
      <xdr:row>214</xdr:row>
      <xdr:rowOff>144357</xdr:rowOff>
    </xdr:to>
    <xdr:pic>
      <xdr:nvPicPr>
        <xdr:cNvPr id="97" name="Afbeelding 96">
          <a:extLst>
            <a:ext uri="{FF2B5EF4-FFF2-40B4-BE49-F238E27FC236}">
              <a16:creationId xmlns:a16="http://schemas.microsoft.com/office/drawing/2014/main" id="{00C79422-4244-47B1-8A6B-C5AD30C91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194</xdr:row>
      <xdr:rowOff>129933</xdr:rowOff>
    </xdr:from>
    <xdr:to>
      <xdr:col>4</xdr:col>
      <xdr:colOff>2282552</xdr:colOff>
      <xdr:row>197</xdr:row>
      <xdr:rowOff>14000</xdr:rowOff>
    </xdr:to>
    <xdr:pic>
      <xdr:nvPicPr>
        <xdr:cNvPr id="98" name="Afbeelding 97">
          <a:extLst>
            <a:ext uri="{FF2B5EF4-FFF2-40B4-BE49-F238E27FC236}">
              <a16:creationId xmlns:a16="http://schemas.microsoft.com/office/drawing/2014/main" id="{1EBD5EC7-EA02-4582-AAFC-4C95DFCA4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206</xdr:row>
      <xdr:rowOff>42333</xdr:rowOff>
    </xdr:from>
    <xdr:to>
      <xdr:col>4</xdr:col>
      <xdr:colOff>1635549</xdr:colOff>
      <xdr:row>208</xdr:row>
      <xdr:rowOff>12488</xdr:rowOff>
    </xdr:to>
    <xdr:pic>
      <xdr:nvPicPr>
        <xdr:cNvPr id="99" name="Afbeelding 98">
          <a:extLst>
            <a:ext uri="{FF2B5EF4-FFF2-40B4-BE49-F238E27FC236}">
              <a16:creationId xmlns:a16="http://schemas.microsoft.com/office/drawing/2014/main" id="{C9186577-F589-4394-ACAD-ADAE8A060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213</xdr:row>
      <xdr:rowOff>65405</xdr:rowOff>
    </xdr:from>
    <xdr:to>
      <xdr:col>4</xdr:col>
      <xdr:colOff>1998980</xdr:colOff>
      <xdr:row>214</xdr:row>
      <xdr:rowOff>144357</xdr:rowOff>
    </xdr:to>
    <xdr:pic>
      <xdr:nvPicPr>
        <xdr:cNvPr id="100" name="Afbeelding 99">
          <a:extLst>
            <a:ext uri="{FF2B5EF4-FFF2-40B4-BE49-F238E27FC236}">
              <a16:creationId xmlns:a16="http://schemas.microsoft.com/office/drawing/2014/main" id="{BC213D01-3C13-4B38-A2F6-58B9B6702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230</xdr:row>
      <xdr:rowOff>129933</xdr:rowOff>
    </xdr:from>
    <xdr:to>
      <xdr:col>4</xdr:col>
      <xdr:colOff>2282552</xdr:colOff>
      <xdr:row>233</xdr:row>
      <xdr:rowOff>14000</xdr:rowOff>
    </xdr:to>
    <xdr:pic>
      <xdr:nvPicPr>
        <xdr:cNvPr id="101" name="Afbeelding 100">
          <a:extLst>
            <a:ext uri="{FF2B5EF4-FFF2-40B4-BE49-F238E27FC236}">
              <a16:creationId xmlns:a16="http://schemas.microsoft.com/office/drawing/2014/main" id="{CC0C99FD-3C18-41C9-AE14-75E925B13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242</xdr:row>
      <xdr:rowOff>42333</xdr:rowOff>
    </xdr:from>
    <xdr:to>
      <xdr:col>4</xdr:col>
      <xdr:colOff>1635549</xdr:colOff>
      <xdr:row>244</xdr:row>
      <xdr:rowOff>12488</xdr:rowOff>
    </xdr:to>
    <xdr:pic>
      <xdr:nvPicPr>
        <xdr:cNvPr id="102" name="Afbeelding 101">
          <a:extLst>
            <a:ext uri="{FF2B5EF4-FFF2-40B4-BE49-F238E27FC236}">
              <a16:creationId xmlns:a16="http://schemas.microsoft.com/office/drawing/2014/main" id="{AAD94246-9A2F-4CDA-9F0D-C7336369B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249</xdr:row>
      <xdr:rowOff>65405</xdr:rowOff>
    </xdr:from>
    <xdr:to>
      <xdr:col>4</xdr:col>
      <xdr:colOff>1998980</xdr:colOff>
      <xdr:row>250</xdr:row>
      <xdr:rowOff>144357</xdr:rowOff>
    </xdr:to>
    <xdr:pic>
      <xdr:nvPicPr>
        <xdr:cNvPr id="103" name="Afbeelding 102">
          <a:extLst>
            <a:ext uri="{FF2B5EF4-FFF2-40B4-BE49-F238E27FC236}">
              <a16:creationId xmlns:a16="http://schemas.microsoft.com/office/drawing/2014/main" id="{2097FE7A-755E-45CB-B5E1-BB8109640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230</xdr:row>
      <xdr:rowOff>129933</xdr:rowOff>
    </xdr:from>
    <xdr:to>
      <xdr:col>4</xdr:col>
      <xdr:colOff>2282552</xdr:colOff>
      <xdr:row>233</xdr:row>
      <xdr:rowOff>14000</xdr:rowOff>
    </xdr:to>
    <xdr:pic>
      <xdr:nvPicPr>
        <xdr:cNvPr id="104" name="Afbeelding 103">
          <a:extLst>
            <a:ext uri="{FF2B5EF4-FFF2-40B4-BE49-F238E27FC236}">
              <a16:creationId xmlns:a16="http://schemas.microsoft.com/office/drawing/2014/main" id="{8B814896-74DB-4EF1-B015-7D4A2DC87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242</xdr:row>
      <xdr:rowOff>42333</xdr:rowOff>
    </xdr:from>
    <xdr:to>
      <xdr:col>4</xdr:col>
      <xdr:colOff>1635549</xdr:colOff>
      <xdr:row>244</xdr:row>
      <xdr:rowOff>12488</xdr:rowOff>
    </xdr:to>
    <xdr:pic>
      <xdr:nvPicPr>
        <xdr:cNvPr id="105" name="Afbeelding 104">
          <a:extLst>
            <a:ext uri="{FF2B5EF4-FFF2-40B4-BE49-F238E27FC236}">
              <a16:creationId xmlns:a16="http://schemas.microsoft.com/office/drawing/2014/main" id="{991C20C1-96D9-4879-9942-806DE51E3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249</xdr:row>
      <xdr:rowOff>65405</xdr:rowOff>
    </xdr:from>
    <xdr:to>
      <xdr:col>4</xdr:col>
      <xdr:colOff>1998980</xdr:colOff>
      <xdr:row>250</xdr:row>
      <xdr:rowOff>144357</xdr:rowOff>
    </xdr:to>
    <xdr:pic>
      <xdr:nvPicPr>
        <xdr:cNvPr id="106" name="Afbeelding 105">
          <a:extLst>
            <a:ext uri="{FF2B5EF4-FFF2-40B4-BE49-F238E27FC236}">
              <a16:creationId xmlns:a16="http://schemas.microsoft.com/office/drawing/2014/main" id="{0422B050-4847-4E39-83E9-EDE09868C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230</xdr:row>
      <xdr:rowOff>129933</xdr:rowOff>
    </xdr:from>
    <xdr:to>
      <xdr:col>4</xdr:col>
      <xdr:colOff>2282552</xdr:colOff>
      <xdr:row>233</xdr:row>
      <xdr:rowOff>14000</xdr:rowOff>
    </xdr:to>
    <xdr:pic>
      <xdr:nvPicPr>
        <xdr:cNvPr id="107" name="Afbeelding 106">
          <a:extLst>
            <a:ext uri="{FF2B5EF4-FFF2-40B4-BE49-F238E27FC236}">
              <a16:creationId xmlns:a16="http://schemas.microsoft.com/office/drawing/2014/main" id="{82B8B7C6-518B-4684-9172-B3C0E94A3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242</xdr:row>
      <xdr:rowOff>42333</xdr:rowOff>
    </xdr:from>
    <xdr:to>
      <xdr:col>4</xdr:col>
      <xdr:colOff>1635549</xdr:colOff>
      <xdr:row>244</xdr:row>
      <xdr:rowOff>12488</xdr:rowOff>
    </xdr:to>
    <xdr:pic>
      <xdr:nvPicPr>
        <xdr:cNvPr id="108" name="Afbeelding 107">
          <a:extLst>
            <a:ext uri="{FF2B5EF4-FFF2-40B4-BE49-F238E27FC236}">
              <a16:creationId xmlns:a16="http://schemas.microsoft.com/office/drawing/2014/main" id="{7EA69EE1-44FF-468D-A8C1-6727A1068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249</xdr:row>
      <xdr:rowOff>65405</xdr:rowOff>
    </xdr:from>
    <xdr:to>
      <xdr:col>4</xdr:col>
      <xdr:colOff>1998980</xdr:colOff>
      <xdr:row>250</xdr:row>
      <xdr:rowOff>144357</xdr:rowOff>
    </xdr:to>
    <xdr:pic>
      <xdr:nvPicPr>
        <xdr:cNvPr id="109" name="Afbeelding 108">
          <a:extLst>
            <a:ext uri="{FF2B5EF4-FFF2-40B4-BE49-F238E27FC236}">
              <a16:creationId xmlns:a16="http://schemas.microsoft.com/office/drawing/2014/main" id="{FBE71B1E-09ED-44D1-BC13-1E05D9C73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230</xdr:row>
      <xdr:rowOff>129933</xdr:rowOff>
    </xdr:from>
    <xdr:to>
      <xdr:col>4</xdr:col>
      <xdr:colOff>2282552</xdr:colOff>
      <xdr:row>233</xdr:row>
      <xdr:rowOff>14000</xdr:rowOff>
    </xdr:to>
    <xdr:pic>
      <xdr:nvPicPr>
        <xdr:cNvPr id="110" name="Afbeelding 109">
          <a:extLst>
            <a:ext uri="{FF2B5EF4-FFF2-40B4-BE49-F238E27FC236}">
              <a16:creationId xmlns:a16="http://schemas.microsoft.com/office/drawing/2014/main" id="{BB8279CF-794C-4AB3-BF9D-144F4D942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242</xdr:row>
      <xdr:rowOff>42333</xdr:rowOff>
    </xdr:from>
    <xdr:to>
      <xdr:col>4</xdr:col>
      <xdr:colOff>1635549</xdr:colOff>
      <xdr:row>244</xdr:row>
      <xdr:rowOff>12488</xdr:rowOff>
    </xdr:to>
    <xdr:pic>
      <xdr:nvPicPr>
        <xdr:cNvPr id="111" name="Afbeelding 110">
          <a:extLst>
            <a:ext uri="{FF2B5EF4-FFF2-40B4-BE49-F238E27FC236}">
              <a16:creationId xmlns:a16="http://schemas.microsoft.com/office/drawing/2014/main" id="{3FF11379-312B-41C0-8C88-B436CF2FC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249</xdr:row>
      <xdr:rowOff>65405</xdr:rowOff>
    </xdr:from>
    <xdr:to>
      <xdr:col>4</xdr:col>
      <xdr:colOff>1998980</xdr:colOff>
      <xdr:row>250</xdr:row>
      <xdr:rowOff>144357</xdr:rowOff>
    </xdr:to>
    <xdr:pic>
      <xdr:nvPicPr>
        <xdr:cNvPr id="112" name="Afbeelding 111">
          <a:extLst>
            <a:ext uri="{FF2B5EF4-FFF2-40B4-BE49-F238E27FC236}">
              <a16:creationId xmlns:a16="http://schemas.microsoft.com/office/drawing/2014/main" id="{9C70A574-F230-4A3D-920F-4ED4B062B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230</xdr:row>
      <xdr:rowOff>129933</xdr:rowOff>
    </xdr:from>
    <xdr:to>
      <xdr:col>4</xdr:col>
      <xdr:colOff>2282552</xdr:colOff>
      <xdr:row>233</xdr:row>
      <xdr:rowOff>14000</xdr:rowOff>
    </xdr:to>
    <xdr:pic>
      <xdr:nvPicPr>
        <xdr:cNvPr id="113" name="Afbeelding 112">
          <a:extLst>
            <a:ext uri="{FF2B5EF4-FFF2-40B4-BE49-F238E27FC236}">
              <a16:creationId xmlns:a16="http://schemas.microsoft.com/office/drawing/2014/main" id="{CB9A3E87-79B7-4B30-BEBB-DF0E2A78C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242</xdr:row>
      <xdr:rowOff>42333</xdr:rowOff>
    </xdr:from>
    <xdr:to>
      <xdr:col>4</xdr:col>
      <xdr:colOff>1635549</xdr:colOff>
      <xdr:row>244</xdr:row>
      <xdr:rowOff>12488</xdr:rowOff>
    </xdr:to>
    <xdr:pic>
      <xdr:nvPicPr>
        <xdr:cNvPr id="114" name="Afbeelding 113">
          <a:extLst>
            <a:ext uri="{FF2B5EF4-FFF2-40B4-BE49-F238E27FC236}">
              <a16:creationId xmlns:a16="http://schemas.microsoft.com/office/drawing/2014/main" id="{835DDDBC-2401-4A12-917C-3B6DAE9EB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249</xdr:row>
      <xdr:rowOff>65405</xdr:rowOff>
    </xdr:from>
    <xdr:to>
      <xdr:col>4</xdr:col>
      <xdr:colOff>1998980</xdr:colOff>
      <xdr:row>250</xdr:row>
      <xdr:rowOff>144357</xdr:rowOff>
    </xdr:to>
    <xdr:pic>
      <xdr:nvPicPr>
        <xdr:cNvPr id="115" name="Afbeelding 114">
          <a:extLst>
            <a:ext uri="{FF2B5EF4-FFF2-40B4-BE49-F238E27FC236}">
              <a16:creationId xmlns:a16="http://schemas.microsoft.com/office/drawing/2014/main" id="{FB09D6EE-56D9-4F2E-854B-93E00E3F0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230</xdr:row>
      <xdr:rowOff>129933</xdr:rowOff>
    </xdr:from>
    <xdr:to>
      <xdr:col>4</xdr:col>
      <xdr:colOff>2282552</xdr:colOff>
      <xdr:row>233</xdr:row>
      <xdr:rowOff>14000</xdr:rowOff>
    </xdr:to>
    <xdr:pic>
      <xdr:nvPicPr>
        <xdr:cNvPr id="116" name="Afbeelding 115">
          <a:extLst>
            <a:ext uri="{FF2B5EF4-FFF2-40B4-BE49-F238E27FC236}">
              <a16:creationId xmlns:a16="http://schemas.microsoft.com/office/drawing/2014/main" id="{35054825-2923-4A85-ACC4-48BE4F8B3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8980087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242</xdr:row>
      <xdr:rowOff>42333</xdr:rowOff>
    </xdr:from>
    <xdr:to>
      <xdr:col>4</xdr:col>
      <xdr:colOff>1635549</xdr:colOff>
      <xdr:row>244</xdr:row>
      <xdr:rowOff>12488</xdr:rowOff>
    </xdr:to>
    <xdr:pic>
      <xdr:nvPicPr>
        <xdr:cNvPr id="117" name="Afbeelding 116">
          <a:extLst>
            <a:ext uri="{FF2B5EF4-FFF2-40B4-BE49-F238E27FC236}">
              <a16:creationId xmlns:a16="http://schemas.microsoft.com/office/drawing/2014/main" id="{7B3CBA1C-761F-4BC1-BD78-3B784B6F4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11081332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249</xdr:row>
      <xdr:rowOff>65405</xdr:rowOff>
    </xdr:from>
    <xdr:to>
      <xdr:col>4</xdr:col>
      <xdr:colOff>1998980</xdr:colOff>
      <xdr:row>250</xdr:row>
      <xdr:rowOff>144357</xdr:rowOff>
    </xdr:to>
    <xdr:pic>
      <xdr:nvPicPr>
        <xdr:cNvPr id="118" name="Afbeelding 117">
          <a:extLst>
            <a:ext uri="{FF2B5EF4-FFF2-40B4-BE49-F238E27FC236}">
              <a16:creationId xmlns:a16="http://schemas.microsoft.com/office/drawing/2014/main" id="{F17D6A2D-A6D6-412B-A40A-C3C19E3F4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12350750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266</xdr:row>
      <xdr:rowOff>129933</xdr:rowOff>
    </xdr:from>
    <xdr:to>
      <xdr:col>4</xdr:col>
      <xdr:colOff>2282552</xdr:colOff>
      <xdr:row>269</xdr:row>
      <xdr:rowOff>14000</xdr:rowOff>
    </xdr:to>
    <xdr:pic>
      <xdr:nvPicPr>
        <xdr:cNvPr id="119" name="Afbeelding 118">
          <a:extLst>
            <a:ext uri="{FF2B5EF4-FFF2-40B4-BE49-F238E27FC236}">
              <a16:creationId xmlns:a16="http://schemas.microsoft.com/office/drawing/2014/main" id="{FE1C56D6-F2F5-49D9-BB75-98FEACD52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2496181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278</xdr:row>
      <xdr:rowOff>42333</xdr:rowOff>
    </xdr:from>
    <xdr:to>
      <xdr:col>4</xdr:col>
      <xdr:colOff>1635549</xdr:colOff>
      <xdr:row>280</xdr:row>
      <xdr:rowOff>12488</xdr:rowOff>
    </xdr:to>
    <xdr:pic>
      <xdr:nvPicPr>
        <xdr:cNvPr id="120" name="Afbeelding 119">
          <a:extLst>
            <a:ext uri="{FF2B5EF4-FFF2-40B4-BE49-F238E27FC236}">
              <a16:creationId xmlns:a16="http://schemas.microsoft.com/office/drawing/2014/main" id="{38E92AA0-98DB-459E-92AC-324054C32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4597426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285</xdr:row>
      <xdr:rowOff>65405</xdr:rowOff>
    </xdr:from>
    <xdr:to>
      <xdr:col>4</xdr:col>
      <xdr:colOff>1998980</xdr:colOff>
      <xdr:row>286</xdr:row>
      <xdr:rowOff>144357</xdr:rowOff>
    </xdr:to>
    <xdr:pic>
      <xdr:nvPicPr>
        <xdr:cNvPr id="121" name="Afbeelding 120">
          <a:extLst>
            <a:ext uri="{FF2B5EF4-FFF2-40B4-BE49-F238E27FC236}">
              <a16:creationId xmlns:a16="http://schemas.microsoft.com/office/drawing/2014/main" id="{22215F33-E879-4D4F-810B-C5686CB69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45866844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266</xdr:row>
      <xdr:rowOff>129933</xdr:rowOff>
    </xdr:from>
    <xdr:to>
      <xdr:col>4</xdr:col>
      <xdr:colOff>2282552</xdr:colOff>
      <xdr:row>269</xdr:row>
      <xdr:rowOff>14000</xdr:rowOff>
    </xdr:to>
    <xdr:pic>
      <xdr:nvPicPr>
        <xdr:cNvPr id="122" name="Afbeelding 121">
          <a:extLst>
            <a:ext uri="{FF2B5EF4-FFF2-40B4-BE49-F238E27FC236}">
              <a16:creationId xmlns:a16="http://schemas.microsoft.com/office/drawing/2014/main" id="{4057E67A-9354-45E3-A268-1B29DA4FD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2496181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278</xdr:row>
      <xdr:rowOff>42333</xdr:rowOff>
    </xdr:from>
    <xdr:to>
      <xdr:col>4</xdr:col>
      <xdr:colOff>1635549</xdr:colOff>
      <xdr:row>280</xdr:row>
      <xdr:rowOff>12488</xdr:rowOff>
    </xdr:to>
    <xdr:pic>
      <xdr:nvPicPr>
        <xdr:cNvPr id="123" name="Afbeelding 122">
          <a:extLst>
            <a:ext uri="{FF2B5EF4-FFF2-40B4-BE49-F238E27FC236}">
              <a16:creationId xmlns:a16="http://schemas.microsoft.com/office/drawing/2014/main" id="{8135A91C-675C-4A4E-BF5D-26A2ECA40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4597426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285</xdr:row>
      <xdr:rowOff>65405</xdr:rowOff>
    </xdr:from>
    <xdr:to>
      <xdr:col>4</xdr:col>
      <xdr:colOff>1998980</xdr:colOff>
      <xdr:row>286</xdr:row>
      <xdr:rowOff>144357</xdr:rowOff>
    </xdr:to>
    <xdr:pic>
      <xdr:nvPicPr>
        <xdr:cNvPr id="124" name="Afbeelding 123">
          <a:extLst>
            <a:ext uri="{FF2B5EF4-FFF2-40B4-BE49-F238E27FC236}">
              <a16:creationId xmlns:a16="http://schemas.microsoft.com/office/drawing/2014/main" id="{7768AC58-C369-4A1D-ACC3-A757F4EDC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45866844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266</xdr:row>
      <xdr:rowOff>129933</xdr:rowOff>
    </xdr:from>
    <xdr:to>
      <xdr:col>4</xdr:col>
      <xdr:colOff>2282552</xdr:colOff>
      <xdr:row>269</xdr:row>
      <xdr:rowOff>14000</xdr:rowOff>
    </xdr:to>
    <xdr:pic>
      <xdr:nvPicPr>
        <xdr:cNvPr id="125" name="Afbeelding 124">
          <a:extLst>
            <a:ext uri="{FF2B5EF4-FFF2-40B4-BE49-F238E27FC236}">
              <a16:creationId xmlns:a16="http://schemas.microsoft.com/office/drawing/2014/main" id="{53F6751F-D5DD-4C20-9B87-B48B42381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2496181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278</xdr:row>
      <xdr:rowOff>42333</xdr:rowOff>
    </xdr:from>
    <xdr:to>
      <xdr:col>4</xdr:col>
      <xdr:colOff>1635549</xdr:colOff>
      <xdr:row>280</xdr:row>
      <xdr:rowOff>12488</xdr:rowOff>
    </xdr:to>
    <xdr:pic>
      <xdr:nvPicPr>
        <xdr:cNvPr id="126" name="Afbeelding 125">
          <a:extLst>
            <a:ext uri="{FF2B5EF4-FFF2-40B4-BE49-F238E27FC236}">
              <a16:creationId xmlns:a16="http://schemas.microsoft.com/office/drawing/2014/main" id="{08301038-09F4-459A-9FCE-E76E22CA7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4597426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285</xdr:row>
      <xdr:rowOff>65405</xdr:rowOff>
    </xdr:from>
    <xdr:to>
      <xdr:col>4</xdr:col>
      <xdr:colOff>1998980</xdr:colOff>
      <xdr:row>286</xdr:row>
      <xdr:rowOff>144357</xdr:rowOff>
    </xdr:to>
    <xdr:pic>
      <xdr:nvPicPr>
        <xdr:cNvPr id="127" name="Afbeelding 126">
          <a:extLst>
            <a:ext uri="{FF2B5EF4-FFF2-40B4-BE49-F238E27FC236}">
              <a16:creationId xmlns:a16="http://schemas.microsoft.com/office/drawing/2014/main" id="{065F736B-9F46-43B8-85CE-AE3BA04E1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45866844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266</xdr:row>
      <xdr:rowOff>129933</xdr:rowOff>
    </xdr:from>
    <xdr:to>
      <xdr:col>4</xdr:col>
      <xdr:colOff>2282552</xdr:colOff>
      <xdr:row>269</xdr:row>
      <xdr:rowOff>14000</xdr:rowOff>
    </xdr:to>
    <xdr:pic>
      <xdr:nvPicPr>
        <xdr:cNvPr id="128" name="Afbeelding 127">
          <a:extLst>
            <a:ext uri="{FF2B5EF4-FFF2-40B4-BE49-F238E27FC236}">
              <a16:creationId xmlns:a16="http://schemas.microsoft.com/office/drawing/2014/main" id="{3C3A5F09-2CCF-40F9-A97E-DBF99E58B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2496181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278</xdr:row>
      <xdr:rowOff>42333</xdr:rowOff>
    </xdr:from>
    <xdr:to>
      <xdr:col>4</xdr:col>
      <xdr:colOff>1635549</xdr:colOff>
      <xdr:row>280</xdr:row>
      <xdr:rowOff>12488</xdr:rowOff>
    </xdr:to>
    <xdr:pic>
      <xdr:nvPicPr>
        <xdr:cNvPr id="129" name="Afbeelding 128">
          <a:extLst>
            <a:ext uri="{FF2B5EF4-FFF2-40B4-BE49-F238E27FC236}">
              <a16:creationId xmlns:a16="http://schemas.microsoft.com/office/drawing/2014/main" id="{0DCDE3C4-CBF1-4024-9FFC-070B8EC1F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4597426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285</xdr:row>
      <xdr:rowOff>65405</xdr:rowOff>
    </xdr:from>
    <xdr:to>
      <xdr:col>4</xdr:col>
      <xdr:colOff>1998980</xdr:colOff>
      <xdr:row>286</xdr:row>
      <xdr:rowOff>144357</xdr:rowOff>
    </xdr:to>
    <xdr:pic>
      <xdr:nvPicPr>
        <xdr:cNvPr id="130" name="Afbeelding 129">
          <a:extLst>
            <a:ext uri="{FF2B5EF4-FFF2-40B4-BE49-F238E27FC236}">
              <a16:creationId xmlns:a16="http://schemas.microsoft.com/office/drawing/2014/main" id="{481F89C0-5291-4E6A-B2E1-096AF44D7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45866844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266</xdr:row>
      <xdr:rowOff>129933</xdr:rowOff>
    </xdr:from>
    <xdr:to>
      <xdr:col>4</xdr:col>
      <xdr:colOff>2282552</xdr:colOff>
      <xdr:row>269</xdr:row>
      <xdr:rowOff>14000</xdr:rowOff>
    </xdr:to>
    <xdr:pic>
      <xdr:nvPicPr>
        <xdr:cNvPr id="131" name="Afbeelding 130">
          <a:extLst>
            <a:ext uri="{FF2B5EF4-FFF2-40B4-BE49-F238E27FC236}">
              <a16:creationId xmlns:a16="http://schemas.microsoft.com/office/drawing/2014/main" id="{89F3DDB5-878D-4420-9AC4-B8AEE838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2496181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278</xdr:row>
      <xdr:rowOff>42333</xdr:rowOff>
    </xdr:from>
    <xdr:to>
      <xdr:col>4</xdr:col>
      <xdr:colOff>1635549</xdr:colOff>
      <xdr:row>280</xdr:row>
      <xdr:rowOff>12488</xdr:rowOff>
    </xdr:to>
    <xdr:pic>
      <xdr:nvPicPr>
        <xdr:cNvPr id="132" name="Afbeelding 131">
          <a:extLst>
            <a:ext uri="{FF2B5EF4-FFF2-40B4-BE49-F238E27FC236}">
              <a16:creationId xmlns:a16="http://schemas.microsoft.com/office/drawing/2014/main" id="{629048BB-C4EB-463F-997F-7D18C9B31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4597426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285</xdr:row>
      <xdr:rowOff>65405</xdr:rowOff>
    </xdr:from>
    <xdr:to>
      <xdr:col>4</xdr:col>
      <xdr:colOff>1998980</xdr:colOff>
      <xdr:row>286</xdr:row>
      <xdr:rowOff>144357</xdr:rowOff>
    </xdr:to>
    <xdr:pic>
      <xdr:nvPicPr>
        <xdr:cNvPr id="133" name="Afbeelding 132">
          <a:extLst>
            <a:ext uri="{FF2B5EF4-FFF2-40B4-BE49-F238E27FC236}">
              <a16:creationId xmlns:a16="http://schemas.microsoft.com/office/drawing/2014/main" id="{76769D48-979C-4AA4-A1DB-CA3D542A5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45866844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266</xdr:row>
      <xdr:rowOff>129933</xdr:rowOff>
    </xdr:from>
    <xdr:to>
      <xdr:col>4</xdr:col>
      <xdr:colOff>2282552</xdr:colOff>
      <xdr:row>269</xdr:row>
      <xdr:rowOff>14000</xdr:rowOff>
    </xdr:to>
    <xdr:pic>
      <xdr:nvPicPr>
        <xdr:cNvPr id="134" name="Afbeelding 133">
          <a:extLst>
            <a:ext uri="{FF2B5EF4-FFF2-40B4-BE49-F238E27FC236}">
              <a16:creationId xmlns:a16="http://schemas.microsoft.com/office/drawing/2014/main" id="{AF67EEE9-9384-4D31-B874-8C0392AAF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2496181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278</xdr:row>
      <xdr:rowOff>42333</xdr:rowOff>
    </xdr:from>
    <xdr:to>
      <xdr:col>4</xdr:col>
      <xdr:colOff>1635549</xdr:colOff>
      <xdr:row>280</xdr:row>
      <xdr:rowOff>12488</xdr:rowOff>
    </xdr:to>
    <xdr:pic>
      <xdr:nvPicPr>
        <xdr:cNvPr id="135" name="Afbeelding 134">
          <a:extLst>
            <a:ext uri="{FF2B5EF4-FFF2-40B4-BE49-F238E27FC236}">
              <a16:creationId xmlns:a16="http://schemas.microsoft.com/office/drawing/2014/main" id="{A5770BC6-679C-4206-9F91-4B78B10BD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4597426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285</xdr:row>
      <xdr:rowOff>65405</xdr:rowOff>
    </xdr:from>
    <xdr:to>
      <xdr:col>4</xdr:col>
      <xdr:colOff>1998980</xdr:colOff>
      <xdr:row>286</xdr:row>
      <xdr:rowOff>144357</xdr:rowOff>
    </xdr:to>
    <xdr:pic>
      <xdr:nvPicPr>
        <xdr:cNvPr id="136" name="Afbeelding 135">
          <a:extLst>
            <a:ext uri="{FF2B5EF4-FFF2-40B4-BE49-F238E27FC236}">
              <a16:creationId xmlns:a16="http://schemas.microsoft.com/office/drawing/2014/main" id="{7305FABA-2387-460C-AB58-B720D9B4D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45866844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266</xdr:row>
      <xdr:rowOff>129933</xdr:rowOff>
    </xdr:from>
    <xdr:to>
      <xdr:col>4</xdr:col>
      <xdr:colOff>2282552</xdr:colOff>
      <xdr:row>269</xdr:row>
      <xdr:rowOff>14000</xdr:rowOff>
    </xdr:to>
    <xdr:pic>
      <xdr:nvPicPr>
        <xdr:cNvPr id="137" name="Afbeelding 136">
          <a:extLst>
            <a:ext uri="{FF2B5EF4-FFF2-40B4-BE49-F238E27FC236}">
              <a16:creationId xmlns:a16="http://schemas.microsoft.com/office/drawing/2014/main" id="{1BE61AD4-CB5E-49F0-892A-8ABB0B6ED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2496181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278</xdr:row>
      <xdr:rowOff>42333</xdr:rowOff>
    </xdr:from>
    <xdr:to>
      <xdr:col>4</xdr:col>
      <xdr:colOff>1635549</xdr:colOff>
      <xdr:row>280</xdr:row>
      <xdr:rowOff>12488</xdr:rowOff>
    </xdr:to>
    <xdr:pic>
      <xdr:nvPicPr>
        <xdr:cNvPr id="138" name="Afbeelding 137">
          <a:extLst>
            <a:ext uri="{FF2B5EF4-FFF2-40B4-BE49-F238E27FC236}">
              <a16:creationId xmlns:a16="http://schemas.microsoft.com/office/drawing/2014/main" id="{49866422-3914-40D3-8420-D78B36990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4597426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285</xdr:row>
      <xdr:rowOff>65405</xdr:rowOff>
    </xdr:from>
    <xdr:to>
      <xdr:col>4</xdr:col>
      <xdr:colOff>1998980</xdr:colOff>
      <xdr:row>286</xdr:row>
      <xdr:rowOff>144357</xdr:rowOff>
    </xdr:to>
    <xdr:pic>
      <xdr:nvPicPr>
        <xdr:cNvPr id="139" name="Afbeelding 138">
          <a:extLst>
            <a:ext uri="{FF2B5EF4-FFF2-40B4-BE49-F238E27FC236}">
              <a16:creationId xmlns:a16="http://schemas.microsoft.com/office/drawing/2014/main" id="{69EA5CFB-C568-4C95-943B-C609E80BD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45866844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266</xdr:row>
      <xdr:rowOff>129933</xdr:rowOff>
    </xdr:from>
    <xdr:to>
      <xdr:col>4</xdr:col>
      <xdr:colOff>2282552</xdr:colOff>
      <xdr:row>269</xdr:row>
      <xdr:rowOff>14000</xdr:rowOff>
    </xdr:to>
    <xdr:pic>
      <xdr:nvPicPr>
        <xdr:cNvPr id="140" name="Afbeelding 139">
          <a:extLst>
            <a:ext uri="{FF2B5EF4-FFF2-40B4-BE49-F238E27FC236}">
              <a16:creationId xmlns:a16="http://schemas.microsoft.com/office/drawing/2014/main" id="{6EB98023-CF0C-4349-A5EE-1F3374221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2496181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278</xdr:row>
      <xdr:rowOff>42333</xdr:rowOff>
    </xdr:from>
    <xdr:to>
      <xdr:col>4</xdr:col>
      <xdr:colOff>1635549</xdr:colOff>
      <xdr:row>280</xdr:row>
      <xdr:rowOff>12488</xdr:rowOff>
    </xdr:to>
    <xdr:pic>
      <xdr:nvPicPr>
        <xdr:cNvPr id="141" name="Afbeelding 140">
          <a:extLst>
            <a:ext uri="{FF2B5EF4-FFF2-40B4-BE49-F238E27FC236}">
              <a16:creationId xmlns:a16="http://schemas.microsoft.com/office/drawing/2014/main" id="{6FA08E5E-8C81-400A-828C-5F9D652D6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4597426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285</xdr:row>
      <xdr:rowOff>65405</xdr:rowOff>
    </xdr:from>
    <xdr:to>
      <xdr:col>4</xdr:col>
      <xdr:colOff>1998980</xdr:colOff>
      <xdr:row>286</xdr:row>
      <xdr:rowOff>144357</xdr:rowOff>
    </xdr:to>
    <xdr:pic>
      <xdr:nvPicPr>
        <xdr:cNvPr id="142" name="Afbeelding 141">
          <a:extLst>
            <a:ext uri="{FF2B5EF4-FFF2-40B4-BE49-F238E27FC236}">
              <a16:creationId xmlns:a16="http://schemas.microsoft.com/office/drawing/2014/main" id="{21B31209-18C5-4D33-8115-B83B0CD39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45866844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266</xdr:row>
      <xdr:rowOff>129933</xdr:rowOff>
    </xdr:from>
    <xdr:to>
      <xdr:col>4</xdr:col>
      <xdr:colOff>2282552</xdr:colOff>
      <xdr:row>269</xdr:row>
      <xdr:rowOff>14000</xdr:rowOff>
    </xdr:to>
    <xdr:pic>
      <xdr:nvPicPr>
        <xdr:cNvPr id="143" name="Afbeelding 142">
          <a:extLst>
            <a:ext uri="{FF2B5EF4-FFF2-40B4-BE49-F238E27FC236}">
              <a16:creationId xmlns:a16="http://schemas.microsoft.com/office/drawing/2014/main" id="{498D171F-A6F9-41F8-BD8F-174973180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2496181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278</xdr:row>
      <xdr:rowOff>42333</xdr:rowOff>
    </xdr:from>
    <xdr:to>
      <xdr:col>4</xdr:col>
      <xdr:colOff>1635549</xdr:colOff>
      <xdr:row>280</xdr:row>
      <xdr:rowOff>12488</xdr:rowOff>
    </xdr:to>
    <xdr:pic>
      <xdr:nvPicPr>
        <xdr:cNvPr id="144" name="Afbeelding 143">
          <a:extLst>
            <a:ext uri="{FF2B5EF4-FFF2-40B4-BE49-F238E27FC236}">
              <a16:creationId xmlns:a16="http://schemas.microsoft.com/office/drawing/2014/main" id="{FDEADC4B-E64D-4743-8D7A-605E608C5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4597426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285</xdr:row>
      <xdr:rowOff>65405</xdr:rowOff>
    </xdr:from>
    <xdr:to>
      <xdr:col>4</xdr:col>
      <xdr:colOff>1998980</xdr:colOff>
      <xdr:row>286</xdr:row>
      <xdr:rowOff>144357</xdr:rowOff>
    </xdr:to>
    <xdr:pic>
      <xdr:nvPicPr>
        <xdr:cNvPr id="145" name="Afbeelding 144">
          <a:extLst>
            <a:ext uri="{FF2B5EF4-FFF2-40B4-BE49-F238E27FC236}">
              <a16:creationId xmlns:a16="http://schemas.microsoft.com/office/drawing/2014/main" id="{16250D54-F8C5-4C7A-B2BF-92FB4C2A8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45866844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266</xdr:row>
      <xdr:rowOff>129933</xdr:rowOff>
    </xdr:from>
    <xdr:to>
      <xdr:col>4</xdr:col>
      <xdr:colOff>2282552</xdr:colOff>
      <xdr:row>269</xdr:row>
      <xdr:rowOff>14000</xdr:rowOff>
    </xdr:to>
    <xdr:pic>
      <xdr:nvPicPr>
        <xdr:cNvPr id="146" name="Afbeelding 145">
          <a:extLst>
            <a:ext uri="{FF2B5EF4-FFF2-40B4-BE49-F238E27FC236}">
              <a16:creationId xmlns:a16="http://schemas.microsoft.com/office/drawing/2014/main" id="{09DA8418-19B8-479F-A887-027C8E1BD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2496181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278</xdr:row>
      <xdr:rowOff>42333</xdr:rowOff>
    </xdr:from>
    <xdr:to>
      <xdr:col>4</xdr:col>
      <xdr:colOff>1635549</xdr:colOff>
      <xdr:row>280</xdr:row>
      <xdr:rowOff>12488</xdr:rowOff>
    </xdr:to>
    <xdr:pic>
      <xdr:nvPicPr>
        <xdr:cNvPr id="147" name="Afbeelding 146">
          <a:extLst>
            <a:ext uri="{FF2B5EF4-FFF2-40B4-BE49-F238E27FC236}">
              <a16:creationId xmlns:a16="http://schemas.microsoft.com/office/drawing/2014/main" id="{44390CAC-D128-4C80-BA1A-6151C5267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4597426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285</xdr:row>
      <xdr:rowOff>65405</xdr:rowOff>
    </xdr:from>
    <xdr:to>
      <xdr:col>4</xdr:col>
      <xdr:colOff>1998980</xdr:colOff>
      <xdr:row>286</xdr:row>
      <xdr:rowOff>144357</xdr:rowOff>
    </xdr:to>
    <xdr:pic>
      <xdr:nvPicPr>
        <xdr:cNvPr id="148" name="Afbeelding 147">
          <a:extLst>
            <a:ext uri="{FF2B5EF4-FFF2-40B4-BE49-F238E27FC236}">
              <a16:creationId xmlns:a16="http://schemas.microsoft.com/office/drawing/2014/main" id="{0A558484-207A-4EBB-84EC-27055EC34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45866844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266</xdr:row>
      <xdr:rowOff>129933</xdr:rowOff>
    </xdr:from>
    <xdr:to>
      <xdr:col>4</xdr:col>
      <xdr:colOff>2282552</xdr:colOff>
      <xdr:row>269</xdr:row>
      <xdr:rowOff>14000</xdr:rowOff>
    </xdr:to>
    <xdr:pic>
      <xdr:nvPicPr>
        <xdr:cNvPr id="149" name="Afbeelding 148">
          <a:extLst>
            <a:ext uri="{FF2B5EF4-FFF2-40B4-BE49-F238E27FC236}">
              <a16:creationId xmlns:a16="http://schemas.microsoft.com/office/drawing/2014/main" id="{F8C8714F-8A74-4E55-B1CB-F9F4CA276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2496181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278</xdr:row>
      <xdr:rowOff>42333</xdr:rowOff>
    </xdr:from>
    <xdr:to>
      <xdr:col>4</xdr:col>
      <xdr:colOff>1635549</xdr:colOff>
      <xdr:row>280</xdr:row>
      <xdr:rowOff>12488</xdr:rowOff>
    </xdr:to>
    <xdr:pic>
      <xdr:nvPicPr>
        <xdr:cNvPr id="150" name="Afbeelding 149">
          <a:extLst>
            <a:ext uri="{FF2B5EF4-FFF2-40B4-BE49-F238E27FC236}">
              <a16:creationId xmlns:a16="http://schemas.microsoft.com/office/drawing/2014/main" id="{02C8A130-00D0-4D04-B688-FDAD48D71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4597426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285</xdr:row>
      <xdr:rowOff>65405</xdr:rowOff>
    </xdr:from>
    <xdr:to>
      <xdr:col>4</xdr:col>
      <xdr:colOff>1998980</xdr:colOff>
      <xdr:row>286</xdr:row>
      <xdr:rowOff>144357</xdr:rowOff>
    </xdr:to>
    <xdr:pic>
      <xdr:nvPicPr>
        <xdr:cNvPr id="151" name="Afbeelding 150">
          <a:extLst>
            <a:ext uri="{FF2B5EF4-FFF2-40B4-BE49-F238E27FC236}">
              <a16:creationId xmlns:a16="http://schemas.microsoft.com/office/drawing/2014/main" id="{8117549C-804B-4028-AC22-B78172CE8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45866844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266</xdr:row>
      <xdr:rowOff>129933</xdr:rowOff>
    </xdr:from>
    <xdr:to>
      <xdr:col>4</xdr:col>
      <xdr:colOff>2282552</xdr:colOff>
      <xdr:row>269</xdr:row>
      <xdr:rowOff>14000</xdr:rowOff>
    </xdr:to>
    <xdr:pic>
      <xdr:nvPicPr>
        <xdr:cNvPr id="152" name="Afbeelding 151">
          <a:extLst>
            <a:ext uri="{FF2B5EF4-FFF2-40B4-BE49-F238E27FC236}">
              <a16:creationId xmlns:a16="http://schemas.microsoft.com/office/drawing/2014/main" id="{AC130C2D-04C8-4653-BA8D-82D840580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2496181"/>
          <a:ext cx="5062277" cy="467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278</xdr:row>
      <xdr:rowOff>42333</xdr:rowOff>
    </xdr:from>
    <xdr:to>
      <xdr:col>4</xdr:col>
      <xdr:colOff>1635549</xdr:colOff>
      <xdr:row>280</xdr:row>
      <xdr:rowOff>12488</xdr:rowOff>
    </xdr:to>
    <xdr:pic>
      <xdr:nvPicPr>
        <xdr:cNvPr id="153" name="Afbeelding 152">
          <a:extLst>
            <a:ext uri="{FF2B5EF4-FFF2-40B4-BE49-F238E27FC236}">
              <a16:creationId xmlns:a16="http://schemas.microsoft.com/office/drawing/2014/main" id="{73FF2939-FD39-4624-BE3D-11A035FAF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44597426"/>
          <a:ext cx="1377821" cy="329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285</xdr:row>
      <xdr:rowOff>65405</xdr:rowOff>
    </xdr:from>
    <xdr:to>
      <xdr:col>4</xdr:col>
      <xdr:colOff>1998980</xdr:colOff>
      <xdr:row>286</xdr:row>
      <xdr:rowOff>144357</xdr:rowOff>
    </xdr:to>
    <xdr:pic>
      <xdr:nvPicPr>
        <xdr:cNvPr id="154" name="Afbeelding 153">
          <a:extLst>
            <a:ext uri="{FF2B5EF4-FFF2-40B4-BE49-F238E27FC236}">
              <a16:creationId xmlns:a16="http://schemas.microsoft.com/office/drawing/2014/main" id="{EF62CB30-E8CE-485C-BC5A-74D6831EA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45866844"/>
          <a:ext cx="1999685" cy="25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302</xdr:row>
      <xdr:rowOff>129933</xdr:rowOff>
    </xdr:from>
    <xdr:to>
      <xdr:col>4</xdr:col>
      <xdr:colOff>2282552</xdr:colOff>
      <xdr:row>305</xdr:row>
      <xdr:rowOff>14000</xdr:rowOff>
    </xdr:to>
    <xdr:pic>
      <xdr:nvPicPr>
        <xdr:cNvPr id="155" name="Afbeelding 154">
          <a:extLst>
            <a:ext uri="{FF2B5EF4-FFF2-40B4-BE49-F238E27FC236}">
              <a16:creationId xmlns:a16="http://schemas.microsoft.com/office/drawing/2014/main" id="{3555ACC9-AA82-4702-8F3F-D3AA7C608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9056524"/>
          <a:ext cx="5062277" cy="467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314</xdr:row>
      <xdr:rowOff>42333</xdr:rowOff>
    </xdr:from>
    <xdr:to>
      <xdr:col>4</xdr:col>
      <xdr:colOff>1635549</xdr:colOff>
      <xdr:row>316</xdr:row>
      <xdr:rowOff>12488</xdr:rowOff>
    </xdr:to>
    <xdr:pic>
      <xdr:nvPicPr>
        <xdr:cNvPr id="156" name="Afbeelding 155">
          <a:extLst>
            <a:ext uri="{FF2B5EF4-FFF2-40B4-BE49-F238E27FC236}">
              <a16:creationId xmlns:a16="http://schemas.microsoft.com/office/drawing/2014/main" id="{30CBF665-1FE8-4D6E-A5C5-7727D2D32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51157769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321</xdr:row>
      <xdr:rowOff>65405</xdr:rowOff>
    </xdr:from>
    <xdr:to>
      <xdr:col>4</xdr:col>
      <xdr:colOff>1998980</xdr:colOff>
      <xdr:row>322</xdr:row>
      <xdr:rowOff>144357</xdr:rowOff>
    </xdr:to>
    <xdr:pic>
      <xdr:nvPicPr>
        <xdr:cNvPr id="157" name="Afbeelding 156">
          <a:extLst>
            <a:ext uri="{FF2B5EF4-FFF2-40B4-BE49-F238E27FC236}">
              <a16:creationId xmlns:a16="http://schemas.microsoft.com/office/drawing/2014/main" id="{FF19A6FF-9560-4A6A-ACD2-782681203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2427188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302</xdr:row>
      <xdr:rowOff>129933</xdr:rowOff>
    </xdr:from>
    <xdr:to>
      <xdr:col>4</xdr:col>
      <xdr:colOff>2282552</xdr:colOff>
      <xdr:row>305</xdr:row>
      <xdr:rowOff>14000</xdr:rowOff>
    </xdr:to>
    <xdr:pic>
      <xdr:nvPicPr>
        <xdr:cNvPr id="158" name="Afbeelding 157">
          <a:extLst>
            <a:ext uri="{FF2B5EF4-FFF2-40B4-BE49-F238E27FC236}">
              <a16:creationId xmlns:a16="http://schemas.microsoft.com/office/drawing/2014/main" id="{C82FFEAA-C899-4DEB-8B80-7D867DE26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9056524"/>
          <a:ext cx="5062277" cy="467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314</xdr:row>
      <xdr:rowOff>42333</xdr:rowOff>
    </xdr:from>
    <xdr:to>
      <xdr:col>4</xdr:col>
      <xdr:colOff>1635549</xdr:colOff>
      <xdr:row>316</xdr:row>
      <xdr:rowOff>12488</xdr:rowOff>
    </xdr:to>
    <xdr:pic>
      <xdr:nvPicPr>
        <xdr:cNvPr id="159" name="Afbeelding 158">
          <a:extLst>
            <a:ext uri="{FF2B5EF4-FFF2-40B4-BE49-F238E27FC236}">
              <a16:creationId xmlns:a16="http://schemas.microsoft.com/office/drawing/2014/main" id="{AFD80AC3-EE41-4C17-922B-74D8D8332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51157769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321</xdr:row>
      <xdr:rowOff>65405</xdr:rowOff>
    </xdr:from>
    <xdr:to>
      <xdr:col>4</xdr:col>
      <xdr:colOff>1998980</xdr:colOff>
      <xdr:row>322</xdr:row>
      <xdr:rowOff>144357</xdr:rowOff>
    </xdr:to>
    <xdr:pic>
      <xdr:nvPicPr>
        <xdr:cNvPr id="160" name="Afbeelding 159">
          <a:extLst>
            <a:ext uri="{FF2B5EF4-FFF2-40B4-BE49-F238E27FC236}">
              <a16:creationId xmlns:a16="http://schemas.microsoft.com/office/drawing/2014/main" id="{F59B1D86-7EEA-4810-B21D-469F6B618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2427188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302</xdr:row>
      <xdr:rowOff>129933</xdr:rowOff>
    </xdr:from>
    <xdr:to>
      <xdr:col>4</xdr:col>
      <xdr:colOff>2282552</xdr:colOff>
      <xdr:row>305</xdr:row>
      <xdr:rowOff>14000</xdr:rowOff>
    </xdr:to>
    <xdr:pic>
      <xdr:nvPicPr>
        <xdr:cNvPr id="161" name="Afbeelding 160">
          <a:extLst>
            <a:ext uri="{FF2B5EF4-FFF2-40B4-BE49-F238E27FC236}">
              <a16:creationId xmlns:a16="http://schemas.microsoft.com/office/drawing/2014/main" id="{1B689511-993C-44F4-852D-9FC857565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9056524"/>
          <a:ext cx="5062277" cy="467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314</xdr:row>
      <xdr:rowOff>42333</xdr:rowOff>
    </xdr:from>
    <xdr:to>
      <xdr:col>4</xdr:col>
      <xdr:colOff>1635549</xdr:colOff>
      <xdr:row>316</xdr:row>
      <xdr:rowOff>12488</xdr:rowOff>
    </xdr:to>
    <xdr:pic>
      <xdr:nvPicPr>
        <xdr:cNvPr id="162" name="Afbeelding 161">
          <a:extLst>
            <a:ext uri="{FF2B5EF4-FFF2-40B4-BE49-F238E27FC236}">
              <a16:creationId xmlns:a16="http://schemas.microsoft.com/office/drawing/2014/main" id="{B9467119-305C-47E3-A155-FD95F3938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51157769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321</xdr:row>
      <xdr:rowOff>65405</xdr:rowOff>
    </xdr:from>
    <xdr:to>
      <xdr:col>4</xdr:col>
      <xdr:colOff>1998980</xdr:colOff>
      <xdr:row>322</xdr:row>
      <xdr:rowOff>144357</xdr:rowOff>
    </xdr:to>
    <xdr:pic>
      <xdr:nvPicPr>
        <xdr:cNvPr id="163" name="Afbeelding 162">
          <a:extLst>
            <a:ext uri="{FF2B5EF4-FFF2-40B4-BE49-F238E27FC236}">
              <a16:creationId xmlns:a16="http://schemas.microsoft.com/office/drawing/2014/main" id="{3FAE0B79-66A1-4026-9EA5-7F0878D57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2427188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302</xdr:row>
      <xdr:rowOff>129933</xdr:rowOff>
    </xdr:from>
    <xdr:to>
      <xdr:col>4</xdr:col>
      <xdr:colOff>2282552</xdr:colOff>
      <xdr:row>305</xdr:row>
      <xdr:rowOff>14000</xdr:rowOff>
    </xdr:to>
    <xdr:pic>
      <xdr:nvPicPr>
        <xdr:cNvPr id="164" name="Afbeelding 163">
          <a:extLst>
            <a:ext uri="{FF2B5EF4-FFF2-40B4-BE49-F238E27FC236}">
              <a16:creationId xmlns:a16="http://schemas.microsoft.com/office/drawing/2014/main" id="{15630AB9-870D-4E68-912E-1B91D9D6A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9056524"/>
          <a:ext cx="5062277" cy="467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314</xdr:row>
      <xdr:rowOff>42333</xdr:rowOff>
    </xdr:from>
    <xdr:to>
      <xdr:col>4</xdr:col>
      <xdr:colOff>1635549</xdr:colOff>
      <xdr:row>316</xdr:row>
      <xdr:rowOff>12488</xdr:rowOff>
    </xdr:to>
    <xdr:pic>
      <xdr:nvPicPr>
        <xdr:cNvPr id="165" name="Afbeelding 164">
          <a:extLst>
            <a:ext uri="{FF2B5EF4-FFF2-40B4-BE49-F238E27FC236}">
              <a16:creationId xmlns:a16="http://schemas.microsoft.com/office/drawing/2014/main" id="{4760B00B-0127-49A7-9A96-AF181EEFF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51157769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321</xdr:row>
      <xdr:rowOff>65405</xdr:rowOff>
    </xdr:from>
    <xdr:to>
      <xdr:col>4</xdr:col>
      <xdr:colOff>1998980</xdr:colOff>
      <xdr:row>322</xdr:row>
      <xdr:rowOff>144357</xdr:rowOff>
    </xdr:to>
    <xdr:pic>
      <xdr:nvPicPr>
        <xdr:cNvPr id="166" name="Afbeelding 165">
          <a:extLst>
            <a:ext uri="{FF2B5EF4-FFF2-40B4-BE49-F238E27FC236}">
              <a16:creationId xmlns:a16="http://schemas.microsoft.com/office/drawing/2014/main" id="{3A640F7F-E6FC-499C-A273-598D02D37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2427188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302</xdr:row>
      <xdr:rowOff>129933</xdr:rowOff>
    </xdr:from>
    <xdr:to>
      <xdr:col>4</xdr:col>
      <xdr:colOff>2282552</xdr:colOff>
      <xdr:row>305</xdr:row>
      <xdr:rowOff>14000</xdr:rowOff>
    </xdr:to>
    <xdr:pic>
      <xdr:nvPicPr>
        <xdr:cNvPr id="167" name="Afbeelding 166">
          <a:extLst>
            <a:ext uri="{FF2B5EF4-FFF2-40B4-BE49-F238E27FC236}">
              <a16:creationId xmlns:a16="http://schemas.microsoft.com/office/drawing/2014/main" id="{B99D6351-7F81-4801-B528-79D952FF9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9056524"/>
          <a:ext cx="5062277" cy="467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314</xdr:row>
      <xdr:rowOff>42333</xdr:rowOff>
    </xdr:from>
    <xdr:to>
      <xdr:col>4</xdr:col>
      <xdr:colOff>1635549</xdr:colOff>
      <xdr:row>316</xdr:row>
      <xdr:rowOff>12488</xdr:rowOff>
    </xdr:to>
    <xdr:pic>
      <xdr:nvPicPr>
        <xdr:cNvPr id="168" name="Afbeelding 167">
          <a:extLst>
            <a:ext uri="{FF2B5EF4-FFF2-40B4-BE49-F238E27FC236}">
              <a16:creationId xmlns:a16="http://schemas.microsoft.com/office/drawing/2014/main" id="{6D3B7EA8-72D4-454C-B858-02EBD20D3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51157769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321</xdr:row>
      <xdr:rowOff>65405</xdr:rowOff>
    </xdr:from>
    <xdr:to>
      <xdr:col>4</xdr:col>
      <xdr:colOff>1998980</xdr:colOff>
      <xdr:row>322</xdr:row>
      <xdr:rowOff>144357</xdr:rowOff>
    </xdr:to>
    <xdr:pic>
      <xdr:nvPicPr>
        <xdr:cNvPr id="169" name="Afbeelding 168">
          <a:extLst>
            <a:ext uri="{FF2B5EF4-FFF2-40B4-BE49-F238E27FC236}">
              <a16:creationId xmlns:a16="http://schemas.microsoft.com/office/drawing/2014/main" id="{65B763B3-4B53-49A5-9169-6BB8CBB9B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2427188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302</xdr:row>
      <xdr:rowOff>129933</xdr:rowOff>
    </xdr:from>
    <xdr:to>
      <xdr:col>4</xdr:col>
      <xdr:colOff>2282552</xdr:colOff>
      <xdr:row>305</xdr:row>
      <xdr:rowOff>14000</xdr:rowOff>
    </xdr:to>
    <xdr:pic>
      <xdr:nvPicPr>
        <xdr:cNvPr id="170" name="Afbeelding 169">
          <a:extLst>
            <a:ext uri="{FF2B5EF4-FFF2-40B4-BE49-F238E27FC236}">
              <a16:creationId xmlns:a16="http://schemas.microsoft.com/office/drawing/2014/main" id="{4F0B54ED-F3FB-45F2-903F-A2533453D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9056524"/>
          <a:ext cx="5062277" cy="467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314</xdr:row>
      <xdr:rowOff>42333</xdr:rowOff>
    </xdr:from>
    <xdr:to>
      <xdr:col>4</xdr:col>
      <xdr:colOff>1635549</xdr:colOff>
      <xdr:row>316</xdr:row>
      <xdr:rowOff>12488</xdr:rowOff>
    </xdr:to>
    <xdr:pic>
      <xdr:nvPicPr>
        <xdr:cNvPr id="171" name="Afbeelding 170">
          <a:extLst>
            <a:ext uri="{FF2B5EF4-FFF2-40B4-BE49-F238E27FC236}">
              <a16:creationId xmlns:a16="http://schemas.microsoft.com/office/drawing/2014/main" id="{A347D649-3C4A-4D4C-A914-4D598817A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51157769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321</xdr:row>
      <xdr:rowOff>65405</xdr:rowOff>
    </xdr:from>
    <xdr:to>
      <xdr:col>4</xdr:col>
      <xdr:colOff>1998980</xdr:colOff>
      <xdr:row>322</xdr:row>
      <xdr:rowOff>144357</xdr:rowOff>
    </xdr:to>
    <xdr:pic>
      <xdr:nvPicPr>
        <xdr:cNvPr id="172" name="Afbeelding 171">
          <a:extLst>
            <a:ext uri="{FF2B5EF4-FFF2-40B4-BE49-F238E27FC236}">
              <a16:creationId xmlns:a16="http://schemas.microsoft.com/office/drawing/2014/main" id="{6A4A5E90-DDA5-40B1-8F76-7BEB6A06A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2427188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302</xdr:row>
      <xdr:rowOff>129933</xdr:rowOff>
    </xdr:from>
    <xdr:to>
      <xdr:col>4</xdr:col>
      <xdr:colOff>2282552</xdr:colOff>
      <xdr:row>305</xdr:row>
      <xdr:rowOff>14000</xdr:rowOff>
    </xdr:to>
    <xdr:pic>
      <xdr:nvPicPr>
        <xdr:cNvPr id="173" name="Afbeelding 172">
          <a:extLst>
            <a:ext uri="{FF2B5EF4-FFF2-40B4-BE49-F238E27FC236}">
              <a16:creationId xmlns:a16="http://schemas.microsoft.com/office/drawing/2014/main" id="{F10DE997-27E2-4498-984B-D9F5BC6CE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9056524"/>
          <a:ext cx="5062277" cy="467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314</xdr:row>
      <xdr:rowOff>42333</xdr:rowOff>
    </xdr:from>
    <xdr:to>
      <xdr:col>4</xdr:col>
      <xdr:colOff>1635549</xdr:colOff>
      <xdr:row>316</xdr:row>
      <xdr:rowOff>12488</xdr:rowOff>
    </xdr:to>
    <xdr:pic>
      <xdr:nvPicPr>
        <xdr:cNvPr id="174" name="Afbeelding 173">
          <a:extLst>
            <a:ext uri="{FF2B5EF4-FFF2-40B4-BE49-F238E27FC236}">
              <a16:creationId xmlns:a16="http://schemas.microsoft.com/office/drawing/2014/main" id="{F2714658-84DC-4194-88FC-AA616B963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51157769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321</xdr:row>
      <xdr:rowOff>65405</xdr:rowOff>
    </xdr:from>
    <xdr:to>
      <xdr:col>4</xdr:col>
      <xdr:colOff>1998980</xdr:colOff>
      <xdr:row>322</xdr:row>
      <xdr:rowOff>144357</xdr:rowOff>
    </xdr:to>
    <xdr:pic>
      <xdr:nvPicPr>
        <xdr:cNvPr id="175" name="Afbeelding 174">
          <a:extLst>
            <a:ext uri="{FF2B5EF4-FFF2-40B4-BE49-F238E27FC236}">
              <a16:creationId xmlns:a16="http://schemas.microsoft.com/office/drawing/2014/main" id="{95B3C36E-402A-467C-8C2D-F7D853245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2427188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302</xdr:row>
      <xdr:rowOff>129933</xdr:rowOff>
    </xdr:from>
    <xdr:to>
      <xdr:col>4</xdr:col>
      <xdr:colOff>2282552</xdr:colOff>
      <xdr:row>305</xdr:row>
      <xdr:rowOff>14000</xdr:rowOff>
    </xdr:to>
    <xdr:pic>
      <xdr:nvPicPr>
        <xdr:cNvPr id="176" name="Afbeelding 175">
          <a:extLst>
            <a:ext uri="{FF2B5EF4-FFF2-40B4-BE49-F238E27FC236}">
              <a16:creationId xmlns:a16="http://schemas.microsoft.com/office/drawing/2014/main" id="{C7E054EA-5AA8-4676-9E64-0C8451A69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9056524"/>
          <a:ext cx="5062277" cy="467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314</xdr:row>
      <xdr:rowOff>42333</xdr:rowOff>
    </xdr:from>
    <xdr:to>
      <xdr:col>4</xdr:col>
      <xdr:colOff>1635549</xdr:colOff>
      <xdr:row>316</xdr:row>
      <xdr:rowOff>12488</xdr:rowOff>
    </xdr:to>
    <xdr:pic>
      <xdr:nvPicPr>
        <xdr:cNvPr id="177" name="Afbeelding 176">
          <a:extLst>
            <a:ext uri="{FF2B5EF4-FFF2-40B4-BE49-F238E27FC236}">
              <a16:creationId xmlns:a16="http://schemas.microsoft.com/office/drawing/2014/main" id="{DF3F3B52-E55C-4D52-A4E4-169A3BFEF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51157769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321</xdr:row>
      <xdr:rowOff>65405</xdr:rowOff>
    </xdr:from>
    <xdr:to>
      <xdr:col>4</xdr:col>
      <xdr:colOff>1998980</xdr:colOff>
      <xdr:row>322</xdr:row>
      <xdr:rowOff>144357</xdr:rowOff>
    </xdr:to>
    <xdr:pic>
      <xdr:nvPicPr>
        <xdr:cNvPr id="178" name="Afbeelding 177">
          <a:extLst>
            <a:ext uri="{FF2B5EF4-FFF2-40B4-BE49-F238E27FC236}">
              <a16:creationId xmlns:a16="http://schemas.microsoft.com/office/drawing/2014/main" id="{5E1FC098-B371-4F53-981D-64FD92E48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2427188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302</xdr:row>
      <xdr:rowOff>129933</xdr:rowOff>
    </xdr:from>
    <xdr:to>
      <xdr:col>4</xdr:col>
      <xdr:colOff>2282552</xdr:colOff>
      <xdr:row>305</xdr:row>
      <xdr:rowOff>14000</xdr:rowOff>
    </xdr:to>
    <xdr:pic>
      <xdr:nvPicPr>
        <xdr:cNvPr id="179" name="Afbeelding 178">
          <a:extLst>
            <a:ext uri="{FF2B5EF4-FFF2-40B4-BE49-F238E27FC236}">
              <a16:creationId xmlns:a16="http://schemas.microsoft.com/office/drawing/2014/main" id="{859D0809-8721-4578-B960-7C85CAB94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9056524"/>
          <a:ext cx="5062277" cy="467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314</xdr:row>
      <xdr:rowOff>42333</xdr:rowOff>
    </xdr:from>
    <xdr:to>
      <xdr:col>4</xdr:col>
      <xdr:colOff>1635549</xdr:colOff>
      <xdr:row>316</xdr:row>
      <xdr:rowOff>12488</xdr:rowOff>
    </xdr:to>
    <xdr:pic>
      <xdr:nvPicPr>
        <xdr:cNvPr id="180" name="Afbeelding 179">
          <a:extLst>
            <a:ext uri="{FF2B5EF4-FFF2-40B4-BE49-F238E27FC236}">
              <a16:creationId xmlns:a16="http://schemas.microsoft.com/office/drawing/2014/main" id="{EAEDB7BE-9B79-4509-9A13-D6473AD0F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51157769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321</xdr:row>
      <xdr:rowOff>65405</xdr:rowOff>
    </xdr:from>
    <xdr:to>
      <xdr:col>4</xdr:col>
      <xdr:colOff>1998980</xdr:colOff>
      <xdr:row>322</xdr:row>
      <xdr:rowOff>144357</xdr:rowOff>
    </xdr:to>
    <xdr:pic>
      <xdr:nvPicPr>
        <xdr:cNvPr id="181" name="Afbeelding 180">
          <a:extLst>
            <a:ext uri="{FF2B5EF4-FFF2-40B4-BE49-F238E27FC236}">
              <a16:creationId xmlns:a16="http://schemas.microsoft.com/office/drawing/2014/main" id="{9BC2E658-CD17-47FE-A151-052B8FB83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2427188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302</xdr:row>
      <xdr:rowOff>129933</xdr:rowOff>
    </xdr:from>
    <xdr:to>
      <xdr:col>4</xdr:col>
      <xdr:colOff>2282552</xdr:colOff>
      <xdr:row>305</xdr:row>
      <xdr:rowOff>14000</xdr:rowOff>
    </xdr:to>
    <xdr:pic>
      <xdr:nvPicPr>
        <xdr:cNvPr id="182" name="Afbeelding 181">
          <a:extLst>
            <a:ext uri="{FF2B5EF4-FFF2-40B4-BE49-F238E27FC236}">
              <a16:creationId xmlns:a16="http://schemas.microsoft.com/office/drawing/2014/main" id="{23AED6E3-FD85-4913-A354-5832EAE02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9056524"/>
          <a:ext cx="5062277" cy="467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314</xdr:row>
      <xdr:rowOff>42333</xdr:rowOff>
    </xdr:from>
    <xdr:to>
      <xdr:col>4</xdr:col>
      <xdr:colOff>1635549</xdr:colOff>
      <xdr:row>316</xdr:row>
      <xdr:rowOff>12488</xdr:rowOff>
    </xdr:to>
    <xdr:pic>
      <xdr:nvPicPr>
        <xdr:cNvPr id="183" name="Afbeelding 182">
          <a:extLst>
            <a:ext uri="{FF2B5EF4-FFF2-40B4-BE49-F238E27FC236}">
              <a16:creationId xmlns:a16="http://schemas.microsoft.com/office/drawing/2014/main" id="{C08B35AC-7485-49EC-B792-F85E5B6B6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51157769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321</xdr:row>
      <xdr:rowOff>65405</xdr:rowOff>
    </xdr:from>
    <xdr:to>
      <xdr:col>4</xdr:col>
      <xdr:colOff>1998980</xdr:colOff>
      <xdr:row>322</xdr:row>
      <xdr:rowOff>144357</xdr:rowOff>
    </xdr:to>
    <xdr:pic>
      <xdr:nvPicPr>
        <xdr:cNvPr id="184" name="Afbeelding 183">
          <a:extLst>
            <a:ext uri="{FF2B5EF4-FFF2-40B4-BE49-F238E27FC236}">
              <a16:creationId xmlns:a16="http://schemas.microsoft.com/office/drawing/2014/main" id="{DECA2FFB-F9B7-4158-947D-E8AE5CF53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2427188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302</xdr:row>
      <xdr:rowOff>129933</xdr:rowOff>
    </xdr:from>
    <xdr:to>
      <xdr:col>4</xdr:col>
      <xdr:colOff>2282552</xdr:colOff>
      <xdr:row>305</xdr:row>
      <xdr:rowOff>14000</xdr:rowOff>
    </xdr:to>
    <xdr:pic>
      <xdr:nvPicPr>
        <xdr:cNvPr id="185" name="Afbeelding 184">
          <a:extLst>
            <a:ext uri="{FF2B5EF4-FFF2-40B4-BE49-F238E27FC236}">
              <a16:creationId xmlns:a16="http://schemas.microsoft.com/office/drawing/2014/main" id="{23D2856A-940C-43C8-B7D2-0EFD36B25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9056524"/>
          <a:ext cx="5062277" cy="467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314</xdr:row>
      <xdr:rowOff>42333</xdr:rowOff>
    </xdr:from>
    <xdr:to>
      <xdr:col>4</xdr:col>
      <xdr:colOff>1635549</xdr:colOff>
      <xdr:row>316</xdr:row>
      <xdr:rowOff>12488</xdr:rowOff>
    </xdr:to>
    <xdr:pic>
      <xdr:nvPicPr>
        <xdr:cNvPr id="186" name="Afbeelding 185">
          <a:extLst>
            <a:ext uri="{FF2B5EF4-FFF2-40B4-BE49-F238E27FC236}">
              <a16:creationId xmlns:a16="http://schemas.microsoft.com/office/drawing/2014/main" id="{02182437-2B58-413A-8250-77B7D8A34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51157769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321</xdr:row>
      <xdr:rowOff>65405</xdr:rowOff>
    </xdr:from>
    <xdr:to>
      <xdr:col>4</xdr:col>
      <xdr:colOff>1998980</xdr:colOff>
      <xdr:row>322</xdr:row>
      <xdr:rowOff>144357</xdr:rowOff>
    </xdr:to>
    <xdr:pic>
      <xdr:nvPicPr>
        <xdr:cNvPr id="187" name="Afbeelding 186">
          <a:extLst>
            <a:ext uri="{FF2B5EF4-FFF2-40B4-BE49-F238E27FC236}">
              <a16:creationId xmlns:a16="http://schemas.microsoft.com/office/drawing/2014/main" id="{ECC62A16-63C7-4CED-9ADB-9995B3E33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2427188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302</xdr:row>
      <xdr:rowOff>129933</xdr:rowOff>
    </xdr:from>
    <xdr:to>
      <xdr:col>4</xdr:col>
      <xdr:colOff>2282552</xdr:colOff>
      <xdr:row>305</xdr:row>
      <xdr:rowOff>14000</xdr:rowOff>
    </xdr:to>
    <xdr:pic>
      <xdr:nvPicPr>
        <xdr:cNvPr id="188" name="Afbeelding 187">
          <a:extLst>
            <a:ext uri="{FF2B5EF4-FFF2-40B4-BE49-F238E27FC236}">
              <a16:creationId xmlns:a16="http://schemas.microsoft.com/office/drawing/2014/main" id="{7BB5F912-F400-4F03-A894-09CDBA524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9056524"/>
          <a:ext cx="5062277" cy="467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314</xdr:row>
      <xdr:rowOff>42333</xdr:rowOff>
    </xdr:from>
    <xdr:to>
      <xdr:col>4</xdr:col>
      <xdr:colOff>1635549</xdr:colOff>
      <xdr:row>316</xdr:row>
      <xdr:rowOff>12488</xdr:rowOff>
    </xdr:to>
    <xdr:pic>
      <xdr:nvPicPr>
        <xdr:cNvPr id="189" name="Afbeelding 188">
          <a:extLst>
            <a:ext uri="{FF2B5EF4-FFF2-40B4-BE49-F238E27FC236}">
              <a16:creationId xmlns:a16="http://schemas.microsoft.com/office/drawing/2014/main" id="{3C4FF363-2363-431B-A94A-F48D48B44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51157769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321</xdr:row>
      <xdr:rowOff>65405</xdr:rowOff>
    </xdr:from>
    <xdr:to>
      <xdr:col>4</xdr:col>
      <xdr:colOff>1998980</xdr:colOff>
      <xdr:row>322</xdr:row>
      <xdr:rowOff>144357</xdr:rowOff>
    </xdr:to>
    <xdr:pic>
      <xdr:nvPicPr>
        <xdr:cNvPr id="190" name="Afbeelding 189">
          <a:extLst>
            <a:ext uri="{FF2B5EF4-FFF2-40B4-BE49-F238E27FC236}">
              <a16:creationId xmlns:a16="http://schemas.microsoft.com/office/drawing/2014/main" id="{51B17596-FEE5-4B95-A693-85E056129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2427188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338</xdr:row>
      <xdr:rowOff>129933</xdr:rowOff>
    </xdr:from>
    <xdr:to>
      <xdr:col>4</xdr:col>
      <xdr:colOff>2282552</xdr:colOff>
      <xdr:row>341</xdr:row>
      <xdr:rowOff>14000</xdr:rowOff>
    </xdr:to>
    <xdr:pic>
      <xdr:nvPicPr>
        <xdr:cNvPr id="191" name="Afbeelding 190">
          <a:extLst>
            <a:ext uri="{FF2B5EF4-FFF2-40B4-BE49-F238E27FC236}">
              <a16:creationId xmlns:a16="http://schemas.microsoft.com/office/drawing/2014/main" id="{CB53C4C3-826A-477A-AB64-B894B23BB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9056524"/>
          <a:ext cx="5062277" cy="467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350</xdr:row>
      <xdr:rowOff>42333</xdr:rowOff>
    </xdr:from>
    <xdr:to>
      <xdr:col>4</xdr:col>
      <xdr:colOff>1635549</xdr:colOff>
      <xdr:row>352</xdr:row>
      <xdr:rowOff>12488</xdr:rowOff>
    </xdr:to>
    <xdr:pic>
      <xdr:nvPicPr>
        <xdr:cNvPr id="192" name="Afbeelding 191">
          <a:extLst>
            <a:ext uri="{FF2B5EF4-FFF2-40B4-BE49-F238E27FC236}">
              <a16:creationId xmlns:a16="http://schemas.microsoft.com/office/drawing/2014/main" id="{B7FBD415-7E07-4746-8952-BFFC6A677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51157769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357</xdr:row>
      <xdr:rowOff>65405</xdr:rowOff>
    </xdr:from>
    <xdr:to>
      <xdr:col>4</xdr:col>
      <xdr:colOff>1998980</xdr:colOff>
      <xdr:row>358</xdr:row>
      <xdr:rowOff>144357</xdr:rowOff>
    </xdr:to>
    <xdr:pic>
      <xdr:nvPicPr>
        <xdr:cNvPr id="193" name="Afbeelding 192">
          <a:extLst>
            <a:ext uri="{FF2B5EF4-FFF2-40B4-BE49-F238E27FC236}">
              <a16:creationId xmlns:a16="http://schemas.microsoft.com/office/drawing/2014/main" id="{48CE744C-1A57-4E75-9109-44CC44CC5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2427188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338</xdr:row>
      <xdr:rowOff>129933</xdr:rowOff>
    </xdr:from>
    <xdr:to>
      <xdr:col>4</xdr:col>
      <xdr:colOff>2282552</xdr:colOff>
      <xdr:row>341</xdr:row>
      <xdr:rowOff>14000</xdr:rowOff>
    </xdr:to>
    <xdr:pic>
      <xdr:nvPicPr>
        <xdr:cNvPr id="194" name="Afbeelding 193">
          <a:extLst>
            <a:ext uri="{FF2B5EF4-FFF2-40B4-BE49-F238E27FC236}">
              <a16:creationId xmlns:a16="http://schemas.microsoft.com/office/drawing/2014/main" id="{C9E80574-9BCF-4934-83AC-56E4D4B8E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9056524"/>
          <a:ext cx="5062277" cy="467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350</xdr:row>
      <xdr:rowOff>42333</xdr:rowOff>
    </xdr:from>
    <xdr:to>
      <xdr:col>4</xdr:col>
      <xdr:colOff>1635549</xdr:colOff>
      <xdr:row>352</xdr:row>
      <xdr:rowOff>12488</xdr:rowOff>
    </xdr:to>
    <xdr:pic>
      <xdr:nvPicPr>
        <xdr:cNvPr id="195" name="Afbeelding 194">
          <a:extLst>
            <a:ext uri="{FF2B5EF4-FFF2-40B4-BE49-F238E27FC236}">
              <a16:creationId xmlns:a16="http://schemas.microsoft.com/office/drawing/2014/main" id="{D3A7412E-C8D8-463C-82D6-2DEC11E93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51157769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357</xdr:row>
      <xdr:rowOff>65405</xdr:rowOff>
    </xdr:from>
    <xdr:to>
      <xdr:col>4</xdr:col>
      <xdr:colOff>1998980</xdr:colOff>
      <xdr:row>358</xdr:row>
      <xdr:rowOff>144357</xdr:rowOff>
    </xdr:to>
    <xdr:pic>
      <xdr:nvPicPr>
        <xdr:cNvPr id="196" name="Afbeelding 195">
          <a:extLst>
            <a:ext uri="{FF2B5EF4-FFF2-40B4-BE49-F238E27FC236}">
              <a16:creationId xmlns:a16="http://schemas.microsoft.com/office/drawing/2014/main" id="{79B85CFB-8F16-4840-9711-E22C24342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2427188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338</xdr:row>
      <xdr:rowOff>129933</xdr:rowOff>
    </xdr:from>
    <xdr:to>
      <xdr:col>4</xdr:col>
      <xdr:colOff>2282552</xdr:colOff>
      <xdr:row>341</xdr:row>
      <xdr:rowOff>14000</xdr:rowOff>
    </xdr:to>
    <xdr:pic>
      <xdr:nvPicPr>
        <xdr:cNvPr id="197" name="Afbeelding 196">
          <a:extLst>
            <a:ext uri="{FF2B5EF4-FFF2-40B4-BE49-F238E27FC236}">
              <a16:creationId xmlns:a16="http://schemas.microsoft.com/office/drawing/2014/main" id="{F80DE666-D8ED-4529-93D8-7D5C7C88E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9056524"/>
          <a:ext cx="5062277" cy="467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350</xdr:row>
      <xdr:rowOff>42333</xdr:rowOff>
    </xdr:from>
    <xdr:to>
      <xdr:col>4</xdr:col>
      <xdr:colOff>1635549</xdr:colOff>
      <xdr:row>352</xdr:row>
      <xdr:rowOff>12488</xdr:rowOff>
    </xdr:to>
    <xdr:pic>
      <xdr:nvPicPr>
        <xdr:cNvPr id="198" name="Afbeelding 197">
          <a:extLst>
            <a:ext uri="{FF2B5EF4-FFF2-40B4-BE49-F238E27FC236}">
              <a16:creationId xmlns:a16="http://schemas.microsoft.com/office/drawing/2014/main" id="{E8BB6525-5B42-47DB-9F89-09A908C42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51157769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357</xdr:row>
      <xdr:rowOff>65405</xdr:rowOff>
    </xdr:from>
    <xdr:to>
      <xdr:col>4</xdr:col>
      <xdr:colOff>1998980</xdr:colOff>
      <xdr:row>358</xdr:row>
      <xdr:rowOff>144357</xdr:rowOff>
    </xdr:to>
    <xdr:pic>
      <xdr:nvPicPr>
        <xdr:cNvPr id="199" name="Afbeelding 198">
          <a:extLst>
            <a:ext uri="{FF2B5EF4-FFF2-40B4-BE49-F238E27FC236}">
              <a16:creationId xmlns:a16="http://schemas.microsoft.com/office/drawing/2014/main" id="{2AC5D9D3-7162-4C59-82CA-7521B6AFD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2427188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338</xdr:row>
      <xdr:rowOff>129933</xdr:rowOff>
    </xdr:from>
    <xdr:to>
      <xdr:col>4</xdr:col>
      <xdr:colOff>2282552</xdr:colOff>
      <xdr:row>341</xdr:row>
      <xdr:rowOff>14000</xdr:rowOff>
    </xdr:to>
    <xdr:pic>
      <xdr:nvPicPr>
        <xdr:cNvPr id="200" name="Afbeelding 199">
          <a:extLst>
            <a:ext uri="{FF2B5EF4-FFF2-40B4-BE49-F238E27FC236}">
              <a16:creationId xmlns:a16="http://schemas.microsoft.com/office/drawing/2014/main" id="{9C7E7748-5AD5-4246-B0AC-8EEF8D27D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9056524"/>
          <a:ext cx="5062277" cy="467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350</xdr:row>
      <xdr:rowOff>42333</xdr:rowOff>
    </xdr:from>
    <xdr:to>
      <xdr:col>4</xdr:col>
      <xdr:colOff>1635549</xdr:colOff>
      <xdr:row>352</xdr:row>
      <xdr:rowOff>12488</xdr:rowOff>
    </xdr:to>
    <xdr:pic>
      <xdr:nvPicPr>
        <xdr:cNvPr id="201" name="Afbeelding 200">
          <a:extLst>
            <a:ext uri="{FF2B5EF4-FFF2-40B4-BE49-F238E27FC236}">
              <a16:creationId xmlns:a16="http://schemas.microsoft.com/office/drawing/2014/main" id="{3BE7BB76-EE20-485A-B1B4-0FF578521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51157769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357</xdr:row>
      <xdr:rowOff>65405</xdr:rowOff>
    </xdr:from>
    <xdr:to>
      <xdr:col>4</xdr:col>
      <xdr:colOff>1998980</xdr:colOff>
      <xdr:row>358</xdr:row>
      <xdr:rowOff>144357</xdr:rowOff>
    </xdr:to>
    <xdr:pic>
      <xdr:nvPicPr>
        <xdr:cNvPr id="202" name="Afbeelding 201">
          <a:extLst>
            <a:ext uri="{FF2B5EF4-FFF2-40B4-BE49-F238E27FC236}">
              <a16:creationId xmlns:a16="http://schemas.microsoft.com/office/drawing/2014/main" id="{B7F1CA7B-E879-4D43-B913-378DC4C34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2427188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338</xdr:row>
      <xdr:rowOff>129933</xdr:rowOff>
    </xdr:from>
    <xdr:to>
      <xdr:col>4</xdr:col>
      <xdr:colOff>2282552</xdr:colOff>
      <xdr:row>341</xdr:row>
      <xdr:rowOff>14000</xdr:rowOff>
    </xdr:to>
    <xdr:pic>
      <xdr:nvPicPr>
        <xdr:cNvPr id="203" name="Afbeelding 202">
          <a:extLst>
            <a:ext uri="{FF2B5EF4-FFF2-40B4-BE49-F238E27FC236}">
              <a16:creationId xmlns:a16="http://schemas.microsoft.com/office/drawing/2014/main" id="{67FD6403-E431-4ED2-85F5-044645CFB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9056524"/>
          <a:ext cx="5062277" cy="467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350</xdr:row>
      <xdr:rowOff>42333</xdr:rowOff>
    </xdr:from>
    <xdr:to>
      <xdr:col>4</xdr:col>
      <xdr:colOff>1635549</xdr:colOff>
      <xdr:row>352</xdr:row>
      <xdr:rowOff>12488</xdr:rowOff>
    </xdr:to>
    <xdr:pic>
      <xdr:nvPicPr>
        <xdr:cNvPr id="204" name="Afbeelding 203">
          <a:extLst>
            <a:ext uri="{FF2B5EF4-FFF2-40B4-BE49-F238E27FC236}">
              <a16:creationId xmlns:a16="http://schemas.microsoft.com/office/drawing/2014/main" id="{B22A3AAC-1994-4752-AFB3-43FC81B63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51157769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357</xdr:row>
      <xdr:rowOff>65405</xdr:rowOff>
    </xdr:from>
    <xdr:to>
      <xdr:col>4</xdr:col>
      <xdr:colOff>1998980</xdr:colOff>
      <xdr:row>358</xdr:row>
      <xdr:rowOff>144357</xdr:rowOff>
    </xdr:to>
    <xdr:pic>
      <xdr:nvPicPr>
        <xdr:cNvPr id="205" name="Afbeelding 204">
          <a:extLst>
            <a:ext uri="{FF2B5EF4-FFF2-40B4-BE49-F238E27FC236}">
              <a16:creationId xmlns:a16="http://schemas.microsoft.com/office/drawing/2014/main" id="{B3C8D3EE-12C7-46FD-AD30-D040B609B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2427188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338</xdr:row>
      <xdr:rowOff>129933</xdr:rowOff>
    </xdr:from>
    <xdr:to>
      <xdr:col>4</xdr:col>
      <xdr:colOff>2282552</xdr:colOff>
      <xdr:row>341</xdr:row>
      <xdr:rowOff>14000</xdr:rowOff>
    </xdr:to>
    <xdr:pic>
      <xdr:nvPicPr>
        <xdr:cNvPr id="206" name="Afbeelding 205">
          <a:extLst>
            <a:ext uri="{FF2B5EF4-FFF2-40B4-BE49-F238E27FC236}">
              <a16:creationId xmlns:a16="http://schemas.microsoft.com/office/drawing/2014/main" id="{6A9B3BA0-C40C-4EB4-A7F9-9E9D7E5DC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9056524"/>
          <a:ext cx="5062277" cy="467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350</xdr:row>
      <xdr:rowOff>42333</xdr:rowOff>
    </xdr:from>
    <xdr:to>
      <xdr:col>4</xdr:col>
      <xdr:colOff>1635549</xdr:colOff>
      <xdr:row>352</xdr:row>
      <xdr:rowOff>12488</xdr:rowOff>
    </xdr:to>
    <xdr:pic>
      <xdr:nvPicPr>
        <xdr:cNvPr id="207" name="Afbeelding 206">
          <a:extLst>
            <a:ext uri="{FF2B5EF4-FFF2-40B4-BE49-F238E27FC236}">
              <a16:creationId xmlns:a16="http://schemas.microsoft.com/office/drawing/2014/main" id="{F84F0514-F738-4216-A693-9C8285B47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51157769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357</xdr:row>
      <xdr:rowOff>65405</xdr:rowOff>
    </xdr:from>
    <xdr:to>
      <xdr:col>4</xdr:col>
      <xdr:colOff>1998980</xdr:colOff>
      <xdr:row>358</xdr:row>
      <xdr:rowOff>144357</xdr:rowOff>
    </xdr:to>
    <xdr:pic>
      <xdr:nvPicPr>
        <xdr:cNvPr id="208" name="Afbeelding 207">
          <a:extLst>
            <a:ext uri="{FF2B5EF4-FFF2-40B4-BE49-F238E27FC236}">
              <a16:creationId xmlns:a16="http://schemas.microsoft.com/office/drawing/2014/main" id="{C870412D-4561-4DFA-B03A-579700184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2427188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338</xdr:row>
      <xdr:rowOff>129933</xdr:rowOff>
    </xdr:from>
    <xdr:to>
      <xdr:col>4</xdr:col>
      <xdr:colOff>2282552</xdr:colOff>
      <xdr:row>341</xdr:row>
      <xdr:rowOff>14000</xdr:rowOff>
    </xdr:to>
    <xdr:pic>
      <xdr:nvPicPr>
        <xdr:cNvPr id="209" name="Afbeelding 208">
          <a:extLst>
            <a:ext uri="{FF2B5EF4-FFF2-40B4-BE49-F238E27FC236}">
              <a16:creationId xmlns:a16="http://schemas.microsoft.com/office/drawing/2014/main" id="{4674C852-9331-4BE1-8F2D-592DCA2E6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9056524"/>
          <a:ext cx="5062277" cy="467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350</xdr:row>
      <xdr:rowOff>42333</xdr:rowOff>
    </xdr:from>
    <xdr:to>
      <xdr:col>4</xdr:col>
      <xdr:colOff>1635549</xdr:colOff>
      <xdr:row>352</xdr:row>
      <xdr:rowOff>12488</xdr:rowOff>
    </xdr:to>
    <xdr:pic>
      <xdr:nvPicPr>
        <xdr:cNvPr id="210" name="Afbeelding 209">
          <a:extLst>
            <a:ext uri="{FF2B5EF4-FFF2-40B4-BE49-F238E27FC236}">
              <a16:creationId xmlns:a16="http://schemas.microsoft.com/office/drawing/2014/main" id="{1F328958-DD42-496B-8AA6-E83C6A314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51157769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357</xdr:row>
      <xdr:rowOff>65405</xdr:rowOff>
    </xdr:from>
    <xdr:to>
      <xdr:col>4</xdr:col>
      <xdr:colOff>1998980</xdr:colOff>
      <xdr:row>358</xdr:row>
      <xdr:rowOff>144357</xdr:rowOff>
    </xdr:to>
    <xdr:pic>
      <xdr:nvPicPr>
        <xdr:cNvPr id="211" name="Afbeelding 210">
          <a:extLst>
            <a:ext uri="{FF2B5EF4-FFF2-40B4-BE49-F238E27FC236}">
              <a16:creationId xmlns:a16="http://schemas.microsoft.com/office/drawing/2014/main" id="{010D17E2-4B74-4A3C-B696-27EF61C4E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2427188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338</xdr:row>
      <xdr:rowOff>129933</xdr:rowOff>
    </xdr:from>
    <xdr:to>
      <xdr:col>4</xdr:col>
      <xdr:colOff>2282552</xdr:colOff>
      <xdr:row>341</xdr:row>
      <xdr:rowOff>14000</xdr:rowOff>
    </xdr:to>
    <xdr:pic>
      <xdr:nvPicPr>
        <xdr:cNvPr id="212" name="Afbeelding 211">
          <a:extLst>
            <a:ext uri="{FF2B5EF4-FFF2-40B4-BE49-F238E27FC236}">
              <a16:creationId xmlns:a16="http://schemas.microsoft.com/office/drawing/2014/main" id="{77FA5512-C731-42CB-9AF3-C89DC6816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9056524"/>
          <a:ext cx="5062277" cy="467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350</xdr:row>
      <xdr:rowOff>42333</xdr:rowOff>
    </xdr:from>
    <xdr:to>
      <xdr:col>4</xdr:col>
      <xdr:colOff>1635549</xdr:colOff>
      <xdr:row>352</xdr:row>
      <xdr:rowOff>12488</xdr:rowOff>
    </xdr:to>
    <xdr:pic>
      <xdr:nvPicPr>
        <xdr:cNvPr id="213" name="Afbeelding 212">
          <a:extLst>
            <a:ext uri="{FF2B5EF4-FFF2-40B4-BE49-F238E27FC236}">
              <a16:creationId xmlns:a16="http://schemas.microsoft.com/office/drawing/2014/main" id="{42263E74-DCC4-43AD-BB6C-0AE6232D5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51157769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357</xdr:row>
      <xdr:rowOff>65405</xdr:rowOff>
    </xdr:from>
    <xdr:to>
      <xdr:col>4</xdr:col>
      <xdr:colOff>1998980</xdr:colOff>
      <xdr:row>358</xdr:row>
      <xdr:rowOff>144357</xdr:rowOff>
    </xdr:to>
    <xdr:pic>
      <xdr:nvPicPr>
        <xdr:cNvPr id="214" name="Afbeelding 213">
          <a:extLst>
            <a:ext uri="{FF2B5EF4-FFF2-40B4-BE49-F238E27FC236}">
              <a16:creationId xmlns:a16="http://schemas.microsoft.com/office/drawing/2014/main" id="{EEA4E49D-FF30-460F-B4E4-921345B6C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2427188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338</xdr:row>
      <xdr:rowOff>129933</xdr:rowOff>
    </xdr:from>
    <xdr:to>
      <xdr:col>4</xdr:col>
      <xdr:colOff>2282552</xdr:colOff>
      <xdr:row>341</xdr:row>
      <xdr:rowOff>14000</xdr:rowOff>
    </xdr:to>
    <xdr:pic>
      <xdr:nvPicPr>
        <xdr:cNvPr id="215" name="Afbeelding 214">
          <a:extLst>
            <a:ext uri="{FF2B5EF4-FFF2-40B4-BE49-F238E27FC236}">
              <a16:creationId xmlns:a16="http://schemas.microsoft.com/office/drawing/2014/main" id="{0CE8EAAB-5B73-4264-AE06-651645FA9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9056524"/>
          <a:ext cx="5062277" cy="467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350</xdr:row>
      <xdr:rowOff>42333</xdr:rowOff>
    </xdr:from>
    <xdr:to>
      <xdr:col>4</xdr:col>
      <xdr:colOff>1635549</xdr:colOff>
      <xdr:row>352</xdr:row>
      <xdr:rowOff>12488</xdr:rowOff>
    </xdr:to>
    <xdr:pic>
      <xdr:nvPicPr>
        <xdr:cNvPr id="216" name="Afbeelding 215">
          <a:extLst>
            <a:ext uri="{FF2B5EF4-FFF2-40B4-BE49-F238E27FC236}">
              <a16:creationId xmlns:a16="http://schemas.microsoft.com/office/drawing/2014/main" id="{244B953B-8F4D-43C7-985C-0944E9BB7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51157769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357</xdr:row>
      <xdr:rowOff>65405</xdr:rowOff>
    </xdr:from>
    <xdr:to>
      <xdr:col>4</xdr:col>
      <xdr:colOff>1998980</xdr:colOff>
      <xdr:row>358</xdr:row>
      <xdr:rowOff>144357</xdr:rowOff>
    </xdr:to>
    <xdr:pic>
      <xdr:nvPicPr>
        <xdr:cNvPr id="217" name="Afbeelding 216">
          <a:extLst>
            <a:ext uri="{FF2B5EF4-FFF2-40B4-BE49-F238E27FC236}">
              <a16:creationId xmlns:a16="http://schemas.microsoft.com/office/drawing/2014/main" id="{53E58AAF-C232-404B-A205-47A4FE4FA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2427188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338</xdr:row>
      <xdr:rowOff>129933</xdr:rowOff>
    </xdr:from>
    <xdr:to>
      <xdr:col>4</xdr:col>
      <xdr:colOff>2282552</xdr:colOff>
      <xdr:row>341</xdr:row>
      <xdr:rowOff>14000</xdr:rowOff>
    </xdr:to>
    <xdr:pic>
      <xdr:nvPicPr>
        <xdr:cNvPr id="218" name="Afbeelding 217">
          <a:extLst>
            <a:ext uri="{FF2B5EF4-FFF2-40B4-BE49-F238E27FC236}">
              <a16:creationId xmlns:a16="http://schemas.microsoft.com/office/drawing/2014/main" id="{27347177-9BF3-4513-AE7D-DB1B860C7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9056524"/>
          <a:ext cx="5062277" cy="467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350</xdr:row>
      <xdr:rowOff>42333</xdr:rowOff>
    </xdr:from>
    <xdr:to>
      <xdr:col>4</xdr:col>
      <xdr:colOff>1635549</xdr:colOff>
      <xdr:row>352</xdr:row>
      <xdr:rowOff>12488</xdr:rowOff>
    </xdr:to>
    <xdr:pic>
      <xdr:nvPicPr>
        <xdr:cNvPr id="219" name="Afbeelding 218">
          <a:extLst>
            <a:ext uri="{FF2B5EF4-FFF2-40B4-BE49-F238E27FC236}">
              <a16:creationId xmlns:a16="http://schemas.microsoft.com/office/drawing/2014/main" id="{54FBE287-8ED8-405F-9F7E-A1DD77E0A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51157769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357</xdr:row>
      <xdr:rowOff>65405</xdr:rowOff>
    </xdr:from>
    <xdr:to>
      <xdr:col>4</xdr:col>
      <xdr:colOff>1998980</xdr:colOff>
      <xdr:row>358</xdr:row>
      <xdr:rowOff>144357</xdr:rowOff>
    </xdr:to>
    <xdr:pic>
      <xdr:nvPicPr>
        <xdr:cNvPr id="220" name="Afbeelding 219">
          <a:extLst>
            <a:ext uri="{FF2B5EF4-FFF2-40B4-BE49-F238E27FC236}">
              <a16:creationId xmlns:a16="http://schemas.microsoft.com/office/drawing/2014/main" id="{F9259A62-0A46-4808-A1E7-218A31AB5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2427188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338</xdr:row>
      <xdr:rowOff>129933</xdr:rowOff>
    </xdr:from>
    <xdr:to>
      <xdr:col>4</xdr:col>
      <xdr:colOff>2282552</xdr:colOff>
      <xdr:row>341</xdr:row>
      <xdr:rowOff>14000</xdr:rowOff>
    </xdr:to>
    <xdr:pic>
      <xdr:nvPicPr>
        <xdr:cNvPr id="221" name="Afbeelding 220">
          <a:extLst>
            <a:ext uri="{FF2B5EF4-FFF2-40B4-BE49-F238E27FC236}">
              <a16:creationId xmlns:a16="http://schemas.microsoft.com/office/drawing/2014/main" id="{4B2586C2-F835-46DE-8CB0-1B5701783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9056524"/>
          <a:ext cx="5062277" cy="467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350</xdr:row>
      <xdr:rowOff>42333</xdr:rowOff>
    </xdr:from>
    <xdr:to>
      <xdr:col>4</xdr:col>
      <xdr:colOff>1635549</xdr:colOff>
      <xdr:row>352</xdr:row>
      <xdr:rowOff>12488</xdr:rowOff>
    </xdr:to>
    <xdr:pic>
      <xdr:nvPicPr>
        <xdr:cNvPr id="222" name="Afbeelding 221">
          <a:extLst>
            <a:ext uri="{FF2B5EF4-FFF2-40B4-BE49-F238E27FC236}">
              <a16:creationId xmlns:a16="http://schemas.microsoft.com/office/drawing/2014/main" id="{3E207BDF-6BA2-4FD0-AA2F-C566D79A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51157769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357</xdr:row>
      <xdr:rowOff>65405</xdr:rowOff>
    </xdr:from>
    <xdr:to>
      <xdr:col>4</xdr:col>
      <xdr:colOff>1998980</xdr:colOff>
      <xdr:row>358</xdr:row>
      <xdr:rowOff>144357</xdr:rowOff>
    </xdr:to>
    <xdr:pic>
      <xdr:nvPicPr>
        <xdr:cNvPr id="223" name="Afbeelding 222">
          <a:extLst>
            <a:ext uri="{FF2B5EF4-FFF2-40B4-BE49-F238E27FC236}">
              <a16:creationId xmlns:a16="http://schemas.microsoft.com/office/drawing/2014/main" id="{881D40A2-1EE3-4AD0-B7ED-53B086FB3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2427188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1231252</xdr:colOff>
      <xdr:row>338</xdr:row>
      <xdr:rowOff>129933</xdr:rowOff>
    </xdr:from>
    <xdr:to>
      <xdr:col>4</xdr:col>
      <xdr:colOff>2282552</xdr:colOff>
      <xdr:row>341</xdr:row>
      <xdr:rowOff>14000</xdr:rowOff>
    </xdr:to>
    <xdr:pic>
      <xdr:nvPicPr>
        <xdr:cNvPr id="224" name="Afbeelding 223">
          <a:extLst>
            <a:ext uri="{FF2B5EF4-FFF2-40B4-BE49-F238E27FC236}">
              <a16:creationId xmlns:a16="http://schemas.microsoft.com/office/drawing/2014/main" id="{BD63BBAB-29B6-4679-A6C8-F1A93783D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125" y="49056524"/>
          <a:ext cx="5062277" cy="467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259633</xdr:colOff>
      <xdr:row>350</xdr:row>
      <xdr:rowOff>42333</xdr:rowOff>
    </xdr:from>
    <xdr:to>
      <xdr:col>4</xdr:col>
      <xdr:colOff>1635549</xdr:colOff>
      <xdr:row>352</xdr:row>
      <xdr:rowOff>12488</xdr:rowOff>
    </xdr:to>
    <xdr:pic>
      <xdr:nvPicPr>
        <xdr:cNvPr id="225" name="Afbeelding 224">
          <a:extLst>
            <a:ext uri="{FF2B5EF4-FFF2-40B4-BE49-F238E27FC236}">
              <a16:creationId xmlns:a16="http://schemas.microsoft.com/office/drawing/2014/main" id="{F4DD68E2-3D54-4EDB-826E-781FC9968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28" y="51157769"/>
          <a:ext cx="1377821" cy="329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2667724</xdr:colOff>
      <xdr:row>357</xdr:row>
      <xdr:rowOff>65405</xdr:rowOff>
    </xdr:from>
    <xdr:to>
      <xdr:col>4</xdr:col>
      <xdr:colOff>1998980</xdr:colOff>
      <xdr:row>358</xdr:row>
      <xdr:rowOff>144357</xdr:rowOff>
    </xdr:to>
    <xdr:pic>
      <xdr:nvPicPr>
        <xdr:cNvPr id="226" name="Afbeelding 225">
          <a:extLst>
            <a:ext uri="{FF2B5EF4-FFF2-40B4-BE49-F238E27FC236}">
              <a16:creationId xmlns:a16="http://schemas.microsoft.com/office/drawing/2014/main" id="{37BC138A-1097-44F0-9CEE-D08827273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105" y="52427188"/>
          <a:ext cx="1999685" cy="257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Blauw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pcc.ch/assessment-report/ar5/" TargetMode="External"/><Relationship Id="rId3" Type="http://schemas.openxmlformats.org/officeDocument/2006/relationships/hyperlink" Target="http://www.ipcc.ch/publications_and_data/ar4/wg1/en/ch2s2-10-2.html" TargetMode="External"/><Relationship Id="rId7" Type="http://schemas.openxmlformats.org/officeDocument/2006/relationships/hyperlink" Target="https://www.ipcc.ch/assessment-report/ar5/" TargetMode="External"/><Relationship Id="rId2" Type="http://schemas.openxmlformats.org/officeDocument/2006/relationships/hyperlink" Target="http://www.ipcc-nggip.iges.or.jp/public/2006gl/pdf/2_Volume2/V2_1_Ch1_Introduction.pdf" TargetMode="External"/><Relationship Id="rId1" Type="http://schemas.openxmlformats.org/officeDocument/2006/relationships/hyperlink" Target="http://www.ipcc-nggip.iges.or.jp/public/2006gl/pdf/2_Volume2/V2_1_Ch1_Introduction.pdf" TargetMode="External"/><Relationship Id="rId6" Type="http://schemas.openxmlformats.org/officeDocument/2006/relationships/hyperlink" Target="http://www.ipcc.ch/publications_and_data/ar4/wg1/en/ch2s2-10-2.html" TargetMode="External"/><Relationship Id="rId5" Type="http://schemas.openxmlformats.org/officeDocument/2006/relationships/hyperlink" Target="http://www.ipcc.ch/publications_and_data/ar4/wg1/en/ch2s2-10-2.html" TargetMode="External"/><Relationship Id="rId10" Type="http://schemas.openxmlformats.org/officeDocument/2006/relationships/hyperlink" Target="https://www.ipcc-nggip.iges.or.jp/public/gl/guidelin/ch1ref3.pdf" TargetMode="External"/><Relationship Id="rId4" Type="http://schemas.openxmlformats.org/officeDocument/2006/relationships/hyperlink" Target="http://www.ipcc.ch/publications_and_data/ar4/wg1/en/ch2s2-10-2.html" TargetMode="External"/><Relationship Id="rId9" Type="http://schemas.openxmlformats.org/officeDocument/2006/relationships/hyperlink" Target="https://www.ipcc-nggip.iges.or.jp/public/gl/guidelin/ch1ref3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CE328-4666-4771-B0EC-EB9E7318AB3A}">
  <dimension ref="B8:W90"/>
  <sheetViews>
    <sheetView showGridLines="0" topLeftCell="A9" zoomScale="80" zoomScaleNormal="80" workbookViewId="0">
      <selection activeCell="E46" sqref="E46"/>
    </sheetView>
  </sheetViews>
  <sheetFormatPr defaultRowHeight="14.5" x14ac:dyDescent="0.35"/>
  <cols>
    <col min="2" max="2" width="4" customWidth="1"/>
    <col min="3" max="3" width="26.81640625" customWidth="1"/>
    <col min="4" max="4" width="30.81640625" customWidth="1"/>
    <col min="5" max="5" width="26.453125" customWidth="1"/>
    <col min="6" max="6" width="6.81640625" customWidth="1"/>
    <col min="7" max="7" width="8" customWidth="1"/>
    <col min="8" max="8" width="5.453125" customWidth="1"/>
    <col min="9" max="9" width="13.81640625" customWidth="1"/>
    <col min="10" max="10" width="15.453125" customWidth="1"/>
  </cols>
  <sheetData>
    <row r="8" spans="2:23" ht="15" thickBot="1" x14ac:dyDescent="0.4"/>
    <row r="9" spans="2:23" x14ac:dyDescent="0.35">
      <c r="B9" s="8"/>
      <c r="C9" s="9"/>
      <c r="D9" s="10"/>
      <c r="E9" s="10"/>
      <c r="F9" s="11"/>
      <c r="H9" s="8"/>
      <c r="I9" s="9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1"/>
    </row>
    <row r="10" spans="2:23" x14ac:dyDescent="0.35">
      <c r="B10" s="12"/>
      <c r="F10" s="13"/>
      <c r="H10" s="12"/>
      <c r="U10" s="13"/>
    </row>
    <row r="11" spans="2:23" ht="15.5" x14ac:dyDescent="0.35">
      <c r="B11" s="12"/>
      <c r="C11" s="25" t="s">
        <v>0</v>
      </c>
      <c r="D11" s="25"/>
      <c r="E11" s="37">
        <v>1</v>
      </c>
      <c r="F11" s="13"/>
      <c r="H11" s="12"/>
      <c r="K11" s="122" t="s">
        <v>1</v>
      </c>
      <c r="L11" s="123"/>
      <c r="M11" s="123"/>
      <c r="N11" s="123"/>
      <c r="O11" s="123"/>
      <c r="P11" s="123"/>
      <c r="Q11" s="123"/>
      <c r="R11" s="123"/>
      <c r="S11" s="123"/>
      <c r="T11" s="124"/>
      <c r="U11" s="13"/>
    </row>
    <row r="12" spans="2:23" ht="15.5" x14ac:dyDescent="0.35">
      <c r="B12" s="12"/>
      <c r="C12" s="25" t="s">
        <v>2</v>
      </c>
      <c r="D12" s="25"/>
      <c r="E12" s="27">
        <v>43840</v>
      </c>
      <c r="F12" s="13"/>
      <c r="H12" s="12"/>
      <c r="I12" s="20" t="s">
        <v>3</v>
      </c>
      <c r="K12" s="79">
        <f>$E$18</f>
        <v>2020</v>
      </c>
      <c r="L12" s="68" t="str">
        <f>IF(K12&lt;YEAR($E13),K12+1,"N/A")</f>
        <v>N/A</v>
      </c>
      <c r="M12" s="68" t="str">
        <f t="shared" ref="M12:T12" si="0">IF(L12&lt;YEAR($E13),L12+1,"N/A")</f>
        <v>N/A</v>
      </c>
      <c r="N12" s="68" t="str">
        <f t="shared" si="0"/>
        <v>N/A</v>
      </c>
      <c r="O12" s="68" t="str">
        <f t="shared" si="0"/>
        <v>N/A</v>
      </c>
      <c r="P12" s="68" t="str">
        <f t="shared" si="0"/>
        <v>N/A</v>
      </c>
      <c r="Q12" s="68" t="str">
        <f t="shared" si="0"/>
        <v>N/A</v>
      </c>
      <c r="R12" s="68" t="str">
        <f t="shared" si="0"/>
        <v>N/A</v>
      </c>
      <c r="S12" s="68" t="str">
        <f t="shared" si="0"/>
        <v>N/A</v>
      </c>
      <c r="T12" s="80" t="str">
        <f t="shared" si="0"/>
        <v>N/A</v>
      </c>
      <c r="U12" s="17" t="s">
        <v>4</v>
      </c>
    </row>
    <row r="13" spans="2:23" ht="15.5" x14ac:dyDescent="0.35">
      <c r="B13" s="12"/>
      <c r="C13" s="26" t="s">
        <v>5</v>
      </c>
      <c r="D13" s="26"/>
      <c r="E13" s="73">
        <v>44196</v>
      </c>
      <c r="F13" s="13"/>
      <c r="H13" s="12"/>
      <c r="J13" s="20"/>
      <c r="K13" s="81" t="str">
        <f>IF(K12="N/A","N/A",IF((YEAR($E$13)-K12)=0,"AG 0-1",IF((YEAR($E$13)-K12)=1,"AG 1-2",IF((YEAR($E$13)-K12)=2,"AG 2-3",IF((YEAR($E$13)-K12)=3,"AG 3-4",IF((YEAR($E$13)-K12)=4,"AG 4-5",IF((YEAR($E$13)-K12)=5,"AG 5-6","N/A")))))))</f>
        <v>AG 0-1</v>
      </c>
      <c r="L13" s="55" t="str">
        <f t="shared" ref="L13:T13" si="1">IF(L12="N/A","N/A",IF((YEAR($E$13)-L12)=0,"AG 0-1",IF((YEAR($E$13)-L12)=1,"AG 1-2",IF((YEAR($E$13)-L12)=2,"AG 2-3",IF((YEAR($E$13)-L12)=3,"AG 3-4",IF((YEAR($E$13)-L12)=4,"AG 4-5",IF((YEAR($E$13)-L12)=5,"AG 5-6","N/A")))))))</f>
        <v>N/A</v>
      </c>
      <c r="M13" s="55" t="str">
        <f t="shared" si="1"/>
        <v>N/A</v>
      </c>
      <c r="N13" s="55" t="str">
        <f t="shared" si="1"/>
        <v>N/A</v>
      </c>
      <c r="O13" s="55" t="str">
        <f t="shared" si="1"/>
        <v>N/A</v>
      </c>
      <c r="P13" s="55" t="str">
        <f t="shared" si="1"/>
        <v>N/A</v>
      </c>
      <c r="Q13" s="55" t="str">
        <f t="shared" si="1"/>
        <v>N/A</v>
      </c>
      <c r="R13" s="55" t="str">
        <f t="shared" si="1"/>
        <v>N/A</v>
      </c>
      <c r="S13" s="55" t="str">
        <f t="shared" si="1"/>
        <v>N/A</v>
      </c>
      <c r="T13" s="82" t="str">
        <f t="shared" si="1"/>
        <v>N/A</v>
      </c>
      <c r="U13" s="13"/>
    </row>
    <row r="14" spans="2:23" ht="15.5" x14ac:dyDescent="0.35">
      <c r="B14" s="12"/>
      <c r="F14" s="13"/>
      <c r="H14" s="12"/>
      <c r="I14" s="20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13"/>
    </row>
    <row r="15" spans="2:23" ht="15.5" x14ac:dyDescent="0.35">
      <c r="B15" s="12"/>
      <c r="C15" s="50" t="s">
        <v>6</v>
      </c>
      <c r="D15" s="6"/>
      <c r="E15" s="24"/>
      <c r="F15" s="13"/>
      <c r="H15" s="12"/>
      <c r="I15" s="5" t="s">
        <v>7</v>
      </c>
      <c r="J15" s="5" t="s">
        <v>8</v>
      </c>
      <c r="K15" s="46">
        <v>0.9</v>
      </c>
      <c r="L15" s="46"/>
      <c r="M15" s="46"/>
      <c r="N15" s="46"/>
      <c r="O15" s="46"/>
      <c r="P15" s="47"/>
      <c r="Q15" s="47"/>
      <c r="R15" s="47"/>
      <c r="S15" s="47"/>
      <c r="T15" s="47"/>
      <c r="U15" s="13"/>
      <c r="W15" t="s">
        <v>9</v>
      </c>
    </row>
    <row r="16" spans="2:23" x14ac:dyDescent="0.35">
      <c r="B16" s="12"/>
      <c r="C16" s="26" t="s">
        <v>10</v>
      </c>
      <c r="D16" s="25"/>
      <c r="E16" s="38" t="s">
        <v>11</v>
      </c>
      <c r="F16" s="13"/>
      <c r="H16" s="12"/>
      <c r="I16" s="5" t="s">
        <v>12</v>
      </c>
      <c r="J16" s="5" t="s">
        <v>8</v>
      </c>
      <c r="K16" s="46">
        <v>1.0831591764623246E-2</v>
      </c>
      <c r="L16" s="46"/>
      <c r="M16" s="46"/>
      <c r="N16" s="46"/>
      <c r="O16" s="46"/>
      <c r="P16" s="47"/>
      <c r="Q16" s="47"/>
      <c r="R16" s="47"/>
      <c r="S16" s="47"/>
      <c r="T16" s="47"/>
      <c r="U16" s="13"/>
      <c r="W16" t="s">
        <v>13</v>
      </c>
    </row>
    <row r="17" spans="2:23" ht="15.5" x14ac:dyDescent="0.35">
      <c r="B17" s="12"/>
      <c r="C17" s="25" t="s">
        <v>14</v>
      </c>
      <c r="D17" s="25"/>
      <c r="E17" s="39">
        <v>7</v>
      </c>
      <c r="F17" s="13"/>
      <c r="H17" s="12"/>
      <c r="U17" s="13"/>
    </row>
    <row r="18" spans="2:23" ht="15.5" x14ac:dyDescent="0.35">
      <c r="B18" s="12"/>
      <c r="C18" s="25" t="s">
        <v>15</v>
      </c>
      <c r="D18" s="25"/>
      <c r="E18" s="39">
        <v>2020</v>
      </c>
      <c r="F18" s="13"/>
      <c r="H18" s="12"/>
      <c r="U18" s="13"/>
    </row>
    <row r="19" spans="2:23" ht="15.5" x14ac:dyDescent="0.35">
      <c r="B19" s="12"/>
      <c r="C19" s="25" t="s">
        <v>16</v>
      </c>
      <c r="D19" s="25"/>
      <c r="E19" s="39">
        <f>E18+E17</f>
        <v>2027</v>
      </c>
      <c r="F19" s="13"/>
      <c r="H19" s="12"/>
      <c r="I19" s="20" t="s">
        <v>17</v>
      </c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13"/>
    </row>
    <row r="20" spans="2:23" ht="15.5" x14ac:dyDescent="0.35">
      <c r="B20" s="12"/>
      <c r="C20" s="25" t="s">
        <v>18</v>
      </c>
      <c r="D20" s="25"/>
      <c r="E20" s="40" t="s">
        <v>19</v>
      </c>
      <c r="F20" s="13"/>
      <c r="H20" s="12"/>
      <c r="U20" s="13"/>
    </row>
    <row r="21" spans="2:23" ht="15.65" customHeight="1" x14ac:dyDescent="0.35">
      <c r="B21" s="12"/>
      <c r="C21" s="25" t="s">
        <v>20</v>
      </c>
      <c r="D21" s="25"/>
      <c r="E21" s="40" t="s">
        <v>21</v>
      </c>
      <c r="F21" s="13"/>
      <c r="H21" s="12"/>
      <c r="I21" s="119" t="s">
        <v>22</v>
      </c>
      <c r="J21" s="85" t="s">
        <v>23</v>
      </c>
      <c r="K21" s="83" t="str">
        <f t="shared" ref="K21:T21" si="2">K13</f>
        <v>AG 0-1</v>
      </c>
      <c r="L21" s="53" t="str">
        <f t="shared" si="2"/>
        <v>N/A</v>
      </c>
      <c r="M21" s="53" t="str">
        <f t="shared" si="2"/>
        <v>N/A</v>
      </c>
      <c r="N21" s="53" t="str">
        <f t="shared" si="2"/>
        <v>N/A</v>
      </c>
      <c r="O21" s="53" t="str">
        <f t="shared" si="2"/>
        <v>N/A</v>
      </c>
      <c r="P21" s="53" t="str">
        <f t="shared" si="2"/>
        <v>N/A</v>
      </c>
      <c r="Q21" s="53" t="str">
        <f t="shared" si="2"/>
        <v>N/A</v>
      </c>
      <c r="R21" s="53" t="str">
        <f t="shared" si="2"/>
        <v>N/A</v>
      </c>
      <c r="S21" s="53" t="str">
        <f t="shared" si="2"/>
        <v>N/A</v>
      </c>
      <c r="T21" s="84" t="str">
        <f t="shared" si="2"/>
        <v>N/A</v>
      </c>
      <c r="U21" s="13"/>
    </row>
    <row r="22" spans="2:23" ht="12.65" customHeight="1" x14ac:dyDescent="0.35">
      <c r="B22" s="12"/>
      <c r="C22" s="26" t="s">
        <v>24</v>
      </c>
      <c r="D22" s="26"/>
      <c r="E22" s="41">
        <v>5</v>
      </c>
      <c r="F22" s="13"/>
      <c r="H22" s="12"/>
      <c r="I22" s="120"/>
      <c r="J22" s="78" t="str">
        <f>C32</f>
        <v>VPA 13 - Boussé</v>
      </c>
      <c r="K22" s="86">
        <v>597.84657534246571</v>
      </c>
      <c r="L22" s="86"/>
      <c r="M22" s="86"/>
      <c r="N22" s="86"/>
      <c r="O22" s="86"/>
      <c r="P22" s="86"/>
      <c r="Q22" s="86"/>
      <c r="R22" s="86"/>
      <c r="S22" s="86"/>
      <c r="T22" s="86"/>
      <c r="U22" s="13"/>
      <c r="W22" t="s">
        <v>25</v>
      </c>
    </row>
    <row r="23" spans="2:23" x14ac:dyDescent="0.35">
      <c r="B23" s="12"/>
      <c r="F23" s="13"/>
      <c r="H23" s="12"/>
      <c r="I23" s="120"/>
      <c r="J23" s="78" t="str">
        <f t="shared" ref="J23:J31" si="3">C33</f>
        <v>VPA 13 - Niou</v>
      </c>
      <c r="K23" s="87">
        <v>530.76712328767121</v>
      </c>
      <c r="L23" s="87"/>
      <c r="M23" s="87"/>
      <c r="N23" s="87"/>
      <c r="O23" s="87"/>
      <c r="P23" s="87"/>
      <c r="Q23" s="87"/>
      <c r="R23" s="87"/>
      <c r="S23" s="87"/>
      <c r="T23" s="87"/>
      <c r="U23" s="13"/>
      <c r="W23" t="s">
        <v>26</v>
      </c>
    </row>
    <row r="24" spans="2:23" x14ac:dyDescent="0.35">
      <c r="B24" s="12"/>
      <c r="F24" s="13"/>
      <c r="H24" s="12"/>
      <c r="I24" s="120"/>
      <c r="J24" s="78" t="str">
        <f t="shared" si="3"/>
        <v>VPA 13 - Sourgoubila</v>
      </c>
      <c r="K24" s="86">
        <v>556.158904109589</v>
      </c>
      <c r="L24" s="86"/>
      <c r="M24" s="86"/>
      <c r="N24" s="86"/>
      <c r="O24" s="86"/>
      <c r="P24" s="86"/>
      <c r="Q24" s="86"/>
      <c r="R24" s="86"/>
      <c r="S24" s="86"/>
      <c r="T24" s="86"/>
      <c r="U24" s="13"/>
      <c r="W24" t="s">
        <v>27</v>
      </c>
    </row>
    <row r="25" spans="2:23" ht="15.5" x14ac:dyDescent="0.35">
      <c r="B25" s="12"/>
      <c r="C25" s="52" t="s">
        <v>28</v>
      </c>
      <c r="D25" s="6" t="s">
        <v>29</v>
      </c>
      <c r="E25" s="6" t="s">
        <v>30</v>
      </c>
      <c r="F25" s="13"/>
      <c r="H25" s="12"/>
      <c r="I25" s="120"/>
      <c r="J25" s="78" t="str">
        <f t="shared" si="3"/>
        <v>VPA 13 - Toeghin</v>
      </c>
      <c r="K25" s="88">
        <v>471.43835616438355</v>
      </c>
      <c r="L25" s="88"/>
      <c r="M25" s="88"/>
      <c r="N25" s="88"/>
      <c r="O25" s="88"/>
      <c r="P25" s="89"/>
      <c r="Q25" s="89"/>
      <c r="R25" s="89"/>
      <c r="S25" s="89"/>
      <c r="T25" s="89"/>
      <c r="U25" s="13"/>
      <c r="W25" t="s">
        <v>31</v>
      </c>
    </row>
    <row r="26" spans="2:23" ht="15.5" x14ac:dyDescent="0.35">
      <c r="B26" s="12"/>
      <c r="C26" s="25" t="s">
        <v>32</v>
      </c>
      <c r="D26" s="25"/>
      <c r="E26" s="41" t="s">
        <v>33</v>
      </c>
      <c r="F26" s="13"/>
      <c r="H26" s="12"/>
      <c r="I26" s="120"/>
      <c r="J26" s="78">
        <f t="shared" si="3"/>
        <v>0</v>
      </c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13"/>
    </row>
    <row r="27" spans="2:23" ht="15.5" x14ac:dyDescent="0.35">
      <c r="B27" s="12"/>
      <c r="C27" s="26" t="str">
        <f>E26</f>
        <v>Minimum service level</v>
      </c>
      <c r="D27" s="74" t="str">
        <f>IF(E26="Minimum service level","tonnes per capita per year", "tonnes per household per year")</f>
        <v>tonnes per capita per year</v>
      </c>
      <c r="E27" s="41">
        <v>0.5</v>
      </c>
      <c r="F27" s="13"/>
      <c r="H27" s="12"/>
      <c r="I27" s="120"/>
      <c r="J27" s="78">
        <f t="shared" si="3"/>
        <v>0</v>
      </c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13"/>
    </row>
    <row r="28" spans="2:23" x14ac:dyDescent="0.35">
      <c r="B28" s="12"/>
      <c r="F28" s="13"/>
      <c r="H28" s="12"/>
      <c r="I28" s="120"/>
      <c r="J28" s="78">
        <f t="shared" si="3"/>
        <v>0</v>
      </c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13"/>
    </row>
    <row r="29" spans="2:23" x14ac:dyDescent="0.35">
      <c r="B29" s="12"/>
      <c r="F29" s="13"/>
      <c r="H29" s="12"/>
      <c r="I29" s="120"/>
      <c r="J29" s="78">
        <f t="shared" si="3"/>
        <v>0</v>
      </c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13"/>
    </row>
    <row r="30" spans="2:23" x14ac:dyDescent="0.35">
      <c r="B30" s="12"/>
      <c r="C30" s="117" t="s">
        <v>23</v>
      </c>
      <c r="D30" s="25" t="s">
        <v>34</v>
      </c>
      <c r="E30" s="26" t="s">
        <v>35</v>
      </c>
      <c r="F30" s="13"/>
      <c r="H30" s="12"/>
      <c r="I30" s="120"/>
      <c r="J30" s="78">
        <f t="shared" si="3"/>
        <v>0</v>
      </c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13"/>
    </row>
    <row r="31" spans="2:23" x14ac:dyDescent="0.35">
      <c r="B31" s="12"/>
      <c r="C31" s="118"/>
      <c r="D31" s="108" t="s">
        <v>36</v>
      </c>
      <c r="E31" s="29" t="s">
        <v>37</v>
      </c>
      <c r="F31" s="13"/>
      <c r="H31" s="12"/>
      <c r="I31" s="121"/>
      <c r="J31" s="78">
        <f t="shared" si="3"/>
        <v>0</v>
      </c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13"/>
    </row>
    <row r="32" spans="2:23" ht="16" thickBot="1" x14ac:dyDescent="0.4">
      <c r="B32" s="12"/>
      <c r="C32" s="25" t="s">
        <v>38</v>
      </c>
      <c r="D32" s="41">
        <v>6.49</v>
      </c>
      <c r="E32" s="41">
        <f>IF($E$26="Minimum Service Level",$E$27*D32,$E$27)</f>
        <v>3.2450000000000001</v>
      </c>
      <c r="F32" s="13"/>
      <c r="H32" s="14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6"/>
    </row>
    <row r="33" spans="2:20" ht="15.5" x14ac:dyDescent="0.35">
      <c r="B33" s="12"/>
      <c r="C33" s="25" t="s">
        <v>39</v>
      </c>
      <c r="D33" s="41">
        <v>6.53</v>
      </c>
      <c r="E33" s="41">
        <f t="shared" ref="E33:E35" si="4">IF($E$26="Minimum Service Level",$E$27*D33,$E$27)</f>
        <v>3.2650000000000001</v>
      </c>
      <c r="F33" s="13"/>
      <c r="K33" s="76"/>
      <c r="L33" s="76"/>
      <c r="M33" s="76"/>
      <c r="N33" s="76"/>
      <c r="O33" s="76"/>
      <c r="P33" s="76"/>
      <c r="Q33" s="76"/>
      <c r="R33" s="76"/>
      <c r="S33" s="76"/>
      <c r="T33" s="76"/>
    </row>
    <row r="34" spans="2:20" ht="15.5" x14ac:dyDescent="0.35">
      <c r="B34" s="12"/>
      <c r="C34" s="25" t="s">
        <v>40</v>
      </c>
      <c r="D34" s="41">
        <v>6.91</v>
      </c>
      <c r="E34" s="41">
        <f t="shared" si="4"/>
        <v>3.4550000000000001</v>
      </c>
      <c r="F34" s="13"/>
      <c r="K34" s="75"/>
      <c r="L34" s="75"/>
      <c r="M34" s="75"/>
      <c r="N34" s="75"/>
      <c r="O34" s="75"/>
      <c r="P34" s="75"/>
      <c r="Q34" s="75"/>
      <c r="R34" s="75"/>
      <c r="S34" s="75"/>
      <c r="T34" s="75"/>
    </row>
    <row r="35" spans="2:20" ht="15.5" x14ac:dyDescent="0.35">
      <c r="B35" s="12"/>
      <c r="C35" s="25" t="s">
        <v>41</v>
      </c>
      <c r="D35" s="41">
        <v>6.67</v>
      </c>
      <c r="E35" s="106">
        <f t="shared" si="4"/>
        <v>3.335</v>
      </c>
      <c r="F35" s="13"/>
      <c r="K35" s="77"/>
      <c r="L35" s="77"/>
      <c r="M35" s="77"/>
      <c r="N35" s="77"/>
      <c r="O35" s="77"/>
      <c r="P35" s="77"/>
      <c r="Q35" s="77"/>
      <c r="R35" s="77"/>
      <c r="S35" s="77"/>
      <c r="T35" s="77"/>
    </row>
    <row r="36" spans="2:20" ht="15.5" x14ac:dyDescent="0.35">
      <c r="B36" s="12"/>
      <c r="C36" s="25"/>
      <c r="D36" s="41"/>
      <c r="E36" s="106"/>
      <c r="F36" s="13"/>
    </row>
    <row r="37" spans="2:20" ht="15.5" x14ac:dyDescent="0.35">
      <c r="B37" s="12"/>
      <c r="C37" s="25"/>
      <c r="D37" s="41"/>
      <c r="E37" s="106"/>
      <c r="F37" s="13"/>
      <c r="J37" s="19"/>
    </row>
    <row r="38" spans="2:20" ht="15.5" x14ac:dyDescent="0.35">
      <c r="B38" s="12"/>
      <c r="C38" s="25"/>
      <c r="D38" s="41"/>
      <c r="E38" s="106"/>
      <c r="F38" s="13"/>
    </row>
    <row r="39" spans="2:20" ht="15.5" x14ac:dyDescent="0.35">
      <c r="B39" s="12"/>
      <c r="C39" s="25"/>
      <c r="D39" s="41"/>
      <c r="E39" s="106"/>
      <c r="F39" s="13"/>
    </row>
    <row r="40" spans="2:20" ht="15.5" x14ac:dyDescent="0.35">
      <c r="B40" s="12"/>
      <c r="C40" s="25"/>
      <c r="D40" s="41"/>
      <c r="E40" s="106"/>
      <c r="F40" s="13"/>
    </row>
    <row r="41" spans="2:20" ht="15.5" x14ac:dyDescent="0.35">
      <c r="B41" s="12"/>
      <c r="C41" s="25"/>
      <c r="D41" s="41"/>
      <c r="E41" s="106"/>
      <c r="F41" s="13"/>
    </row>
    <row r="42" spans="2:20" x14ac:dyDescent="0.35">
      <c r="B42" s="12"/>
      <c r="F42" s="13"/>
    </row>
    <row r="43" spans="2:20" x14ac:dyDescent="0.35">
      <c r="B43" s="12"/>
      <c r="F43" s="13"/>
    </row>
    <row r="44" spans="2:20" ht="15.5" x14ac:dyDescent="0.35">
      <c r="B44" s="12"/>
      <c r="C44" s="25" t="s">
        <v>42</v>
      </c>
      <c r="D44" s="26" t="s">
        <v>8</v>
      </c>
      <c r="E44" s="56">
        <v>0.9</v>
      </c>
      <c r="F44" s="13"/>
    </row>
    <row r="45" spans="2:20" ht="15.5" x14ac:dyDescent="0.35">
      <c r="B45" s="12"/>
      <c r="C45" s="25" t="s">
        <v>43</v>
      </c>
      <c r="D45" s="25" t="s">
        <v>44</v>
      </c>
      <c r="E45" s="41">
        <v>1.7470000000000001</v>
      </c>
      <c r="F45" s="13"/>
    </row>
    <row r="46" spans="2:20" ht="15.5" x14ac:dyDescent="0.35">
      <c r="B46" s="12"/>
      <c r="C46" s="26" t="s">
        <v>45</v>
      </c>
      <c r="D46" s="26" t="s">
        <v>44</v>
      </c>
      <c r="E46" s="106">
        <f>'EF calculation'!C4</f>
        <v>0.52965899999999999</v>
      </c>
      <c r="F46" s="13"/>
    </row>
    <row r="47" spans="2:20" x14ac:dyDescent="0.35">
      <c r="B47" s="12"/>
      <c r="F47" s="13"/>
    </row>
    <row r="48" spans="2:20" x14ac:dyDescent="0.35">
      <c r="B48" s="12"/>
      <c r="F48" s="13"/>
    </row>
    <row r="49" spans="2:6" x14ac:dyDescent="0.35">
      <c r="B49" s="12"/>
      <c r="C49" s="51" t="s">
        <v>46</v>
      </c>
      <c r="D49" s="28"/>
      <c r="E49" s="28"/>
      <c r="F49" s="13"/>
    </row>
    <row r="50" spans="2:6" ht="15.5" x14ac:dyDescent="0.35">
      <c r="B50" s="12"/>
      <c r="C50" s="25" t="s">
        <v>47</v>
      </c>
      <c r="D50" s="25"/>
      <c r="E50" s="42" t="s">
        <v>48</v>
      </c>
      <c r="F50" s="13"/>
    </row>
    <row r="51" spans="2:6" ht="15.5" x14ac:dyDescent="0.35">
      <c r="B51" s="12"/>
      <c r="C51" s="25" t="s">
        <v>49</v>
      </c>
      <c r="D51" s="25"/>
      <c r="E51" s="43">
        <v>0.1</v>
      </c>
      <c r="F51" s="13"/>
    </row>
    <row r="52" spans="2:6" ht="15.5" x14ac:dyDescent="0.35">
      <c r="B52" s="12"/>
      <c r="C52" s="25" t="s">
        <v>50</v>
      </c>
      <c r="D52" s="25"/>
      <c r="E52" s="3" t="s">
        <v>51</v>
      </c>
      <c r="F52" s="13"/>
    </row>
    <row r="53" spans="2:6" ht="15.5" x14ac:dyDescent="0.35">
      <c r="B53" s="12"/>
      <c r="C53" s="25" t="s">
        <v>52</v>
      </c>
      <c r="D53" s="25"/>
      <c r="E53" s="4">
        <v>0.23400000000000001</v>
      </c>
      <c r="F53" s="13"/>
    </row>
    <row r="54" spans="2:6" ht="15.5" x14ac:dyDescent="0.35">
      <c r="B54" s="12"/>
      <c r="C54" s="26" t="s">
        <v>53</v>
      </c>
      <c r="D54" s="25"/>
      <c r="E54" s="44" t="s">
        <v>48</v>
      </c>
      <c r="F54" s="13"/>
    </row>
    <row r="55" spans="2:6" ht="15.5" x14ac:dyDescent="0.35">
      <c r="B55" s="12"/>
      <c r="C55" s="30" t="s">
        <v>54</v>
      </c>
      <c r="D55" s="26"/>
      <c r="E55" s="44" t="s">
        <v>48</v>
      </c>
      <c r="F55" s="13"/>
    </row>
    <row r="56" spans="2:6" x14ac:dyDescent="0.35">
      <c r="B56" s="12"/>
      <c r="F56" s="13"/>
    </row>
    <row r="57" spans="2:6" x14ac:dyDescent="0.35">
      <c r="B57" s="12"/>
      <c r="F57" s="13"/>
    </row>
    <row r="58" spans="2:6" x14ac:dyDescent="0.35">
      <c r="B58" s="12"/>
      <c r="C58" s="51" t="s">
        <v>55</v>
      </c>
      <c r="D58" s="28"/>
      <c r="E58" s="28"/>
      <c r="F58" s="13"/>
    </row>
    <row r="59" spans="2:6" ht="15.5" x14ac:dyDescent="0.35">
      <c r="B59" s="12"/>
      <c r="C59" s="25" t="s">
        <v>56</v>
      </c>
      <c r="D59" s="25"/>
      <c r="E59" s="44" t="s">
        <v>48</v>
      </c>
      <c r="F59" s="13"/>
    </row>
    <row r="60" spans="2:6" ht="15.5" x14ac:dyDescent="0.35">
      <c r="B60" s="12"/>
      <c r="C60" s="25" t="s">
        <v>57</v>
      </c>
      <c r="D60" s="25"/>
      <c r="E60" s="43">
        <v>0.95</v>
      </c>
      <c r="F60" s="13"/>
    </row>
    <row r="61" spans="2:6" ht="15.5" x14ac:dyDescent="0.35">
      <c r="B61" s="12"/>
      <c r="C61" s="26" t="s">
        <v>58</v>
      </c>
      <c r="D61" s="26"/>
      <c r="E61" s="7" t="s">
        <v>59</v>
      </c>
      <c r="F61" s="13"/>
    </row>
    <row r="62" spans="2:6" ht="15" thickBot="1" x14ac:dyDescent="0.4">
      <c r="B62" s="14"/>
      <c r="C62" s="15"/>
      <c r="D62" s="15"/>
      <c r="E62" s="15"/>
      <c r="F62" s="16"/>
    </row>
    <row r="68" spans="3:4" x14ac:dyDescent="0.35">
      <c r="C68" s="72" t="s">
        <v>60</v>
      </c>
      <c r="D68" s="72" t="s">
        <v>61</v>
      </c>
    </row>
    <row r="69" spans="3:4" x14ac:dyDescent="0.35">
      <c r="C69" s="72" t="s">
        <v>62</v>
      </c>
      <c r="D69" s="72" t="s">
        <v>63</v>
      </c>
    </row>
    <row r="70" spans="3:4" x14ac:dyDescent="0.35">
      <c r="C70" s="72" t="s">
        <v>64</v>
      </c>
      <c r="D70" s="72" t="s">
        <v>65</v>
      </c>
    </row>
    <row r="71" spans="3:4" x14ac:dyDescent="0.35">
      <c r="C71" s="72"/>
      <c r="D71" s="72" t="s">
        <v>66</v>
      </c>
    </row>
    <row r="74" spans="3:4" ht="49.75" customHeight="1" x14ac:dyDescent="0.35"/>
    <row r="88" spans="3:7" x14ac:dyDescent="0.35">
      <c r="C88" s="1"/>
      <c r="D88" s="1"/>
      <c r="E88" s="1"/>
      <c r="F88" s="1"/>
      <c r="G88" s="1"/>
    </row>
    <row r="89" spans="3:7" x14ac:dyDescent="0.35">
      <c r="C89" s="1"/>
      <c r="D89" s="1"/>
      <c r="E89" s="1"/>
      <c r="F89" s="1"/>
      <c r="G89" s="1"/>
    </row>
    <row r="90" spans="3:7" x14ac:dyDescent="0.35">
      <c r="C90" s="1"/>
      <c r="D90" s="1"/>
      <c r="E90" s="1"/>
      <c r="F90" s="1"/>
      <c r="G90" s="2"/>
    </row>
  </sheetData>
  <mergeCells count="3">
    <mergeCell ref="C30:C31"/>
    <mergeCell ref="I21:I31"/>
    <mergeCell ref="K11:T11"/>
  </mergeCells>
  <phoneticPr fontId="18" type="noConversion"/>
  <dataValidations count="3">
    <dataValidation type="list" allowBlank="1" showInputMessage="1" showErrorMessage="1" sqref="E59" xr:uid="{B3BBCB7A-C66B-445F-93B9-A8BADD0CC9FA}">
      <formula1>$C$69:$C$70</formula1>
    </dataValidation>
    <dataValidation type="list" allowBlank="1" showInputMessage="1" showErrorMessage="1" sqref="E50 E54:E55" xr:uid="{91856A61-91AD-4944-B5E3-84579FC33F44}">
      <formula1>$C$68:$C$69</formula1>
    </dataValidation>
    <dataValidation type="list" allowBlank="1" showInputMessage="1" showErrorMessage="1" promptTitle="Baseline fuel consumption" sqref="E26" xr:uid="{5CF84899-4253-48FA-AD61-733FF1CFEE74}">
      <formula1>$D$68:$D$71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EC68B-42B1-421B-87C3-A63194480AB5}">
  <dimension ref="B2:J20"/>
  <sheetViews>
    <sheetView zoomScale="85" zoomScaleNormal="85" workbookViewId="0">
      <selection activeCell="F27" sqref="F27"/>
    </sheetView>
  </sheetViews>
  <sheetFormatPr defaultRowHeight="14.5" x14ac:dyDescent="0.35"/>
  <cols>
    <col min="2" max="2" width="16.81640625" customWidth="1"/>
    <col min="4" max="4" width="11" bestFit="1" customWidth="1"/>
  </cols>
  <sheetData>
    <row r="2" spans="2:10" x14ac:dyDescent="0.35">
      <c r="B2" s="109" t="s">
        <v>67</v>
      </c>
      <c r="C2" s="110">
        <f>C7*C8</f>
        <v>1.7471999999999999</v>
      </c>
      <c r="D2" s="109" t="s">
        <v>68</v>
      </c>
      <c r="E2" s="109"/>
    </row>
    <row r="3" spans="2:10" x14ac:dyDescent="0.35">
      <c r="B3" s="109" t="s">
        <v>69</v>
      </c>
      <c r="C3" s="110">
        <f>(C9*C12*C7/1000)+(C13*C16*C7/1000)</f>
        <v>0.45538739999999994</v>
      </c>
      <c r="D3" s="109" t="s">
        <v>68</v>
      </c>
      <c r="E3" s="109">
        <v>2012</v>
      </c>
    </row>
    <row r="4" spans="2:10" x14ac:dyDescent="0.35">
      <c r="B4" s="109"/>
      <c r="C4" s="110">
        <f>(C10*C12*C7/1000)+(C14*C16*C7/1000)</f>
        <v>0.52965899999999999</v>
      </c>
      <c r="D4" s="109" t="s">
        <v>68</v>
      </c>
      <c r="E4" s="109">
        <v>2013</v>
      </c>
    </row>
    <row r="5" spans="2:10" x14ac:dyDescent="0.35">
      <c r="B5" s="109"/>
      <c r="C5" s="111">
        <f>(C11*C12*C7/1000)+(C15*C16*C7/1000)</f>
        <v>0.58115070000000002</v>
      </c>
      <c r="D5" s="109" t="s">
        <v>68</v>
      </c>
      <c r="E5" s="109">
        <v>2021</v>
      </c>
    </row>
    <row r="6" spans="2:10" x14ac:dyDescent="0.35">
      <c r="B6" s="109"/>
      <c r="C6" s="112"/>
      <c r="D6" s="109"/>
      <c r="E6" s="109"/>
    </row>
    <row r="7" spans="2:10" x14ac:dyDescent="0.35">
      <c r="B7" s="112" t="s">
        <v>70</v>
      </c>
      <c r="C7" s="112">
        <v>1.5599999999999999E-2</v>
      </c>
      <c r="D7" s="112" t="s">
        <v>71</v>
      </c>
      <c r="E7" s="113" t="s">
        <v>72</v>
      </c>
    </row>
    <row r="8" spans="2:10" x14ac:dyDescent="0.35">
      <c r="B8" s="109" t="s">
        <v>73</v>
      </c>
      <c r="C8" s="112">
        <v>112</v>
      </c>
      <c r="D8" s="112" t="s">
        <v>74</v>
      </c>
      <c r="E8" s="113" t="s">
        <v>72</v>
      </c>
    </row>
    <row r="9" spans="2:10" x14ac:dyDescent="0.35">
      <c r="B9" s="109" t="s">
        <v>75</v>
      </c>
      <c r="C9" s="112">
        <v>21</v>
      </c>
      <c r="D9" s="109"/>
      <c r="E9" s="114" t="s">
        <v>76</v>
      </c>
    </row>
    <row r="10" spans="2:10" x14ac:dyDescent="0.35">
      <c r="B10" s="109" t="s">
        <v>77</v>
      </c>
      <c r="C10" s="112">
        <v>25</v>
      </c>
      <c r="D10" s="109"/>
      <c r="E10" s="114" t="s">
        <v>76</v>
      </c>
    </row>
    <row r="11" spans="2:10" x14ac:dyDescent="0.35">
      <c r="B11" s="109" t="s">
        <v>78</v>
      </c>
      <c r="C11" s="112">
        <v>28</v>
      </c>
      <c r="D11" s="109"/>
      <c r="E11" s="114" t="s">
        <v>79</v>
      </c>
    </row>
    <row r="12" spans="2:10" x14ac:dyDescent="0.35">
      <c r="B12" s="109" t="s">
        <v>80</v>
      </c>
      <c r="C12" s="112">
        <v>1224</v>
      </c>
      <c r="D12" s="115"/>
      <c r="E12" s="109" t="s">
        <v>81</v>
      </c>
      <c r="F12">
        <f>200*C11</f>
        <v>5600</v>
      </c>
      <c r="G12" t="s">
        <v>82</v>
      </c>
      <c r="I12" s="116" t="s">
        <v>83</v>
      </c>
      <c r="J12" t="s">
        <v>84</v>
      </c>
    </row>
    <row r="13" spans="2:10" x14ac:dyDescent="0.35">
      <c r="B13" s="109" t="s">
        <v>85</v>
      </c>
      <c r="C13" s="112">
        <v>310</v>
      </c>
      <c r="D13" s="109"/>
      <c r="E13" s="114" t="s">
        <v>76</v>
      </c>
    </row>
    <row r="14" spans="2:10" x14ac:dyDescent="0.35">
      <c r="B14" s="109" t="s">
        <v>86</v>
      </c>
      <c r="C14" s="112">
        <v>298</v>
      </c>
      <c r="D14" s="109"/>
      <c r="E14" s="114" t="s">
        <v>76</v>
      </c>
    </row>
    <row r="15" spans="2:10" x14ac:dyDescent="0.35">
      <c r="B15" s="109" t="s">
        <v>87</v>
      </c>
      <c r="C15" s="112">
        <v>265</v>
      </c>
      <c r="D15" s="109"/>
      <c r="E15" s="114" t="s">
        <v>79</v>
      </c>
    </row>
    <row r="16" spans="2:10" x14ac:dyDescent="0.35">
      <c r="B16" s="109" t="s">
        <v>88</v>
      </c>
      <c r="C16" s="112">
        <v>11.25</v>
      </c>
      <c r="D16" s="115"/>
      <c r="E16" s="109" t="s">
        <v>81</v>
      </c>
      <c r="F16">
        <f>150*C15</f>
        <v>39750</v>
      </c>
      <c r="G16" t="s">
        <v>82</v>
      </c>
      <c r="I16" s="116" t="s">
        <v>83</v>
      </c>
      <c r="J16" t="s">
        <v>89</v>
      </c>
    </row>
    <row r="17" spans="2:5" x14ac:dyDescent="0.35">
      <c r="C17">
        <f>C12+C16</f>
        <v>1235.25</v>
      </c>
    </row>
    <row r="19" spans="2:5" x14ac:dyDescent="0.35">
      <c r="B19" t="s">
        <v>90</v>
      </c>
      <c r="C19">
        <f>(C11*C12+C15*C16)/1000</f>
        <v>37.253250000000001</v>
      </c>
      <c r="D19" t="s">
        <v>91</v>
      </c>
      <c r="E19" t="s">
        <v>92</v>
      </c>
    </row>
    <row r="20" spans="2:5" x14ac:dyDescent="0.35">
      <c r="C20">
        <f>(F12+F16)/1000</f>
        <v>45.35</v>
      </c>
      <c r="D20" t="s">
        <v>91</v>
      </c>
      <c r="E20" t="s">
        <v>93</v>
      </c>
    </row>
  </sheetData>
  <hyperlinks>
    <hyperlink ref="E7" r:id="rId1" xr:uid="{E72DBE09-1EDC-4895-B9C8-AC585C37EE44}"/>
    <hyperlink ref="E8" r:id="rId2" xr:uid="{79CE8D85-4227-4A86-AE6A-A1DAA4C9C840}"/>
    <hyperlink ref="E9" r:id="rId3" location="table-2-14" xr:uid="{CD50C0A8-E4C0-4822-8E10-5866FC234116}"/>
    <hyperlink ref="E10" r:id="rId4" location="table-2-14" xr:uid="{8D514C50-93BF-47FE-8C76-ED66C555CCB2}"/>
    <hyperlink ref="E13" r:id="rId5" location="table-2-14" xr:uid="{86CB274E-8946-40E8-8C95-1AED96AC599A}"/>
    <hyperlink ref="E14" r:id="rId6" location="table-2-14" xr:uid="{C043E81B-4F9B-4AE9-89EE-8B56FDCAE156}"/>
    <hyperlink ref="E11" r:id="rId7" xr:uid="{0104DAE7-2C8E-4238-B316-125C6E324653}"/>
    <hyperlink ref="E15" r:id="rId8" xr:uid="{CF611CDF-10B8-482C-90BE-E1B7EEDE6AFB}"/>
    <hyperlink ref="I12" r:id="rId9" display="https://www.ipcc-nggip.iges.or.jp/public/gl/guidelin/ch1ref3.pdf" xr:uid="{BF94CA3B-7E9B-4103-95A8-AEE03B12F3BA}"/>
    <hyperlink ref="I16" r:id="rId10" display="https://www.ipcc-nggip.iges.or.jp/public/gl/guidelin/ch1ref3.pdf" xr:uid="{A0C434CD-F6A1-4284-B2C9-EA1936112C9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C68AB-78DE-49F6-8CCB-73E392E971C7}">
  <dimension ref="B3:O18"/>
  <sheetViews>
    <sheetView showGridLines="0" tabSelected="1" zoomScale="85" zoomScaleNormal="85" workbookViewId="0">
      <selection activeCell="D7" sqref="D7:D10"/>
    </sheetView>
  </sheetViews>
  <sheetFormatPr defaultRowHeight="14.5" x14ac:dyDescent="0.35"/>
  <cols>
    <col min="2" max="2" width="19.54296875" customWidth="1"/>
    <col min="14" max="14" width="4.54296875" customWidth="1"/>
  </cols>
  <sheetData>
    <row r="3" spans="2:15" ht="18.5" x14ac:dyDescent="0.45">
      <c r="B3" s="70" t="s">
        <v>94</v>
      </c>
    </row>
    <row r="4" spans="2:15" ht="15" thickBot="1" x14ac:dyDescent="0.4"/>
    <row r="5" spans="2:15" ht="15" thickBot="1" x14ac:dyDescent="0.4">
      <c r="D5" s="125" t="s">
        <v>95</v>
      </c>
      <c r="E5" s="126"/>
      <c r="F5" s="126"/>
      <c r="G5" s="126"/>
      <c r="H5" s="126"/>
      <c r="I5" s="126"/>
      <c r="J5" s="126"/>
      <c r="K5" s="126"/>
      <c r="L5" s="126"/>
      <c r="M5" s="127"/>
      <c r="O5" s="129" t="s">
        <v>96</v>
      </c>
    </row>
    <row r="6" spans="2:15" ht="15" thickBot="1" x14ac:dyDescent="0.4">
      <c r="B6" s="97" t="s">
        <v>23</v>
      </c>
      <c r="C6" s="98" t="s">
        <v>97</v>
      </c>
      <c r="D6" s="92" t="str">
        <f>Calculation!H10</f>
        <v>AG 0-1</v>
      </c>
      <c r="E6" s="92" t="str">
        <f>Calculation!I10</f>
        <v>N/A</v>
      </c>
      <c r="F6" s="92" t="str">
        <f>Calculation!J10</f>
        <v>N/A</v>
      </c>
      <c r="G6" s="92" t="str">
        <f>Calculation!K10</f>
        <v>N/A</v>
      </c>
      <c r="H6" s="92" t="str">
        <f>Calculation!L10</f>
        <v>N/A</v>
      </c>
      <c r="I6" s="92" t="str">
        <f>Calculation!M10</f>
        <v>N/A</v>
      </c>
      <c r="J6" s="92" t="str">
        <f>Calculation!N10</f>
        <v>N/A</v>
      </c>
      <c r="K6" s="92" t="str">
        <f>Calculation!O10</f>
        <v>N/A</v>
      </c>
      <c r="L6" s="92" t="str">
        <f>Calculation!P10</f>
        <v>N/A</v>
      </c>
      <c r="M6" s="92" t="str">
        <f>Calculation!Q10</f>
        <v>N/A</v>
      </c>
      <c r="O6" s="130"/>
    </row>
    <row r="7" spans="2:15" x14ac:dyDescent="0.35">
      <c r="B7" s="99" t="str">
        <f>Input!C32</f>
        <v>VPA 13 - Boussé</v>
      </c>
      <c r="C7" s="100"/>
      <c r="D7" s="93">
        <f>Calculation!H39</f>
        <v>1880.8656969121835</v>
      </c>
      <c r="E7" s="93" t="str">
        <f>Calculation!I39</f>
        <v>-</v>
      </c>
      <c r="F7" s="93" t="str">
        <f>Calculation!J39</f>
        <v>-</v>
      </c>
      <c r="G7" s="93" t="str">
        <f>Calculation!K39</f>
        <v>-</v>
      </c>
      <c r="H7" s="93" t="str">
        <f>Calculation!L39</f>
        <v>-</v>
      </c>
      <c r="I7" s="96" t="str">
        <f>Calculation!M39</f>
        <v>-</v>
      </c>
      <c r="J7" s="96" t="str">
        <f>Calculation!N39</f>
        <v>-</v>
      </c>
      <c r="K7" s="96" t="str">
        <f>Calculation!O39</f>
        <v>-</v>
      </c>
      <c r="L7" s="96" t="str">
        <f>Calculation!P39</f>
        <v>-</v>
      </c>
      <c r="M7" s="96" t="str">
        <f>Calculation!Q39</f>
        <v>-</v>
      </c>
      <c r="O7" s="71">
        <f>ROUNDDOWN(SUM(D7:M7),0)</f>
        <v>1880</v>
      </c>
    </row>
    <row r="8" spans="2:15" x14ac:dyDescent="0.35">
      <c r="B8" s="101" t="str">
        <f>Input!C33</f>
        <v>VPA 13 - Niou</v>
      </c>
      <c r="C8" s="102"/>
      <c r="D8" s="94">
        <f>Calculation!H76</f>
        <v>1680.1209165236166</v>
      </c>
      <c r="E8" s="94" t="str">
        <f>Calculation!I76</f>
        <v>-</v>
      </c>
      <c r="F8" s="94" t="str">
        <f>Calculation!J76</f>
        <v>-</v>
      </c>
      <c r="G8" s="94" t="str">
        <f>Calculation!K76</f>
        <v>-</v>
      </c>
      <c r="H8" s="94" t="str">
        <f>Calculation!L76</f>
        <v>-</v>
      </c>
      <c r="I8" s="94" t="str">
        <f>Calculation!M76</f>
        <v>-</v>
      </c>
      <c r="J8" s="94" t="str">
        <f>Calculation!N76</f>
        <v>-</v>
      </c>
      <c r="K8" s="94" t="str">
        <f>Calculation!O76</f>
        <v>-</v>
      </c>
      <c r="L8" s="94" t="str">
        <f>Calculation!P76</f>
        <v>-</v>
      </c>
      <c r="M8" s="94" t="str">
        <f>Calculation!Q76</f>
        <v>-</v>
      </c>
      <c r="O8" s="71">
        <f t="shared" ref="O8:O16" si="0">ROUNDDOWN(SUM(D8:M8),0)</f>
        <v>1680</v>
      </c>
    </row>
    <row r="9" spans="2:15" x14ac:dyDescent="0.35">
      <c r="B9" s="101" t="str">
        <f>Input!C34</f>
        <v>VPA 13 - Sourgoubila</v>
      </c>
      <c r="C9" s="102"/>
      <c r="D9" s="94">
        <f>Calculation!H113</f>
        <v>1862.9460808949436</v>
      </c>
      <c r="E9" s="94" t="str">
        <f>Calculation!I113</f>
        <v>-</v>
      </c>
      <c r="F9" s="94" t="str">
        <f>Calculation!J113</f>
        <v>-</v>
      </c>
      <c r="G9" s="94" t="str">
        <f>Calculation!K113</f>
        <v>-</v>
      </c>
      <c r="H9" s="94" t="str">
        <f>Calculation!L113</f>
        <v>-</v>
      </c>
      <c r="I9" s="94" t="str">
        <f>Calculation!M113</f>
        <v>-</v>
      </c>
      <c r="J9" s="94" t="str">
        <f>Calculation!N113</f>
        <v>-</v>
      </c>
      <c r="K9" s="94" t="str">
        <f>Calculation!O113</f>
        <v>-</v>
      </c>
      <c r="L9" s="94" t="str">
        <f>Calculation!P113</f>
        <v>-</v>
      </c>
      <c r="M9" s="94" t="str">
        <f>Calculation!Q113</f>
        <v>-</v>
      </c>
      <c r="O9" s="71">
        <f t="shared" si="0"/>
        <v>1862</v>
      </c>
    </row>
    <row r="10" spans="2:15" x14ac:dyDescent="0.35">
      <c r="B10" s="101" t="str">
        <f>Input!C35</f>
        <v>VPA 13 - Toeghin</v>
      </c>
      <c r="C10" s="102"/>
      <c r="D10" s="94">
        <f>Calculation!H150</f>
        <v>1524.3127805247693</v>
      </c>
      <c r="E10" s="94" t="str">
        <f>Calculation!I150</f>
        <v>-</v>
      </c>
      <c r="F10" s="94" t="str">
        <f>Calculation!J150</f>
        <v>-</v>
      </c>
      <c r="G10" s="94" t="str">
        <f>Calculation!K150</f>
        <v>-</v>
      </c>
      <c r="H10" s="94" t="str">
        <f>Calculation!L150</f>
        <v>-</v>
      </c>
      <c r="I10" s="94" t="str">
        <f>Calculation!M150</f>
        <v>-</v>
      </c>
      <c r="J10" s="94" t="str">
        <f>Calculation!N150</f>
        <v>-</v>
      </c>
      <c r="K10" s="94" t="str">
        <f>Calculation!O150</f>
        <v>-</v>
      </c>
      <c r="L10" s="94" t="str">
        <f>Calculation!P150</f>
        <v>-</v>
      </c>
      <c r="M10" s="94" t="str">
        <f>Calculation!Q150</f>
        <v>-</v>
      </c>
      <c r="O10" s="71">
        <f t="shared" si="0"/>
        <v>1524</v>
      </c>
    </row>
    <row r="11" spans="2:15" hidden="1" x14ac:dyDescent="0.35">
      <c r="B11" s="101">
        <f>Input!C36</f>
        <v>0</v>
      </c>
      <c r="C11" s="102"/>
      <c r="D11" s="94" t="str">
        <f>Calculation!H187</f>
        <v>-</v>
      </c>
      <c r="E11" s="94" t="str">
        <f>Calculation!I187</f>
        <v>-</v>
      </c>
      <c r="F11" s="94" t="str">
        <f>Calculation!J187</f>
        <v>-</v>
      </c>
      <c r="G11" s="94" t="str">
        <f>Calculation!K187</f>
        <v>-</v>
      </c>
      <c r="H11" s="94" t="str">
        <f>Calculation!L187</f>
        <v>-</v>
      </c>
      <c r="I11" s="94" t="str">
        <f>Calculation!M187</f>
        <v>-</v>
      </c>
      <c r="J11" s="94" t="str">
        <f>Calculation!N187</f>
        <v>-</v>
      </c>
      <c r="K11" s="94" t="str">
        <f>Calculation!O187</f>
        <v>-</v>
      </c>
      <c r="L11" s="94" t="str">
        <f>Calculation!P187</f>
        <v>-</v>
      </c>
      <c r="M11" s="94" t="str">
        <f>Calculation!Q187</f>
        <v>-</v>
      </c>
      <c r="O11" s="71">
        <f t="shared" si="0"/>
        <v>0</v>
      </c>
    </row>
    <row r="12" spans="2:15" hidden="1" x14ac:dyDescent="0.35">
      <c r="B12" s="101">
        <f>Input!C37</f>
        <v>0</v>
      </c>
      <c r="C12" s="102"/>
      <c r="D12" s="94" t="str">
        <f>Calculation!H224</f>
        <v>-</v>
      </c>
      <c r="E12" s="94" t="str">
        <f>Calculation!I224</f>
        <v>-</v>
      </c>
      <c r="F12" s="94" t="str">
        <f>Calculation!J224</f>
        <v>-</v>
      </c>
      <c r="G12" s="94" t="str">
        <f>Calculation!K224</f>
        <v>-</v>
      </c>
      <c r="H12" s="94" t="str">
        <f>Calculation!L224</f>
        <v>-</v>
      </c>
      <c r="I12" s="94" t="str">
        <f>Calculation!M224</f>
        <v>-</v>
      </c>
      <c r="J12" s="94" t="str">
        <f>Calculation!N224</f>
        <v>-</v>
      </c>
      <c r="K12" s="94" t="str">
        <f>Calculation!O224</f>
        <v>-</v>
      </c>
      <c r="L12" s="94" t="str">
        <f>Calculation!P224</f>
        <v>-</v>
      </c>
      <c r="M12" s="94" t="str">
        <f>Calculation!Q224</f>
        <v>-</v>
      </c>
      <c r="O12" s="71">
        <f t="shared" si="0"/>
        <v>0</v>
      </c>
    </row>
    <row r="13" spans="2:15" hidden="1" x14ac:dyDescent="0.35">
      <c r="B13" s="101">
        <f>Input!C38</f>
        <v>0</v>
      </c>
      <c r="C13" s="102"/>
      <c r="D13" s="94" t="str">
        <f>Calculation!H260</f>
        <v>-</v>
      </c>
      <c r="E13" s="94" t="str">
        <f>Calculation!I260</f>
        <v>-</v>
      </c>
      <c r="F13" s="94" t="str">
        <f>Calculation!J260</f>
        <v>-</v>
      </c>
      <c r="G13" s="94" t="str">
        <f>Calculation!K260</f>
        <v>-</v>
      </c>
      <c r="H13" s="94" t="str">
        <f>Calculation!L260</f>
        <v>-</v>
      </c>
      <c r="I13" s="94" t="str">
        <f>Calculation!M260</f>
        <v>-</v>
      </c>
      <c r="J13" s="94" t="str">
        <f>Calculation!N260</f>
        <v>-</v>
      </c>
      <c r="K13" s="94" t="str">
        <f>Calculation!O260</f>
        <v>-</v>
      </c>
      <c r="L13" s="94" t="str">
        <f>Calculation!P260</f>
        <v>-</v>
      </c>
      <c r="M13" s="94" t="str">
        <f>Calculation!Q260</f>
        <v>-</v>
      </c>
      <c r="O13" s="71">
        <f t="shared" si="0"/>
        <v>0</v>
      </c>
    </row>
    <row r="14" spans="2:15" hidden="1" x14ac:dyDescent="0.35">
      <c r="B14" s="101">
        <f>Input!C39</f>
        <v>0</v>
      </c>
      <c r="C14" s="102"/>
      <c r="D14" s="94" t="str">
        <f>Calculation!H296</f>
        <v>-</v>
      </c>
      <c r="E14" s="94" t="str">
        <f>Calculation!I296</f>
        <v>-</v>
      </c>
      <c r="F14" s="94" t="str">
        <f>Calculation!J296</f>
        <v>-</v>
      </c>
      <c r="G14" s="94" t="str">
        <f>Calculation!K296</f>
        <v>-</v>
      </c>
      <c r="H14" s="94" t="str">
        <f>Calculation!L296</f>
        <v>-</v>
      </c>
      <c r="I14" s="94" t="str">
        <f>Calculation!M296</f>
        <v>-</v>
      </c>
      <c r="J14" s="94" t="str">
        <f>Calculation!N296</f>
        <v>-</v>
      </c>
      <c r="K14" s="94" t="str">
        <f>Calculation!O296</f>
        <v>-</v>
      </c>
      <c r="L14" s="94" t="str">
        <f>Calculation!P296</f>
        <v>-</v>
      </c>
      <c r="M14" s="94" t="str">
        <f>Calculation!Q296</f>
        <v>-</v>
      </c>
      <c r="O14" s="71">
        <f t="shared" si="0"/>
        <v>0</v>
      </c>
    </row>
    <row r="15" spans="2:15" hidden="1" x14ac:dyDescent="0.35">
      <c r="B15" s="101">
        <f>Input!C40</f>
        <v>0</v>
      </c>
      <c r="C15" s="102"/>
      <c r="D15" s="94" t="str">
        <f>Calculation!H332</f>
        <v>-</v>
      </c>
      <c r="E15" s="94" t="str">
        <f>Calculation!I332</f>
        <v>-</v>
      </c>
      <c r="F15" s="94" t="str">
        <f>Calculation!J332</f>
        <v>-</v>
      </c>
      <c r="G15" s="94" t="str">
        <f>Calculation!K332</f>
        <v>-</v>
      </c>
      <c r="H15" s="94" t="str">
        <f>Calculation!L332</f>
        <v>-</v>
      </c>
      <c r="I15" s="94" t="str">
        <f>Calculation!M332</f>
        <v>-</v>
      </c>
      <c r="J15" s="94" t="str">
        <f>Calculation!N332</f>
        <v>-</v>
      </c>
      <c r="K15" s="94" t="str">
        <f>Calculation!O332</f>
        <v>-</v>
      </c>
      <c r="L15" s="94" t="str">
        <f>Calculation!P332</f>
        <v>-</v>
      </c>
      <c r="M15" s="94" t="str">
        <f>Calculation!Q332</f>
        <v>-</v>
      </c>
      <c r="O15" s="71">
        <f t="shared" si="0"/>
        <v>0</v>
      </c>
    </row>
    <row r="16" spans="2:15" ht="15" hidden="1" thickBot="1" x14ac:dyDescent="0.4">
      <c r="B16" s="103">
        <f>Input!C41</f>
        <v>0</v>
      </c>
      <c r="C16" s="104"/>
      <c r="D16" s="95" t="str">
        <f>Calculation!H368</f>
        <v>-</v>
      </c>
      <c r="E16" s="95" t="str">
        <f>Calculation!I368</f>
        <v>-</v>
      </c>
      <c r="F16" s="95" t="str">
        <f>Calculation!J368</f>
        <v>-</v>
      </c>
      <c r="G16" s="95" t="str">
        <f>Calculation!K368</f>
        <v>-</v>
      </c>
      <c r="H16" s="95" t="str">
        <f>Calculation!L368</f>
        <v>-</v>
      </c>
      <c r="I16" s="95" t="str">
        <f>Calculation!M368</f>
        <v>-</v>
      </c>
      <c r="J16" s="95" t="str">
        <f>Calculation!N368</f>
        <v>-</v>
      </c>
      <c r="K16" s="95" t="str">
        <f>Calculation!O368</f>
        <v>-</v>
      </c>
      <c r="L16" s="95" t="str">
        <f>Calculation!P368</f>
        <v>-</v>
      </c>
      <c r="M16" s="95" t="str">
        <f>Calculation!Q368</f>
        <v>-</v>
      </c>
      <c r="O16" s="71">
        <f t="shared" si="0"/>
        <v>0</v>
      </c>
    </row>
    <row r="17" spans="2:15" ht="15" thickBot="1" x14ac:dyDescent="0.4">
      <c r="O17" s="69"/>
    </row>
    <row r="18" spans="2:15" ht="15" thickBot="1" x14ac:dyDescent="0.4">
      <c r="B18" s="128"/>
      <c r="C18" s="128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O18" s="105">
        <f>SUM(O7:O17)</f>
        <v>6946</v>
      </c>
    </row>
  </sheetData>
  <mergeCells count="3">
    <mergeCell ref="D5:M5"/>
    <mergeCell ref="B18:C18"/>
    <mergeCell ref="O5:O6"/>
  </mergeCells>
  <phoneticPr fontId="18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5D843-9598-4590-9B31-6125326E3EF7}">
  <dimension ref="C6:R371"/>
  <sheetViews>
    <sheetView showGridLines="0" zoomScale="80" zoomScaleNormal="80" workbookViewId="0">
      <selection activeCell="I12" sqref="I12"/>
    </sheetView>
  </sheetViews>
  <sheetFormatPr defaultRowHeight="14.5" outlineLevelRow="1" x14ac:dyDescent="0.35"/>
  <cols>
    <col min="2" max="2" width="4" customWidth="1"/>
    <col min="3" max="3" width="26.81640625" customWidth="1"/>
    <col min="4" max="4" width="32.453125" customWidth="1"/>
    <col min="5" max="5" width="33.81640625" customWidth="1"/>
    <col min="6" max="6" width="11.81640625" customWidth="1"/>
    <col min="7" max="7" width="13" customWidth="1"/>
    <col min="8" max="8" width="11.54296875" customWidth="1"/>
    <col min="9" max="9" width="18.453125" customWidth="1"/>
    <col min="10" max="10" width="39" customWidth="1"/>
    <col min="11" max="11" width="34.453125" customWidth="1"/>
    <col min="12" max="12" width="10.453125" customWidth="1"/>
    <col min="13" max="13" width="16.54296875" customWidth="1"/>
  </cols>
  <sheetData>
    <row r="6" spans="3:18" x14ac:dyDescent="0.35">
      <c r="C6" s="20"/>
    </row>
    <row r="7" spans="3:18" ht="15" thickBot="1" x14ac:dyDescent="0.4"/>
    <row r="8" spans="3:18" ht="15" thickBot="1" x14ac:dyDescent="0.4">
      <c r="C8" s="91" t="str">
        <f>Input!C32</f>
        <v>VPA 13 - Boussé</v>
      </c>
    </row>
    <row r="9" spans="3:18" ht="15.5" outlineLevel="1" x14ac:dyDescent="0.35">
      <c r="G9" s="49"/>
      <c r="H9" s="54">
        <f>Input!$E$18</f>
        <v>2020</v>
      </c>
      <c r="I9" s="54" t="str">
        <f>IF(H9&lt;YEAR(Input!$E$13),H9+1,"N/A")</f>
        <v>N/A</v>
      </c>
      <c r="J9" s="54" t="str">
        <f>IF(I9&lt;YEAR(Input!$E$13),I9+1,"N/A")</f>
        <v>N/A</v>
      </c>
      <c r="K9" s="54" t="str">
        <f>IF(J9&lt;YEAR(Input!$E$13),J9+1,"N/A")</f>
        <v>N/A</v>
      </c>
      <c r="L9" s="54" t="str">
        <f>IF(K9&lt;YEAR(Input!$E$13),K9+1,"N/A")</f>
        <v>N/A</v>
      </c>
      <c r="M9" s="54" t="str">
        <f>IF(L9&lt;YEAR(Input!$E$13),L9+1,"N/A")</f>
        <v>N/A</v>
      </c>
      <c r="N9" s="54" t="str">
        <f>IF(M9&lt;YEAR(Input!$E$13),M9+1,"N/A")</f>
        <v>N/A</v>
      </c>
      <c r="O9" s="54" t="str">
        <f>IF(N9&lt;YEAR(Input!$E$13),N9+1,"N/A")</f>
        <v>N/A</v>
      </c>
      <c r="P9" s="54" t="str">
        <f>IF(O9&lt;YEAR(Input!$E$13),O9+1,"N/A")</f>
        <v>N/A</v>
      </c>
      <c r="Q9" s="54" t="str">
        <f>IF(P9&lt;YEAR(Input!$E$13),P9+1,"N/A")</f>
        <v>N/A</v>
      </c>
      <c r="R9" s="72" t="s">
        <v>4</v>
      </c>
    </row>
    <row r="10" spans="3:18" ht="15.5" outlineLevel="1" x14ac:dyDescent="0.35">
      <c r="F10" s="20" t="s">
        <v>98</v>
      </c>
      <c r="G10" s="20" t="s">
        <v>99</v>
      </c>
      <c r="H10" s="55" t="str">
        <f>Input!K$13</f>
        <v>AG 0-1</v>
      </c>
      <c r="I10" s="55" t="str">
        <f>Input!L$13</f>
        <v>N/A</v>
      </c>
      <c r="J10" s="55" t="str">
        <f>Input!M$13</f>
        <v>N/A</v>
      </c>
      <c r="K10" s="55" t="str">
        <f>Input!N$13</f>
        <v>N/A</v>
      </c>
      <c r="L10" s="55" t="str">
        <f>Input!O$13</f>
        <v>N/A</v>
      </c>
      <c r="M10" s="55" t="str">
        <f>Input!P$13</f>
        <v>N/A</v>
      </c>
      <c r="N10" s="55" t="str">
        <f>Input!Q$13</f>
        <v>N/A</v>
      </c>
      <c r="O10" s="55" t="str">
        <f>Input!R$13</f>
        <v>N/A</v>
      </c>
      <c r="P10" s="55" t="str">
        <f>Input!S$13</f>
        <v>N/A</v>
      </c>
      <c r="Q10" s="55" t="str">
        <f>Input!T$13</f>
        <v>N/A</v>
      </c>
    </row>
    <row r="11" spans="3:18" ht="15.5" outlineLevel="1" x14ac:dyDescent="0.35">
      <c r="C11" s="21" t="s">
        <v>100</v>
      </c>
      <c r="D11" s="5"/>
      <c r="E11" s="5"/>
      <c r="H11" s="31"/>
      <c r="I11" s="31"/>
      <c r="J11" s="31"/>
      <c r="K11" s="31"/>
      <c r="L11" s="31"/>
      <c r="M11" s="31"/>
      <c r="N11" s="31"/>
      <c r="O11" s="31"/>
      <c r="P11" s="31"/>
      <c r="Q11" s="31"/>
    </row>
    <row r="12" spans="3:18" outlineLevel="1" x14ac:dyDescent="0.35">
      <c r="C12" s="5"/>
      <c r="D12" s="5"/>
      <c r="E12" s="5"/>
      <c r="F12" t="s">
        <v>101</v>
      </c>
      <c r="H12" s="35">
        <f>IF(ISNUMBER(H14),H13*H14*H15*(H16*H17+H18)*(1-H19),"-")</f>
        <v>1979.8586283286143</v>
      </c>
      <c r="I12" s="35" t="str">
        <f t="shared" ref="I12:Q12" si="0">IF(ISNUMBER(I14),I13*I14*I15*(I16*I17+I18)*(1-I19),"-")</f>
        <v>-</v>
      </c>
      <c r="J12" s="35" t="str">
        <f t="shared" si="0"/>
        <v>-</v>
      </c>
      <c r="K12" s="35" t="str">
        <f t="shared" si="0"/>
        <v>-</v>
      </c>
      <c r="L12" s="35" t="str">
        <f t="shared" si="0"/>
        <v>-</v>
      </c>
      <c r="M12" s="35" t="str">
        <f t="shared" si="0"/>
        <v>-</v>
      </c>
      <c r="N12" s="35" t="str">
        <f t="shared" si="0"/>
        <v>-</v>
      </c>
      <c r="O12" s="35" t="str">
        <f t="shared" si="0"/>
        <v>-</v>
      </c>
      <c r="P12" s="35" t="str">
        <f t="shared" si="0"/>
        <v>-</v>
      </c>
      <c r="Q12" s="35" t="str">
        <f t="shared" si="0"/>
        <v>-</v>
      </c>
    </row>
    <row r="13" spans="3:18" outlineLevel="1" x14ac:dyDescent="0.35">
      <c r="C13" s="5" t="s">
        <v>102</v>
      </c>
      <c r="D13" t="s">
        <v>103</v>
      </c>
      <c r="H13" s="48">
        <f>VLOOKUP($C8,Input!$J$22:$U$31,2,FALSE)</f>
        <v>597.84657534246571</v>
      </c>
      <c r="I13" s="48">
        <f>VLOOKUP($C8,Input!$J$22:$U$31,3,FALSE)</f>
        <v>0</v>
      </c>
      <c r="J13" s="48">
        <f>VLOOKUP($C8,Input!$J$22:$U$31,4,FALSE)</f>
        <v>0</v>
      </c>
      <c r="K13" s="48">
        <f>VLOOKUP($C8,Input!$J$22:$U$31,5,FALSE)</f>
        <v>0</v>
      </c>
      <c r="L13" s="48">
        <f>VLOOKUP($C8,Input!$J$22:$U$31,6,FALSE)</f>
        <v>0</v>
      </c>
      <c r="M13" s="48">
        <f>VLOOKUP($C8,Input!$J$22:$U$31,7,FALSE)</f>
        <v>0</v>
      </c>
      <c r="N13" s="48">
        <f>VLOOKUP($C8,Input!$J$22:$U$31,8,FALSE)</f>
        <v>0</v>
      </c>
      <c r="O13" s="48">
        <f>VLOOKUP($C8,Input!$J$22:$U$31,9,FALSE)</f>
        <v>0</v>
      </c>
      <c r="P13" s="48">
        <f>VLOOKUP($C8,Input!$J$22:$U$31,10,FALSE)</f>
        <v>0</v>
      </c>
      <c r="Q13" s="48">
        <f>VLOOKUP($C8,Input!$J$22:$U$31,11,FALSE)</f>
        <v>0</v>
      </c>
    </row>
    <row r="14" spans="3:18" outlineLevel="1" x14ac:dyDescent="0.35">
      <c r="C14" s="5" t="s">
        <v>104</v>
      </c>
      <c r="D14" t="s">
        <v>105</v>
      </c>
      <c r="F14" t="s">
        <v>106</v>
      </c>
      <c r="H14" s="23">
        <f t="shared" ref="H14:Q14" si="1">H23</f>
        <v>1.7697317694126204</v>
      </c>
      <c r="I14" s="23" t="str">
        <f t="shared" si="1"/>
        <v>-</v>
      </c>
      <c r="J14" s="23" t="str">
        <f t="shared" si="1"/>
        <v>-</v>
      </c>
      <c r="K14" s="23" t="str">
        <f t="shared" si="1"/>
        <v>-</v>
      </c>
      <c r="L14" s="23" t="str">
        <f t="shared" si="1"/>
        <v>-</v>
      </c>
      <c r="M14" s="23" t="str">
        <f t="shared" si="1"/>
        <v>-</v>
      </c>
      <c r="N14" s="23" t="str">
        <f t="shared" si="1"/>
        <v>-</v>
      </c>
      <c r="O14" s="23" t="str">
        <f t="shared" si="1"/>
        <v>-</v>
      </c>
      <c r="P14" s="23" t="str">
        <f t="shared" si="1"/>
        <v>-</v>
      </c>
      <c r="Q14" s="23" t="str">
        <f t="shared" si="1"/>
        <v>-</v>
      </c>
    </row>
    <row r="15" spans="3:18" ht="12.65" customHeight="1" outlineLevel="1" x14ac:dyDescent="0.35">
      <c r="C15" s="5" t="s">
        <v>7</v>
      </c>
      <c r="D15" t="s">
        <v>107</v>
      </c>
      <c r="F15" t="s">
        <v>8</v>
      </c>
      <c r="H15" s="46">
        <f>Input!K$15</f>
        <v>0.9</v>
      </c>
      <c r="I15" s="46">
        <f>Input!L$15</f>
        <v>0</v>
      </c>
      <c r="J15" s="46">
        <f>Input!M$15</f>
        <v>0</v>
      </c>
      <c r="K15" s="46">
        <f>Input!N$15</f>
        <v>0</v>
      </c>
      <c r="L15" s="46">
        <f>Input!O$15</f>
        <v>0</v>
      </c>
      <c r="M15" s="46">
        <f>Input!P$15</f>
        <v>0</v>
      </c>
      <c r="N15" s="46">
        <f>Input!Q$15</f>
        <v>0</v>
      </c>
      <c r="O15" s="46">
        <f>Input!R$15</f>
        <v>0</v>
      </c>
      <c r="P15" s="46">
        <f>Input!S$15</f>
        <v>0</v>
      </c>
      <c r="Q15" s="46">
        <f>Input!T$15</f>
        <v>0</v>
      </c>
    </row>
    <row r="16" spans="3:18" outlineLevel="1" x14ac:dyDescent="0.35">
      <c r="C16" s="5" t="s">
        <v>42</v>
      </c>
      <c r="D16" t="s">
        <v>108</v>
      </c>
      <c r="F16" t="s">
        <v>8</v>
      </c>
      <c r="H16" s="22">
        <f>Input!$E$44</f>
        <v>0.9</v>
      </c>
      <c r="I16" s="22">
        <f>Input!$E$44</f>
        <v>0.9</v>
      </c>
      <c r="J16" s="22">
        <f>Input!$E$44</f>
        <v>0.9</v>
      </c>
      <c r="K16" s="22">
        <f>Input!$E$44</f>
        <v>0.9</v>
      </c>
      <c r="L16" s="22">
        <f>Input!$E$44</f>
        <v>0.9</v>
      </c>
      <c r="M16" s="22">
        <f>Input!$E$44</f>
        <v>0.9</v>
      </c>
      <c r="N16" s="22">
        <f>Input!$E$44</f>
        <v>0.9</v>
      </c>
      <c r="O16" s="22">
        <f>Input!$E$44</f>
        <v>0.9</v>
      </c>
      <c r="P16" s="22">
        <f>Input!$E$44</f>
        <v>0.9</v>
      </c>
      <c r="Q16" s="22">
        <f>Input!$E$44</f>
        <v>0.9</v>
      </c>
    </row>
    <row r="17" spans="3:17" outlineLevel="1" x14ac:dyDescent="0.35">
      <c r="C17" s="5" t="s">
        <v>43</v>
      </c>
      <c r="D17" t="s">
        <v>109</v>
      </c>
      <c r="F17" t="s">
        <v>44</v>
      </c>
      <c r="H17" s="23">
        <f>Input!$E$45</f>
        <v>1.7470000000000001</v>
      </c>
      <c r="I17" s="23">
        <f>Input!$E$45</f>
        <v>1.7470000000000001</v>
      </c>
      <c r="J17" s="23">
        <f>Input!$E$45</f>
        <v>1.7470000000000001</v>
      </c>
      <c r="K17" s="23">
        <f>Input!$E$45</f>
        <v>1.7470000000000001</v>
      </c>
      <c r="L17" s="23">
        <f>Input!$E$45</f>
        <v>1.7470000000000001</v>
      </c>
      <c r="M17" s="23">
        <f>Input!$E$45</f>
        <v>1.7470000000000001</v>
      </c>
      <c r="N17" s="23">
        <f>Input!$E$45</f>
        <v>1.7470000000000001</v>
      </c>
      <c r="O17" s="23">
        <f>Input!$E$45</f>
        <v>1.7470000000000001</v>
      </c>
      <c r="P17" s="23">
        <f>Input!$E$45</f>
        <v>1.7470000000000001</v>
      </c>
      <c r="Q17" s="23">
        <f>Input!$E$45</f>
        <v>1.7470000000000001</v>
      </c>
    </row>
    <row r="18" spans="3:17" outlineLevel="1" x14ac:dyDescent="0.35">
      <c r="C18" s="5" t="s">
        <v>45</v>
      </c>
      <c r="D18" t="s">
        <v>110</v>
      </c>
      <c r="F18" t="s">
        <v>44</v>
      </c>
      <c r="H18" s="23">
        <f>Input!$E$46</f>
        <v>0.52965899999999999</v>
      </c>
      <c r="I18" s="23">
        <f>Input!$E$46</f>
        <v>0.52965899999999999</v>
      </c>
      <c r="J18" s="23">
        <f>Input!$E$46</f>
        <v>0.52965899999999999</v>
      </c>
      <c r="K18" s="23">
        <f>Input!$E$46</f>
        <v>0.52965899999999999</v>
      </c>
      <c r="L18" s="23">
        <f>Input!$E$46</f>
        <v>0.52965899999999999</v>
      </c>
      <c r="M18" s="23">
        <f>Input!$E$46</f>
        <v>0.52965899999999999</v>
      </c>
      <c r="N18" s="23">
        <f>Input!$E$46</f>
        <v>0.52965899999999999</v>
      </c>
      <c r="O18" s="23">
        <f>Input!$E$46</f>
        <v>0.52965899999999999</v>
      </c>
      <c r="P18" s="23">
        <f>Input!$E$46</f>
        <v>0.52965899999999999</v>
      </c>
      <c r="Q18" s="23">
        <f>Input!$E$46</f>
        <v>0.52965899999999999</v>
      </c>
    </row>
    <row r="19" spans="3:17" outlineLevel="1" x14ac:dyDescent="0.35">
      <c r="C19" s="5" t="s">
        <v>12</v>
      </c>
      <c r="D19" t="s">
        <v>111</v>
      </c>
      <c r="F19" t="s">
        <v>8</v>
      </c>
      <c r="H19" s="46">
        <f>Input!K$16</f>
        <v>1.0831591764623246E-2</v>
      </c>
      <c r="I19" s="46">
        <f>Input!L$16</f>
        <v>0</v>
      </c>
      <c r="J19" s="46">
        <f>Input!M$16</f>
        <v>0</v>
      </c>
      <c r="K19" s="46">
        <f>Input!N$16</f>
        <v>0</v>
      </c>
      <c r="L19" s="46">
        <f>Input!O$16</f>
        <v>0</v>
      </c>
      <c r="M19" s="46">
        <f>Input!P$16</f>
        <v>0</v>
      </c>
      <c r="N19" s="46">
        <f>Input!Q$16</f>
        <v>0</v>
      </c>
      <c r="O19" s="46">
        <f>Input!R$16</f>
        <v>0</v>
      </c>
      <c r="P19" s="46">
        <f>Input!S$16</f>
        <v>0</v>
      </c>
      <c r="Q19" s="46">
        <f>Input!T$16</f>
        <v>0</v>
      </c>
    </row>
    <row r="20" spans="3:17" outlineLevel="1" x14ac:dyDescent="0.35"/>
    <row r="21" spans="3:17" outlineLevel="1" x14ac:dyDescent="0.35"/>
    <row r="22" spans="3:17" outlineLevel="1" x14ac:dyDescent="0.35">
      <c r="C22" s="21" t="s">
        <v>104</v>
      </c>
      <c r="D22" s="21" t="s">
        <v>105</v>
      </c>
      <c r="E22" s="5"/>
    </row>
    <row r="23" spans="3:17" outlineLevel="1" x14ac:dyDescent="0.35">
      <c r="C23" s="5"/>
      <c r="D23" s="5"/>
      <c r="E23" s="5"/>
      <c r="F23" t="s">
        <v>112</v>
      </c>
      <c r="H23" s="32">
        <f>IF(ISNUMBER(H26),H24*(1-H25/H26),"-")</f>
        <v>1.7697317694126204</v>
      </c>
      <c r="I23" s="32" t="str">
        <f t="shared" ref="I23:Q23" si="2">IF(ISNUMBER(I26),I24*(1-I25/I26),"-")</f>
        <v>-</v>
      </c>
      <c r="J23" s="32" t="str">
        <f t="shared" si="2"/>
        <v>-</v>
      </c>
      <c r="K23" s="32" t="str">
        <f t="shared" si="2"/>
        <v>-</v>
      </c>
      <c r="L23" s="32" t="str">
        <f t="shared" si="2"/>
        <v>-</v>
      </c>
      <c r="M23" s="32" t="str">
        <f t="shared" si="2"/>
        <v>-</v>
      </c>
      <c r="N23" s="32" t="str">
        <f t="shared" si="2"/>
        <v>-</v>
      </c>
      <c r="O23" s="32" t="str">
        <f t="shared" si="2"/>
        <v>-</v>
      </c>
      <c r="P23" s="32" t="str">
        <f t="shared" si="2"/>
        <v>-</v>
      </c>
      <c r="Q23" s="32" t="str">
        <f t="shared" si="2"/>
        <v>-</v>
      </c>
    </row>
    <row r="24" spans="3:17" outlineLevel="1" x14ac:dyDescent="0.35">
      <c r="C24" s="5" t="s">
        <v>113</v>
      </c>
      <c r="D24" t="s">
        <v>114</v>
      </c>
      <c r="H24" s="23">
        <f>VLOOKUP($C8,Input!$C$32:$E$41,3,FALSE)</f>
        <v>3.2450000000000001</v>
      </c>
      <c r="I24" s="23">
        <f>VLOOKUP($C8,Input!$C$32:$E$41,3,FALSE)</f>
        <v>3.2450000000000001</v>
      </c>
      <c r="J24" s="23">
        <f>VLOOKUP($C8,Input!$C$32:$E$41,3,FALSE)</f>
        <v>3.2450000000000001</v>
      </c>
      <c r="K24" s="23">
        <f>VLOOKUP($C8,Input!$C$32:$E$41,3,FALSE)</f>
        <v>3.2450000000000001</v>
      </c>
      <c r="L24" s="23">
        <f>VLOOKUP($C8,Input!$C$32:$E$41,3,FALSE)</f>
        <v>3.2450000000000001</v>
      </c>
      <c r="M24" s="23">
        <f>VLOOKUP($C8,Input!$C$32:$E$41,3,FALSE)</f>
        <v>3.2450000000000001</v>
      </c>
      <c r="N24" s="23">
        <f>VLOOKUP($C8,Input!$C$32:$E$41,3,FALSE)</f>
        <v>3.2450000000000001</v>
      </c>
      <c r="O24" s="23">
        <f>VLOOKUP($C8,Input!$C$32:$E$41,3,FALSE)</f>
        <v>3.2450000000000001</v>
      </c>
      <c r="P24" s="23">
        <f>VLOOKUP($C8,Input!$C$32:$E$41,3,FALSE)</f>
        <v>3.2450000000000001</v>
      </c>
      <c r="Q24" s="23">
        <f>VLOOKUP($C8,Input!$C$32:$E$41,3,FALSE)</f>
        <v>3.2450000000000001</v>
      </c>
    </row>
    <row r="25" spans="3:17" outlineLevel="1" x14ac:dyDescent="0.35">
      <c r="C25" s="5" t="s">
        <v>115</v>
      </c>
      <c r="D25" t="s">
        <v>116</v>
      </c>
      <c r="F25" t="s">
        <v>8</v>
      </c>
      <c r="H25" s="22">
        <f>IF(Input!$E$50="Default",Input!$E$51,Input!$E$52)</f>
        <v>0.1</v>
      </c>
      <c r="I25" s="22">
        <f>IF(Input!$E$50="Default",Input!$E$51,Input!$E$52)</f>
        <v>0.1</v>
      </c>
      <c r="J25" s="22">
        <f>IF(Input!$E$50="Default",Input!$E$51,Input!$E$52)</f>
        <v>0.1</v>
      </c>
      <c r="K25" s="22">
        <f>IF(Input!$E$50="Default",Input!$E$51,Input!$E$52)</f>
        <v>0.1</v>
      </c>
      <c r="L25" s="22">
        <f>IF(Input!$E$50="Default",Input!$E$51,Input!$E$52)</f>
        <v>0.1</v>
      </c>
      <c r="M25" s="22">
        <f>IF(Input!$E$50="Default",Input!$E$51,Input!$E$52)</f>
        <v>0.1</v>
      </c>
      <c r="N25" s="22">
        <f>IF(Input!$E$50="Default",Input!$E$51,Input!$E$52)</f>
        <v>0.1</v>
      </c>
      <c r="O25" s="22">
        <f>IF(Input!$E$50="Default",Input!$E$51,Input!$E$52)</f>
        <v>0.1</v>
      </c>
      <c r="P25" s="22">
        <f>IF(Input!$E$50="Default",Input!$E$51,Input!$E$52)</f>
        <v>0.1</v>
      </c>
      <c r="Q25" s="22">
        <f>IF(Input!$E$50="Default",Input!$E$51,Input!$E$52)</f>
        <v>0.1</v>
      </c>
    </row>
    <row r="26" spans="3:17" outlineLevel="1" x14ac:dyDescent="0.35">
      <c r="C26" s="5" t="s">
        <v>117</v>
      </c>
      <c r="D26" t="s">
        <v>118</v>
      </c>
      <c r="F26" t="s">
        <v>8</v>
      </c>
      <c r="H26" s="22">
        <f>H30</f>
        <v>0.21995999999999999</v>
      </c>
      <c r="I26" s="22" t="str">
        <f t="shared" ref="I26:Q26" si="3">I30</f>
        <v>-</v>
      </c>
      <c r="J26" s="22" t="str">
        <f t="shared" si="3"/>
        <v>-</v>
      </c>
      <c r="K26" s="22" t="str">
        <f t="shared" si="3"/>
        <v>-</v>
      </c>
      <c r="L26" s="22" t="str">
        <f t="shared" si="3"/>
        <v>-</v>
      </c>
      <c r="M26" s="22" t="str">
        <f t="shared" si="3"/>
        <v>-</v>
      </c>
      <c r="N26" s="22" t="str">
        <f t="shared" si="3"/>
        <v>-</v>
      </c>
      <c r="O26" s="22" t="str">
        <f t="shared" si="3"/>
        <v>-</v>
      </c>
      <c r="P26" s="22" t="str">
        <f t="shared" si="3"/>
        <v>-</v>
      </c>
      <c r="Q26" s="22" t="str">
        <f t="shared" si="3"/>
        <v>-</v>
      </c>
    </row>
    <row r="27" spans="3:17" outlineLevel="1" x14ac:dyDescent="0.35"/>
    <row r="28" spans="3:17" outlineLevel="1" x14ac:dyDescent="0.35"/>
    <row r="29" spans="3:17" outlineLevel="1" x14ac:dyDescent="0.35">
      <c r="C29" s="21" t="s">
        <v>117</v>
      </c>
      <c r="D29" s="21" t="s">
        <v>118</v>
      </c>
      <c r="E29" s="5"/>
    </row>
    <row r="30" spans="3:17" outlineLevel="1" x14ac:dyDescent="0.35">
      <c r="C30" s="5"/>
      <c r="D30" s="5"/>
      <c r="E30" s="5"/>
      <c r="F30" t="s">
        <v>8</v>
      </c>
      <c r="H30" s="33">
        <f>IF(ISNUMBER(H31),H31*H34,"-")</f>
        <v>0.21995999999999999</v>
      </c>
      <c r="I30" s="33" t="str">
        <f t="shared" ref="I30:Q30" si="4">IF(ISNUMBER(I31),I31*I34,"-")</f>
        <v>-</v>
      </c>
      <c r="J30" s="33" t="str">
        <f t="shared" si="4"/>
        <v>-</v>
      </c>
      <c r="K30" s="33" t="str">
        <f t="shared" si="4"/>
        <v>-</v>
      </c>
      <c r="L30" s="33" t="str">
        <f t="shared" si="4"/>
        <v>-</v>
      </c>
      <c r="M30" s="33" t="str">
        <f t="shared" si="4"/>
        <v>-</v>
      </c>
      <c r="N30" s="33" t="str">
        <f t="shared" si="4"/>
        <v>-</v>
      </c>
      <c r="O30" s="33" t="str">
        <f t="shared" si="4"/>
        <v>-</v>
      </c>
      <c r="P30" s="33" t="str">
        <f t="shared" si="4"/>
        <v>-</v>
      </c>
      <c r="Q30" s="33" t="str">
        <f t="shared" si="4"/>
        <v>-</v>
      </c>
    </row>
    <row r="31" spans="3:17" outlineLevel="1" x14ac:dyDescent="0.35">
      <c r="C31" s="5" t="s">
        <v>119</v>
      </c>
      <c r="D31" t="s">
        <v>120</v>
      </c>
      <c r="F31" t="s">
        <v>8</v>
      </c>
      <c r="H31" s="90">
        <f>IF(Input!$E$54="default",IF(ISNUMBER(I9),I31*H33,IF(ISNUMBER(H9),Input!$E$53,"-")),"-")</f>
        <v>0.23400000000000001</v>
      </c>
      <c r="I31" s="90" t="str">
        <f>IF(Input!$E$54="default",IF(ISNUMBER(J9),J31*I33,IF(ISNUMBER(I9),Input!$E$53,"-")),"-")</f>
        <v>-</v>
      </c>
      <c r="J31" s="90" t="str">
        <f>IF(Input!$E$54="default",IF(ISNUMBER(K9),K31*J33,IF(ISNUMBER(J9),Input!$E$53,"-")),"-")</f>
        <v>-</v>
      </c>
      <c r="K31" s="90" t="str">
        <f>IF(Input!$E$54="default",IF(ISNUMBER(L9),L31*K33,IF(ISNUMBER(K9),Input!$E$53,"-")),"-")</f>
        <v>-</v>
      </c>
      <c r="L31" s="90" t="str">
        <f>IF(Input!$E$54="default",IF(ISNUMBER(M9),M31*L33,IF(ISNUMBER(L9),Input!$E$53,"-")),"-")</f>
        <v>-</v>
      </c>
      <c r="M31" s="90" t="str">
        <f>IF(Input!$E$54="default",IF(ISNUMBER(N9),N31*M33,IF(ISNUMBER(M9),Input!$E$53,"-")),"-")</f>
        <v>-</v>
      </c>
      <c r="N31" s="90" t="str">
        <f>IF(Input!$E$54="default",IF(ISNUMBER(O9),O31*N33,IF(ISNUMBER(N9),Input!$E$53,"-")),"-")</f>
        <v>-</v>
      </c>
      <c r="O31" s="90" t="str">
        <f>IF(Input!$E$54="default",IF(ISNUMBER(P9),P31*O33,IF(ISNUMBER(O9),Input!$E$53,"-")),"-")</f>
        <v>-</v>
      </c>
      <c r="P31" s="90" t="str">
        <f>IF(Input!$E$54="default",IF(ISNUMBER(Q9),Q31*P33,IF(ISNUMBER(P9),Input!$E$53,"-")),"-")</f>
        <v>-</v>
      </c>
      <c r="Q31" s="90" t="str">
        <f>IF(Input!$E$54="default",IF(ISNUMBER(R9),R31*Q33,IF(ISNUMBER(Q9),Input!$E$53,"-")),"-")</f>
        <v>-</v>
      </c>
    </row>
    <row r="32" spans="3:17" outlineLevel="1" x14ac:dyDescent="0.35">
      <c r="C32" s="5"/>
      <c r="G32" s="18" t="s">
        <v>121</v>
      </c>
      <c r="H32" s="45"/>
      <c r="I32" s="45"/>
      <c r="J32" s="45"/>
      <c r="K32" s="45"/>
      <c r="L32" s="45"/>
      <c r="M32" s="45"/>
      <c r="N32" s="45"/>
      <c r="O32" s="45"/>
      <c r="P32" s="45"/>
      <c r="Q32" s="45"/>
    </row>
    <row r="33" spans="3:17" outlineLevel="1" x14ac:dyDescent="0.35">
      <c r="C33" s="5" t="s">
        <v>122</v>
      </c>
      <c r="D33" t="s">
        <v>123</v>
      </c>
      <c r="F33" t="s">
        <v>8</v>
      </c>
      <c r="H33" s="34">
        <v>0.99</v>
      </c>
      <c r="I33" s="34">
        <v>0.99</v>
      </c>
      <c r="J33" s="34">
        <v>0.99</v>
      </c>
      <c r="K33" s="34">
        <v>0.99</v>
      </c>
      <c r="L33" s="34">
        <v>0.99</v>
      </c>
      <c r="M33" s="34">
        <v>0.99</v>
      </c>
      <c r="N33" s="34">
        <v>0.99</v>
      </c>
      <c r="O33" s="34">
        <v>0.99</v>
      </c>
      <c r="P33" s="34">
        <v>0.99</v>
      </c>
      <c r="Q33" s="34">
        <v>0.99</v>
      </c>
    </row>
    <row r="34" spans="3:17" outlineLevel="1" x14ac:dyDescent="0.35">
      <c r="C34" s="5">
        <v>0.94</v>
      </c>
      <c r="D34" t="s">
        <v>124</v>
      </c>
      <c r="F34" s="19" t="s">
        <v>51</v>
      </c>
      <c r="H34" s="34">
        <v>0.94</v>
      </c>
      <c r="I34" s="34">
        <v>0.94</v>
      </c>
      <c r="J34" s="34">
        <v>0.94</v>
      </c>
      <c r="K34" s="34">
        <v>0.94</v>
      </c>
      <c r="L34" s="34">
        <v>0.94</v>
      </c>
      <c r="M34" s="34">
        <v>0.94</v>
      </c>
      <c r="N34" s="34">
        <v>0.94</v>
      </c>
      <c r="O34" s="34">
        <v>0.94</v>
      </c>
      <c r="P34" s="34">
        <v>0.94</v>
      </c>
      <c r="Q34" s="34">
        <v>0.94</v>
      </c>
    </row>
    <row r="35" spans="3:17" outlineLevel="1" x14ac:dyDescent="0.35"/>
    <row r="36" spans="3:17" outlineLevel="1" x14ac:dyDescent="0.35"/>
    <row r="37" spans="3:17" outlineLevel="1" x14ac:dyDescent="0.35">
      <c r="C37" s="21" t="s">
        <v>55</v>
      </c>
      <c r="D37" s="5"/>
      <c r="E37" s="5" t="s">
        <v>125</v>
      </c>
      <c r="H37" s="36">
        <f>IF(ISNUMBER(H12),IF(Input!$E$59="default",(1-Input!$E$60)*H12,(1-Input!$E$61)*H12),"-")</f>
        <v>98.992931416430807</v>
      </c>
      <c r="I37" s="36" t="str">
        <f>IF(ISNUMBER(I12),IF(Input!$E$59="default",(1-Input!$E$60)*I12,(1-Input!$E$61)*I12),"-")</f>
        <v>-</v>
      </c>
      <c r="J37" s="36" t="str">
        <f>IF(ISNUMBER(J12),IF(Input!$E$59="default",(1-Input!$E$60)*J12,(1-Input!$E$61)*J12),"-")</f>
        <v>-</v>
      </c>
      <c r="K37" s="36" t="str">
        <f>IF(ISNUMBER(K12),IF(Input!$E$59="default",(1-Input!$E$60)*K12,(1-Input!$E$61)*K12),"-")</f>
        <v>-</v>
      </c>
      <c r="L37" s="36" t="str">
        <f>IF(ISNUMBER(L12),IF(Input!$E$59="default",(1-Input!$E$60)*L12,(1-Input!$E$61)*L12),"-")</f>
        <v>-</v>
      </c>
      <c r="M37" s="36" t="str">
        <f>IF(ISNUMBER(M12),IF(Input!$E$59="default",(1-Input!$E$60)*M12,(1-Input!$E$61)*M12),"-")</f>
        <v>-</v>
      </c>
      <c r="N37" s="36" t="str">
        <f>IF(ISNUMBER(N12),IF(Input!$E$59="default",(1-Input!$E$60)*N12,(1-Input!$E$61)*N12),"-")</f>
        <v>-</v>
      </c>
      <c r="O37" s="36" t="str">
        <f>IF(ISNUMBER(O12),IF(Input!$E$59="default",(1-Input!$E$60)*O12,(1-Input!$E$61)*O12),"-")</f>
        <v>-</v>
      </c>
      <c r="P37" s="36" t="str">
        <f>IF(ISNUMBER(P12),IF(Input!$E$59="default",(1-Input!$E$60)*P12,(1-Input!$E$61)*P12),"-")</f>
        <v>-</v>
      </c>
      <c r="Q37" s="36" t="str">
        <f>IF(ISNUMBER(Q12),IF(Input!$E$59="default",(1-Input!$E$60)*Q12,(1-Input!$E$61)*Q12),"-")</f>
        <v>-</v>
      </c>
    </row>
    <row r="38" spans="3:17" ht="15" outlineLevel="1" thickBot="1" x14ac:dyDescent="0.4"/>
    <row r="39" spans="3:17" outlineLevel="1" x14ac:dyDescent="0.35">
      <c r="C39" s="57" t="s">
        <v>126</v>
      </c>
      <c r="D39" s="58"/>
      <c r="E39" s="58" t="s">
        <v>125</v>
      </c>
      <c r="F39" s="58"/>
      <c r="G39" s="58"/>
      <c r="H39" s="59">
        <f t="shared" ref="H39:Q39" si="5">IF(ISNUMBER(H37),H12-H37,"-")</f>
        <v>1880.8656969121835</v>
      </c>
      <c r="I39" s="59" t="str">
        <f t="shared" si="5"/>
        <v>-</v>
      </c>
      <c r="J39" s="59" t="str">
        <f t="shared" si="5"/>
        <v>-</v>
      </c>
      <c r="K39" s="59" t="str">
        <f t="shared" si="5"/>
        <v>-</v>
      </c>
      <c r="L39" s="59" t="str">
        <f t="shared" si="5"/>
        <v>-</v>
      </c>
      <c r="M39" s="60" t="str">
        <f t="shared" si="5"/>
        <v>-</v>
      </c>
      <c r="N39" s="60" t="str">
        <f t="shared" si="5"/>
        <v>-</v>
      </c>
      <c r="O39" s="60" t="str">
        <f t="shared" si="5"/>
        <v>-</v>
      </c>
      <c r="P39" s="60" t="str">
        <f t="shared" si="5"/>
        <v>-</v>
      </c>
      <c r="Q39" s="61" t="str">
        <f t="shared" si="5"/>
        <v>-</v>
      </c>
    </row>
    <row r="40" spans="3:17" ht="15" outlineLevel="1" thickBot="1" x14ac:dyDescent="0.4">
      <c r="C40" s="62" t="s">
        <v>127</v>
      </c>
      <c r="D40" s="63"/>
      <c r="E40" s="64" t="s">
        <v>128</v>
      </c>
      <c r="F40" s="65"/>
      <c r="G40" s="63">
        <f>ROUNDDOWN(SUM(H39:Q39),0)</f>
        <v>1880</v>
      </c>
      <c r="H40" s="66"/>
      <c r="I40" s="66"/>
      <c r="J40" s="66"/>
      <c r="K40" s="66"/>
      <c r="L40" s="66"/>
      <c r="M40" s="66"/>
      <c r="N40" s="66"/>
      <c r="O40" s="66"/>
      <c r="P40" s="66"/>
      <c r="Q40" s="67"/>
    </row>
    <row r="41" spans="3:17" outlineLevel="1" x14ac:dyDescent="0.35"/>
    <row r="42" spans="3:17" ht="15" thickBot="1" x14ac:dyDescent="0.4"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</row>
    <row r="44" spans="3:17" ht="15" thickBot="1" x14ac:dyDescent="0.4"/>
    <row r="45" spans="3:17" ht="15" thickBot="1" x14ac:dyDescent="0.4">
      <c r="C45" s="91" t="str">
        <f>Input!C33</f>
        <v>VPA 13 - Niou</v>
      </c>
    </row>
    <row r="46" spans="3:17" ht="15.5" hidden="1" outlineLevel="1" x14ac:dyDescent="0.35">
      <c r="G46" s="49"/>
      <c r="H46" s="54">
        <f>Input!$E$18</f>
        <v>2020</v>
      </c>
      <c r="I46" s="54" t="str">
        <f>IF(H46&lt;YEAR(Input!$E$13),H46+1,"N/A")</f>
        <v>N/A</v>
      </c>
      <c r="J46" s="54" t="str">
        <f>IF(I46&lt;YEAR(Input!$E$13),I46+1,"N/A")</f>
        <v>N/A</v>
      </c>
      <c r="K46" s="54" t="str">
        <f>IF(J46&lt;YEAR(Input!$E$13),J46+1,"N/A")</f>
        <v>N/A</v>
      </c>
      <c r="L46" s="54" t="str">
        <f>IF(K46&lt;YEAR(Input!$E$13),K46+1,"N/A")</f>
        <v>N/A</v>
      </c>
      <c r="M46" s="54" t="str">
        <f>IF(L46&lt;YEAR(Input!$E$13),L46+1,"N/A")</f>
        <v>N/A</v>
      </c>
      <c r="N46" s="54" t="str">
        <f>IF(M46&lt;YEAR(Input!$E$13),M46+1,"N/A")</f>
        <v>N/A</v>
      </c>
      <c r="O46" s="54" t="str">
        <f>IF(N46&lt;YEAR(Input!$E$13),N46+1,"N/A")</f>
        <v>N/A</v>
      </c>
      <c r="P46" s="54" t="str">
        <f>IF(O46&lt;YEAR(Input!$E$13),O46+1,"N/A")</f>
        <v>N/A</v>
      </c>
      <c r="Q46" s="54" t="str">
        <f>IF(P46&lt;YEAR(Input!$E$13),P46+1,"N/A")</f>
        <v>N/A</v>
      </c>
    </row>
    <row r="47" spans="3:17" ht="15.5" hidden="1" outlineLevel="1" x14ac:dyDescent="0.35">
      <c r="F47" s="20" t="s">
        <v>98</v>
      </c>
      <c r="G47" s="20" t="s">
        <v>99</v>
      </c>
      <c r="H47" s="55" t="str">
        <f>Input!K$13</f>
        <v>AG 0-1</v>
      </c>
      <c r="I47" s="55" t="str">
        <f>Input!L$13</f>
        <v>N/A</v>
      </c>
      <c r="J47" s="55" t="str">
        <f>Input!M$13</f>
        <v>N/A</v>
      </c>
      <c r="K47" s="55" t="str">
        <f>Input!N$13</f>
        <v>N/A</v>
      </c>
      <c r="L47" s="55" t="str">
        <f>Input!O$13</f>
        <v>N/A</v>
      </c>
      <c r="M47" s="55" t="str">
        <f>Input!P$13</f>
        <v>N/A</v>
      </c>
      <c r="N47" s="55" t="str">
        <f>Input!Q$13</f>
        <v>N/A</v>
      </c>
      <c r="O47" s="55" t="str">
        <f>Input!R$13</f>
        <v>N/A</v>
      </c>
      <c r="P47" s="55" t="str">
        <f>Input!S$13</f>
        <v>N/A</v>
      </c>
      <c r="Q47" s="55" t="str">
        <f>Input!T$13</f>
        <v>N/A</v>
      </c>
    </row>
    <row r="48" spans="3:17" ht="15.5" hidden="1" outlineLevel="1" x14ac:dyDescent="0.35">
      <c r="C48" s="21" t="s">
        <v>100</v>
      </c>
      <c r="D48" s="5"/>
      <c r="E48" s="5"/>
      <c r="H48" s="31"/>
      <c r="I48" s="31"/>
      <c r="J48" s="31"/>
      <c r="K48" s="31"/>
      <c r="L48" s="31"/>
      <c r="M48" s="31"/>
      <c r="N48" s="31"/>
      <c r="O48" s="31"/>
      <c r="P48" s="31"/>
      <c r="Q48" s="31"/>
    </row>
    <row r="49" spans="3:17" hidden="1" outlineLevel="1" x14ac:dyDescent="0.35">
      <c r="C49" s="5"/>
      <c r="D49" s="5"/>
      <c r="E49" s="5"/>
      <c r="F49" t="s">
        <v>101</v>
      </c>
      <c r="H49" s="35">
        <f>IF(ISNUMBER(H51),H50*H51*H52*(H53*H54+H55)*(1-H56),"-")</f>
        <v>1768.5483331827545</v>
      </c>
      <c r="I49" s="35" t="str">
        <f t="shared" ref="I49:Q49" si="6">IF(ISNUMBER(I51),I50*I51*I52*(I53*I54+I55)*(1-I56),"-")</f>
        <v>-</v>
      </c>
      <c r="J49" s="35" t="str">
        <f t="shared" si="6"/>
        <v>-</v>
      </c>
      <c r="K49" s="35" t="str">
        <f t="shared" si="6"/>
        <v>-</v>
      </c>
      <c r="L49" s="35" t="str">
        <f t="shared" si="6"/>
        <v>-</v>
      </c>
      <c r="M49" s="35" t="str">
        <f t="shared" si="6"/>
        <v>-</v>
      </c>
      <c r="N49" s="35" t="str">
        <f t="shared" si="6"/>
        <v>-</v>
      </c>
      <c r="O49" s="35" t="str">
        <f t="shared" si="6"/>
        <v>-</v>
      </c>
      <c r="P49" s="35" t="str">
        <f t="shared" si="6"/>
        <v>-</v>
      </c>
      <c r="Q49" s="35" t="str">
        <f t="shared" si="6"/>
        <v>-</v>
      </c>
    </row>
    <row r="50" spans="3:17" hidden="1" outlineLevel="1" x14ac:dyDescent="0.35">
      <c r="C50" s="5" t="s">
        <v>102</v>
      </c>
      <c r="D50" t="s">
        <v>103</v>
      </c>
      <c r="H50" s="48">
        <f>VLOOKUP($C45,Input!$J$22:$U$31,2,FALSE)</f>
        <v>530.76712328767121</v>
      </c>
      <c r="I50" s="48">
        <f>VLOOKUP($C45,Input!$J$22:$U$31,3,FALSE)</f>
        <v>0</v>
      </c>
      <c r="J50" s="48">
        <f>VLOOKUP($C45,Input!$J$22:$U$31,4,FALSE)</f>
        <v>0</v>
      </c>
      <c r="K50" s="48">
        <f>VLOOKUP($C45,Input!$J$22:$U$31,5,FALSE)</f>
        <v>0</v>
      </c>
      <c r="L50" s="48">
        <f>VLOOKUP($C45,Input!$J$22:$U$31,6,FALSE)</f>
        <v>0</v>
      </c>
      <c r="M50" s="48">
        <f>VLOOKUP($C45,Input!$J$22:$U$31,7,FALSE)</f>
        <v>0</v>
      </c>
      <c r="N50" s="48">
        <f>VLOOKUP($C45,Input!$J$22:$U$31,8,FALSE)</f>
        <v>0</v>
      </c>
      <c r="O50" s="48">
        <f>VLOOKUP($C45,Input!$J$22:$U$31,9,FALSE)</f>
        <v>0</v>
      </c>
      <c r="P50" s="48">
        <f>VLOOKUP($C45,Input!$J$22:$U$31,10,FALSE)</f>
        <v>0</v>
      </c>
      <c r="Q50" s="48">
        <f>VLOOKUP($C45,Input!$J$22:$U$31,11,FALSE)</f>
        <v>0</v>
      </c>
    </row>
    <row r="51" spans="3:17" hidden="1" outlineLevel="1" x14ac:dyDescent="0.35">
      <c r="C51" s="5" t="s">
        <v>104</v>
      </c>
      <c r="D51" t="s">
        <v>105</v>
      </c>
      <c r="F51" t="s">
        <v>106</v>
      </c>
      <c r="H51" s="23">
        <f t="shared" ref="H51:Q51" si="7">H60</f>
        <v>1.7806392071285688</v>
      </c>
      <c r="I51" s="23" t="str">
        <f t="shared" si="7"/>
        <v>-</v>
      </c>
      <c r="J51" s="23" t="str">
        <f t="shared" si="7"/>
        <v>-</v>
      </c>
      <c r="K51" s="23" t="str">
        <f t="shared" si="7"/>
        <v>-</v>
      </c>
      <c r="L51" s="23" t="str">
        <f t="shared" si="7"/>
        <v>-</v>
      </c>
      <c r="M51" s="23" t="str">
        <f t="shared" si="7"/>
        <v>-</v>
      </c>
      <c r="N51" s="23" t="str">
        <f t="shared" si="7"/>
        <v>-</v>
      </c>
      <c r="O51" s="23" t="str">
        <f t="shared" si="7"/>
        <v>-</v>
      </c>
      <c r="P51" s="23" t="str">
        <f t="shared" si="7"/>
        <v>-</v>
      </c>
      <c r="Q51" s="23" t="str">
        <f t="shared" si="7"/>
        <v>-</v>
      </c>
    </row>
    <row r="52" spans="3:17" hidden="1" outlineLevel="1" x14ac:dyDescent="0.35">
      <c r="C52" s="5" t="s">
        <v>7</v>
      </c>
      <c r="D52" t="s">
        <v>107</v>
      </c>
      <c r="F52" t="s">
        <v>8</v>
      </c>
      <c r="H52" s="46">
        <f>Input!K$15</f>
        <v>0.9</v>
      </c>
      <c r="I52" s="46">
        <f>Input!L$15</f>
        <v>0</v>
      </c>
      <c r="J52" s="46">
        <f>Input!M$15</f>
        <v>0</v>
      </c>
      <c r="K52" s="46">
        <f>Input!N$15</f>
        <v>0</v>
      </c>
      <c r="L52" s="46">
        <f>Input!O$15</f>
        <v>0</v>
      </c>
      <c r="M52" s="46">
        <f>Input!P$15</f>
        <v>0</v>
      </c>
      <c r="N52" s="46">
        <f>Input!Q$15</f>
        <v>0</v>
      </c>
      <c r="O52" s="46">
        <f>Input!R$15</f>
        <v>0</v>
      </c>
      <c r="P52" s="46">
        <f>Input!S$15</f>
        <v>0</v>
      </c>
      <c r="Q52" s="46">
        <f>Input!T$15</f>
        <v>0</v>
      </c>
    </row>
    <row r="53" spans="3:17" hidden="1" outlineLevel="1" x14ac:dyDescent="0.35">
      <c r="C53" s="5" t="s">
        <v>42</v>
      </c>
      <c r="D53" t="s">
        <v>108</v>
      </c>
      <c r="F53" t="s">
        <v>8</v>
      </c>
      <c r="H53" s="22">
        <f>Input!$E$44</f>
        <v>0.9</v>
      </c>
      <c r="I53" s="22">
        <f>Input!$E$44</f>
        <v>0.9</v>
      </c>
      <c r="J53" s="22">
        <f>Input!$E$44</f>
        <v>0.9</v>
      </c>
      <c r="K53" s="22">
        <f>Input!$E$44</f>
        <v>0.9</v>
      </c>
      <c r="L53" s="22">
        <f>Input!$E$44</f>
        <v>0.9</v>
      </c>
      <c r="M53" s="22">
        <f>Input!$E$44</f>
        <v>0.9</v>
      </c>
      <c r="N53" s="22">
        <f>Input!$E$44</f>
        <v>0.9</v>
      </c>
      <c r="O53" s="22">
        <f>Input!$E$44</f>
        <v>0.9</v>
      </c>
      <c r="P53" s="22">
        <f>Input!$E$44</f>
        <v>0.9</v>
      </c>
      <c r="Q53" s="22">
        <f>Input!$E$44</f>
        <v>0.9</v>
      </c>
    </row>
    <row r="54" spans="3:17" hidden="1" outlineLevel="1" x14ac:dyDescent="0.35">
      <c r="C54" s="5" t="s">
        <v>43</v>
      </c>
      <c r="D54" t="s">
        <v>109</v>
      </c>
      <c r="F54" t="s">
        <v>44</v>
      </c>
      <c r="H54" s="23">
        <f>Input!$E$45</f>
        <v>1.7470000000000001</v>
      </c>
      <c r="I54" s="23">
        <f>Input!$E$45</f>
        <v>1.7470000000000001</v>
      </c>
      <c r="J54" s="23">
        <f>Input!$E$45</f>
        <v>1.7470000000000001</v>
      </c>
      <c r="K54" s="23">
        <f>Input!$E$45</f>
        <v>1.7470000000000001</v>
      </c>
      <c r="L54" s="23">
        <f>Input!$E$45</f>
        <v>1.7470000000000001</v>
      </c>
      <c r="M54" s="23">
        <f>Input!$E$45</f>
        <v>1.7470000000000001</v>
      </c>
      <c r="N54" s="23">
        <f>Input!$E$45</f>
        <v>1.7470000000000001</v>
      </c>
      <c r="O54" s="23">
        <f>Input!$E$45</f>
        <v>1.7470000000000001</v>
      </c>
      <c r="P54" s="23">
        <f>Input!$E$45</f>
        <v>1.7470000000000001</v>
      </c>
      <c r="Q54" s="23">
        <f>Input!$E$45</f>
        <v>1.7470000000000001</v>
      </c>
    </row>
    <row r="55" spans="3:17" hidden="1" outlineLevel="1" x14ac:dyDescent="0.35">
      <c r="C55" s="5" t="s">
        <v>45</v>
      </c>
      <c r="D55" t="s">
        <v>110</v>
      </c>
      <c r="F55" t="s">
        <v>44</v>
      </c>
      <c r="H55" s="23">
        <f>Input!$E$46</f>
        <v>0.52965899999999999</v>
      </c>
      <c r="I55" s="23">
        <f>Input!$E$46</f>
        <v>0.52965899999999999</v>
      </c>
      <c r="J55" s="23">
        <f>Input!$E$46</f>
        <v>0.52965899999999999</v>
      </c>
      <c r="K55" s="23">
        <f>Input!$E$46</f>
        <v>0.52965899999999999</v>
      </c>
      <c r="L55" s="23">
        <f>Input!$E$46</f>
        <v>0.52965899999999999</v>
      </c>
      <c r="M55" s="23">
        <f>Input!$E$46</f>
        <v>0.52965899999999999</v>
      </c>
      <c r="N55" s="23">
        <f>Input!$E$46</f>
        <v>0.52965899999999999</v>
      </c>
      <c r="O55" s="23">
        <f>Input!$E$46</f>
        <v>0.52965899999999999</v>
      </c>
      <c r="P55" s="23">
        <f>Input!$E$46</f>
        <v>0.52965899999999999</v>
      </c>
      <c r="Q55" s="23">
        <f>Input!$E$46</f>
        <v>0.52965899999999999</v>
      </c>
    </row>
    <row r="56" spans="3:17" hidden="1" outlineLevel="1" x14ac:dyDescent="0.35">
      <c r="C56" s="5" t="s">
        <v>12</v>
      </c>
      <c r="D56" t="s">
        <v>111</v>
      </c>
      <c r="F56" t="s">
        <v>8</v>
      </c>
      <c r="H56" s="46">
        <f>Input!K$16</f>
        <v>1.0831591764623246E-2</v>
      </c>
      <c r="I56" s="46">
        <f>Input!L$16</f>
        <v>0</v>
      </c>
      <c r="J56" s="46">
        <f>Input!M$16</f>
        <v>0</v>
      </c>
      <c r="K56" s="46">
        <f>Input!N$16</f>
        <v>0</v>
      </c>
      <c r="L56" s="46">
        <f>Input!O$16</f>
        <v>0</v>
      </c>
      <c r="M56" s="46">
        <f>Input!P$16</f>
        <v>0</v>
      </c>
      <c r="N56" s="46">
        <f>Input!Q$16</f>
        <v>0</v>
      </c>
      <c r="O56" s="46">
        <f>Input!R$16</f>
        <v>0</v>
      </c>
      <c r="P56" s="46">
        <f>Input!S$16</f>
        <v>0</v>
      </c>
      <c r="Q56" s="46">
        <f>Input!T$16</f>
        <v>0</v>
      </c>
    </row>
    <row r="57" spans="3:17" hidden="1" outlineLevel="1" x14ac:dyDescent="0.35"/>
    <row r="58" spans="3:17" hidden="1" outlineLevel="1" x14ac:dyDescent="0.35"/>
    <row r="59" spans="3:17" hidden="1" outlineLevel="1" x14ac:dyDescent="0.35">
      <c r="C59" s="21" t="s">
        <v>104</v>
      </c>
      <c r="D59" s="21" t="s">
        <v>105</v>
      </c>
      <c r="E59" s="5"/>
    </row>
    <row r="60" spans="3:17" hidden="1" outlineLevel="1" x14ac:dyDescent="0.35">
      <c r="C60" s="5"/>
      <c r="D60" s="5"/>
      <c r="E60" s="5"/>
      <c r="F60" t="s">
        <v>112</v>
      </c>
      <c r="H60" s="32">
        <f>IF(ISNUMBER(H63),H61*(1-H62/H63),"-")</f>
        <v>1.7806392071285688</v>
      </c>
      <c r="I60" s="32" t="str">
        <f t="shared" ref="I60:Q60" si="8">IF(ISNUMBER(I63),I61*(1-I62/I63),"-")</f>
        <v>-</v>
      </c>
      <c r="J60" s="32" t="str">
        <f t="shared" si="8"/>
        <v>-</v>
      </c>
      <c r="K60" s="32" t="str">
        <f t="shared" si="8"/>
        <v>-</v>
      </c>
      <c r="L60" s="32" t="str">
        <f t="shared" si="8"/>
        <v>-</v>
      </c>
      <c r="M60" s="32" t="str">
        <f t="shared" si="8"/>
        <v>-</v>
      </c>
      <c r="N60" s="32" t="str">
        <f t="shared" si="8"/>
        <v>-</v>
      </c>
      <c r="O60" s="32" t="str">
        <f t="shared" si="8"/>
        <v>-</v>
      </c>
      <c r="P60" s="32" t="str">
        <f t="shared" si="8"/>
        <v>-</v>
      </c>
      <c r="Q60" s="32" t="str">
        <f t="shared" si="8"/>
        <v>-</v>
      </c>
    </row>
    <row r="61" spans="3:17" hidden="1" outlineLevel="1" x14ac:dyDescent="0.35">
      <c r="C61" s="5" t="s">
        <v>113</v>
      </c>
      <c r="D61" t="s">
        <v>114</v>
      </c>
      <c r="H61" s="23">
        <f>VLOOKUP($C45,Input!$C$32:$E$41,3,FALSE)</f>
        <v>3.2650000000000001</v>
      </c>
      <c r="I61" s="23">
        <f>VLOOKUP($C45,Input!$C$32:$E$41,3,FALSE)</f>
        <v>3.2650000000000001</v>
      </c>
      <c r="J61" s="23">
        <f>VLOOKUP($C45,Input!$C$32:$E$41,3,FALSE)</f>
        <v>3.2650000000000001</v>
      </c>
      <c r="K61" s="23">
        <f>VLOOKUP($C45,Input!$C$32:$E$41,3,FALSE)</f>
        <v>3.2650000000000001</v>
      </c>
      <c r="L61" s="23">
        <f>VLOOKUP($C45,Input!$C$32:$E$41,3,FALSE)</f>
        <v>3.2650000000000001</v>
      </c>
      <c r="M61" s="23">
        <f>VLOOKUP($C45,Input!$C$32:$E$41,3,FALSE)</f>
        <v>3.2650000000000001</v>
      </c>
      <c r="N61" s="23">
        <f>VLOOKUP($C45,Input!$C$32:$E$41,3,FALSE)</f>
        <v>3.2650000000000001</v>
      </c>
      <c r="O61" s="23">
        <f>VLOOKUP($C45,Input!$C$32:$E$41,3,FALSE)</f>
        <v>3.2650000000000001</v>
      </c>
      <c r="P61" s="23">
        <f>VLOOKUP($C45,Input!$C$32:$E$41,3,FALSE)</f>
        <v>3.2650000000000001</v>
      </c>
      <c r="Q61" s="23">
        <f>VLOOKUP($C45,Input!$C$32:$E$41,3,FALSE)</f>
        <v>3.2650000000000001</v>
      </c>
    </row>
    <row r="62" spans="3:17" hidden="1" outlineLevel="1" x14ac:dyDescent="0.35">
      <c r="C62" s="5" t="s">
        <v>115</v>
      </c>
      <c r="D62" t="s">
        <v>116</v>
      </c>
      <c r="F62" t="s">
        <v>8</v>
      </c>
      <c r="H62" s="22">
        <f>IF(Input!$E$50="Default",Input!$E$51,Input!$E$52)</f>
        <v>0.1</v>
      </c>
      <c r="I62" s="22">
        <f>IF(Input!$E$50="Default",Input!$E$51,Input!$E$52)</f>
        <v>0.1</v>
      </c>
      <c r="J62" s="22">
        <f>IF(Input!$E$50="Default",Input!$E$51,Input!$E$52)</f>
        <v>0.1</v>
      </c>
      <c r="K62" s="22">
        <f>IF(Input!$E$50="Default",Input!$E$51,Input!$E$52)</f>
        <v>0.1</v>
      </c>
      <c r="L62" s="22">
        <f>IF(Input!$E$50="Default",Input!$E$51,Input!$E$52)</f>
        <v>0.1</v>
      </c>
      <c r="M62" s="22">
        <f>IF(Input!$E$50="Default",Input!$E$51,Input!$E$52)</f>
        <v>0.1</v>
      </c>
      <c r="N62" s="22">
        <f>IF(Input!$E$50="Default",Input!$E$51,Input!$E$52)</f>
        <v>0.1</v>
      </c>
      <c r="O62" s="22">
        <f>IF(Input!$E$50="Default",Input!$E$51,Input!$E$52)</f>
        <v>0.1</v>
      </c>
      <c r="P62" s="22">
        <f>IF(Input!$E$50="Default",Input!$E$51,Input!$E$52)</f>
        <v>0.1</v>
      </c>
      <c r="Q62" s="22">
        <f>IF(Input!$E$50="Default",Input!$E$51,Input!$E$52)</f>
        <v>0.1</v>
      </c>
    </row>
    <row r="63" spans="3:17" hidden="1" outlineLevel="1" x14ac:dyDescent="0.35">
      <c r="C63" s="5" t="s">
        <v>117</v>
      </c>
      <c r="D63" t="s">
        <v>118</v>
      </c>
      <c r="F63" t="s">
        <v>8</v>
      </c>
      <c r="H63" s="22">
        <f>H67</f>
        <v>0.21995999999999999</v>
      </c>
      <c r="I63" s="22" t="str">
        <f t="shared" ref="I63:Q63" si="9">I67</f>
        <v>-</v>
      </c>
      <c r="J63" s="22" t="str">
        <f t="shared" si="9"/>
        <v>-</v>
      </c>
      <c r="K63" s="22" t="str">
        <f t="shared" si="9"/>
        <v>-</v>
      </c>
      <c r="L63" s="22" t="str">
        <f t="shared" si="9"/>
        <v>-</v>
      </c>
      <c r="M63" s="22" t="str">
        <f t="shared" si="9"/>
        <v>-</v>
      </c>
      <c r="N63" s="22" t="str">
        <f t="shared" si="9"/>
        <v>-</v>
      </c>
      <c r="O63" s="22" t="str">
        <f t="shared" si="9"/>
        <v>-</v>
      </c>
      <c r="P63" s="22" t="str">
        <f t="shared" si="9"/>
        <v>-</v>
      </c>
      <c r="Q63" s="22" t="str">
        <f t="shared" si="9"/>
        <v>-</v>
      </c>
    </row>
    <row r="64" spans="3:17" hidden="1" outlineLevel="1" x14ac:dyDescent="0.35"/>
    <row r="65" spans="3:17" hidden="1" outlineLevel="1" x14ac:dyDescent="0.35"/>
    <row r="66" spans="3:17" hidden="1" outlineLevel="1" x14ac:dyDescent="0.35">
      <c r="C66" s="21" t="s">
        <v>117</v>
      </c>
      <c r="D66" s="21" t="s">
        <v>118</v>
      </c>
      <c r="E66" s="5"/>
    </row>
    <row r="67" spans="3:17" hidden="1" outlineLevel="1" x14ac:dyDescent="0.35">
      <c r="C67" s="5"/>
      <c r="D67" s="5"/>
      <c r="E67" s="5"/>
      <c r="F67" t="s">
        <v>8</v>
      </c>
      <c r="H67" s="33">
        <f>IF(ISNUMBER(H68),H68*H71,"-")</f>
        <v>0.21995999999999999</v>
      </c>
      <c r="I67" s="33" t="str">
        <f t="shared" ref="I67:Q67" si="10">IF(ISNUMBER(I68),I68*I71,"-")</f>
        <v>-</v>
      </c>
      <c r="J67" s="33" t="str">
        <f t="shared" si="10"/>
        <v>-</v>
      </c>
      <c r="K67" s="33" t="str">
        <f t="shared" si="10"/>
        <v>-</v>
      </c>
      <c r="L67" s="33" t="str">
        <f t="shared" si="10"/>
        <v>-</v>
      </c>
      <c r="M67" s="33" t="str">
        <f t="shared" si="10"/>
        <v>-</v>
      </c>
      <c r="N67" s="33" t="str">
        <f t="shared" si="10"/>
        <v>-</v>
      </c>
      <c r="O67" s="33" t="str">
        <f t="shared" si="10"/>
        <v>-</v>
      </c>
      <c r="P67" s="33" t="str">
        <f t="shared" si="10"/>
        <v>-</v>
      </c>
      <c r="Q67" s="33" t="str">
        <f t="shared" si="10"/>
        <v>-</v>
      </c>
    </row>
    <row r="68" spans="3:17" hidden="1" outlineLevel="1" x14ac:dyDescent="0.35">
      <c r="C68" s="5" t="s">
        <v>119</v>
      </c>
      <c r="D68" t="s">
        <v>120</v>
      </c>
      <c r="F68" t="s">
        <v>8</v>
      </c>
      <c r="H68" s="90">
        <f>IF(Input!$E$54="default",IF(ISNUMBER(I46),I68*H70,IF(ISNUMBER(H46),Input!$E$53,"-")),"-")</f>
        <v>0.23400000000000001</v>
      </c>
      <c r="I68" s="90" t="str">
        <f>IF(Input!$E$54="default",IF(ISNUMBER(J46),J68*I70,IF(ISNUMBER(I46),Input!$E$53,"-")),"-")</f>
        <v>-</v>
      </c>
      <c r="J68" s="90" t="str">
        <f>IF(Input!$E$54="default",IF(ISNUMBER(K46),K68*J70,IF(ISNUMBER(J46),Input!$E$53,"-")),"-")</f>
        <v>-</v>
      </c>
      <c r="K68" s="90" t="str">
        <f>IF(Input!$E$54="default",IF(ISNUMBER(L46),L68*K70,IF(ISNUMBER(K46),Input!$E$53,"-")),"-")</f>
        <v>-</v>
      </c>
      <c r="L68" s="90" t="str">
        <f>IF(Input!$E$54="default",IF(ISNUMBER(M46),M68*L70,IF(ISNUMBER(L46),Input!$E$53,"-")),"-")</f>
        <v>-</v>
      </c>
      <c r="M68" s="90" t="str">
        <f>IF(Input!$E$54="default",IF(ISNUMBER(N46),N68*M70,IF(ISNUMBER(M46),Input!$E$53,"-")),"-")</f>
        <v>-</v>
      </c>
      <c r="N68" s="90" t="str">
        <f>IF(Input!$E$54="default",IF(ISNUMBER(O46),O68*N70,IF(ISNUMBER(N46),Input!$E$53,"-")),"-")</f>
        <v>-</v>
      </c>
      <c r="O68" s="90" t="str">
        <f>IF(Input!$E$54="default",IF(ISNUMBER(P46),P68*O70,IF(ISNUMBER(O46),Input!$E$53,"-")),"-")</f>
        <v>-</v>
      </c>
      <c r="P68" s="90" t="str">
        <f>IF(Input!$E$54="default",IF(ISNUMBER(Q46),Q68*P70,IF(ISNUMBER(P46),Input!$E$53,"-")),"-")</f>
        <v>-</v>
      </c>
      <c r="Q68" s="90" t="str">
        <f>IF(Input!$E$54="default",IF(ISNUMBER(R46),R68*Q70,IF(ISNUMBER(Q46),Input!$E$53,"-")),"-")</f>
        <v>-</v>
      </c>
    </row>
    <row r="69" spans="3:17" hidden="1" outlineLevel="1" x14ac:dyDescent="0.35">
      <c r="C69" s="5"/>
      <c r="G69" s="18" t="s">
        <v>121</v>
      </c>
      <c r="H69" s="45"/>
      <c r="I69" s="45"/>
      <c r="J69" s="45"/>
      <c r="K69" s="45"/>
      <c r="L69" s="45"/>
      <c r="M69" s="45"/>
      <c r="N69" s="45"/>
      <c r="O69" s="45"/>
      <c r="P69" s="45"/>
      <c r="Q69" s="45"/>
    </row>
    <row r="70" spans="3:17" hidden="1" outlineLevel="1" x14ac:dyDescent="0.35">
      <c r="C70" s="5" t="s">
        <v>122</v>
      </c>
      <c r="D70" t="s">
        <v>123</v>
      </c>
      <c r="F70" t="s">
        <v>8</v>
      </c>
      <c r="H70" s="34">
        <v>0.99</v>
      </c>
      <c r="I70" s="34">
        <v>0.99</v>
      </c>
      <c r="J70" s="34">
        <v>0.99</v>
      </c>
      <c r="K70" s="34">
        <v>0.99</v>
      </c>
      <c r="L70" s="34">
        <v>0.99</v>
      </c>
      <c r="M70" s="34">
        <v>0.99</v>
      </c>
      <c r="N70" s="34">
        <v>0.99</v>
      </c>
      <c r="O70" s="34">
        <v>0.99</v>
      </c>
      <c r="P70" s="34">
        <v>0.99</v>
      </c>
      <c r="Q70" s="34">
        <v>0.99</v>
      </c>
    </row>
    <row r="71" spans="3:17" hidden="1" outlineLevel="1" x14ac:dyDescent="0.35">
      <c r="C71" s="5">
        <v>0.94</v>
      </c>
      <c r="D71" t="s">
        <v>124</v>
      </c>
      <c r="F71" s="19" t="s">
        <v>51</v>
      </c>
      <c r="H71" s="34">
        <v>0.94</v>
      </c>
      <c r="I71" s="34">
        <v>0.94</v>
      </c>
      <c r="J71" s="34">
        <v>0.94</v>
      </c>
      <c r="K71" s="34">
        <v>0.94</v>
      </c>
      <c r="L71" s="34">
        <v>0.94</v>
      </c>
      <c r="M71" s="34">
        <v>0.94</v>
      </c>
      <c r="N71" s="34">
        <v>0.94</v>
      </c>
      <c r="O71" s="34">
        <v>0.94</v>
      </c>
      <c r="P71" s="34">
        <v>0.94</v>
      </c>
      <c r="Q71" s="34">
        <v>0.94</v>
      </c>
    </row>
    <row r="72" spans="3:17" hidden="1" outlineLevel="1" x14ac:dyDescent="0.35"/>
    <row r="73" spans="3:17" hidden="1" outlineLevel="1" x14ac:dyDescent="0.35"/>
    <row r="74" spans="3:17" hidden="1" outlineLevel="1" x14ac:dyDescent="0.35">
      <c r="C74" s="21" t="s">
        <v>55</v>
      </c>
      <c r="D74" s="5"/>
      <c r="E74" s="5" t="s">
        <v>125</v>
      </c>
      <c r="H74" s="36">
        <f>IF(ISNUMBER(H49),IF(Input!$E$59="default",(1-Input!$E$60)*H49,(1-Input!$E$61)*H49),"-")</f>
        <v>88.427416659137805</v>
      </c>
      <c r="I74" s="36" t="str">
        <f>IF(ISNUMBER(I49),IF(Input!$E$59="default",(1-Input!$E$60)*I49,(1-Input!$E$61)*I49),"-")</f>
        <v>-</v>
      </c>
      <c r="J74" s="36" t="str">
        <f>IF(ISNUMBER(J49),IF(Input!$E$59="default",(1-Input!$E$60)*J49,(1-Input!$E$61)*J49),"-")</f>
        <v>-</v>
      </c>
      <c r="K74" s="36" t="str">
        <f>IF(ISNUMBER(K49),IF(Input!$E$59="default",(1-Input!$E$60)*K49,(1-Input!$E$61)*K49),"-")</f>
        <v>-</v>
      </c>
      <c r="L74" s="36" t="str">
        <f>IF(ISNUMBER(L49),IF(Input!$E$59="default",(1-Input!$E$60)*L49,(1-Input!$E$61)*L49),"-")</f>
        <v>-</v>
      </c>
      <c r="M74" s="36" t="str">
        <f>IF(ISNUMBER(M49),IF(Input!$E$59="default",(1-Input!$E$60)*M49,(1-Input!$E$61)*M49),"-")</f>
        <v>-</v>
      </c>
      <c r="N74" s="36" t="str">
        <f>IF(ISNUMBER(N49),IF(Input!$E$59="default",(1-Input!$E$60)*N49,(1-Input!$E$61)*N49),"-")</f>
        <v>-</v>
      </c>
      <c r="O74" s="36" t="str">
        <f>IF(ISNUMBER(O49),IF(Input!$E$59="default",(1-Input!$E$60)*O49,(1-Input!$E$61)*O49),"-")</f>
        <v>-</v>
      </c>
      <c r="P74" s="36" t="str">
        <f>IF(ISNUMBER(P49),IF(Input!$E$59="default",(1-Input!$E$60)*P49,(1-Input!$E$61)*P49),"-")</f>
        <v>-</v>
      </c>
      <c r="Q74" s="36" t="str">
        <f>IF(ISNUMBER(Q49),IF(Input!$E$59="default",(1-Input!$E$60)*Q49,(1-Input!$E$61)*Q49),"-")</f>
        <v>-</v>
      </c>
    </row>
    <row r="75" spans="3:17" ht="15" hidden="1" outlineLevel="1" thickBot="1" x14ac:dyDescent="0.4"/>
    <row r="76" spans="3:17" hidden="1" outlineLevel="1" x14ac:dyDescent="0.35">
      <c r="C76" s="57" t="s">
        <v>126</v>
      </c>
      <c r="D76" s="58"/>
      <c r="E76" s="58" t="s">
        <v>125</v>
      </c>
      <c r="F76" s="58"/>
      <c r="G76" s="58"/>
      <c r="H76" s="59">
        <f t="shared" ref="H76:Q76" si="11">IF(ISNUMBER(H74),H49-H74,"-")</f>
        <v>1680.1209165236166</v>
      </c>
      <c r="I76" s="59" t="str">
        <f t="shared" si="11"/>
        <v>-</v>
      </c>
      <c r="J76" s="59" t="str">
        <f t="shared" si="11"/>
        <v>-</v>
      </c>
      <c r="K76" s="59" t="str">
        <f t="shared" si="11"/>
        <v>-</v>
      </c>
      <c r="L76" s="59" t="str">
        <f t="shared" si="11"/>
        <v>-</v>
      </c>
      <c r="M76" s="60" t="str">
        <f t="shared" si="11"/>
        <v>-</v>
      </c>
      <c r="N76" s="60" t="str">
        <f t="shared" si="11"/>
        <v>-</v>
      </c>
      <c r="O76" s="60" t="str">
        <f t="shared" si="11"/>
        <v>-</v>
      </c>
      <c r="P76" s="60" t="str">
        <f t="shared" si="11"/>
        <v>-</v>
      </c>
      <c r="Q76" s="61" t="str">
        <f t="shared" si="11"/>
        <v>-</v>
      </c>
    </row>
    <row r="77" spans="3:17" ht="15" hidden="1" outlineLevel="1" thickBot="1" x14ac:dyDescent="0.4">
      <c r="C77" s="62" t="s">
        <v>127</v>
      </c>
      <c r="D77" s="63"/>
      <c r="E77" s="64" t="s">
        <v>128</v>
      </c>
      <c r="F77" s="65"/>
      <c r="G77" s="63">
        <f>SUM(H76:Q76)</f>
        <v>1680.1209165236166</v>
      </c>
      <c r="H77" s="66"/>
      <c r="I77" s="66"/>
      <c r="J77" s="66"/>
      <c r="K77" s="66"/>
      <c r="L77" s="66"/>
      <c r="M77" s="66"/>
      <c r="N77" s="66"/>
      <c r="O77" s="66"/>
      <c r="P77" s="66"/>
      <c r="Q77" s="67"/>
    </row>
    <row r="78" spans="3:17" hidden="1" outlineLevel="1" x14ac:dyDescent="0.35"/>
    <row r="79" spans="3:17" ht="15" collapsed="1" thickBot="1" x14ac:dyDescent="0.4"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</row>
    <row r="81" spans="3:17" ht="15" thickBot="1" x14ac:dyDescent="0.4"/>
    <row r="82" spans="3:17" ht="15" thickBot="1" x14ac:dyDescent="0.4">
      <c r="C82" s="91" t="str">
        <f>Input!C34</f>
        <v>VPA 13 - Sourgoubila</v>
      </c>
    </row>
    <row r="83" spans="3:17" ht="15.5" hidden="1" outlineLevel="1" x14ac:dyDescent="0.35">
      <c r="G83" s="49"/>
      <c r="H83" s="54">
        <f>Input!$E$18</f>
        <v>2020</v>
      </c>
      <c r="I83" s="54" t="str">
        <f>IF(H83&lt;YEAR(Input!$E$13),H83+1,"N/A")</f>
        <v>N/A</v>
      </c>
      <c r="J83" s="54" t="str">
        <f>IF(I83&lt;YEAR(Input!$E$13),I83+1,"N/A")</f>
        <v>N/A</v>
      </c>
      <c r="K83" s="54" t="str">
        <f>IF(J83&lt;YEAR(Input!$E$13),J83+1,"N/A")</f>
        <v>N/A</v>
      </c>
      <c r="L83" s="54" t="str">
        <f>IF(K83&lt;YEAR(Input!$E$13),K83+1,"N/A")</f>
        <v>N/A</v>
      </c>
      <c r="M83" s="54" t="str">
        <f>IF(L83&lt;YEAR(Input!$E$13),L83+1,"N/A")</f>
        <v>N/A</v>
      </c>
      <c r="N83" s="54" t="str">
        <f>IF(M83&lt;YEAR(Input!$E$13),M83+1,"N/A")</f>
        <v>N/A</v>
      </c>
      <c r="O83" s="54" t="str">
        <f>IF(N83&lt;YEAR(Input!$E$13),N83+1,"N/A")</f>
        <v>N/A</v>
      </c>
      <c r="P83" s="54" t="str">
        <f>IF(O83&lt;YEAR(Input!$E$13),O83+1,"N/A")</f>
        <v>N/A</v>
      </c>
      <c r="Q83" s="54" t="str">
        <f>IF(P83&lt;YEAR(Input!$E$13),P83+1,"N/A")</f>
        <v>N/A</v>
      </c>
    </row>
    <row r="84" spans="3:17" ht="15.5" hidden="1" outlineLevel="1" x14ac:dyDescent="0.35">
      <c r="F84" s="20" t="s">
        <v>98</v>
      </c>
      <c r="G84" s="20" t="s">
        <v>99</v>
      </c>
      <c r="H84" s="55" t="str">
        <f>Input!K$13</f>
        <v>AG 0-1</v>
      </c>
      <c r="I84" s="55" t="str">
        <f>Input!L$13</f>
        <v>N/A</v>
      </c>
      <c r="J84" s="55" t="str">
        <f>Input!M$13</f>
        <v>N/A</v>
      </c>
      <c r="K84" s="55" t="str">
        <f>Input!N$13</f>
        <v>N/A</v>
      </c>
      <c r="L84" s="55" t="str">
        <f>Input!O$13</f>
        <v>N/A</v>
      </c>
      <c r="M84" s="55" t="str">
        <f>Input!P$13</f>
        <v>N/A</v>
      </c>
      <c r="N84" s="55" t="str">
        <f>Input!Q$13</f>
        <v>N/A</v>
      </c>
      <c r="O84" s="55" t="str">
        <f>Input!R$13</f>
        <v>N/A</v>
      </c>
      <c r="P84" s="55" t="str">
        <f>Input!S$13</f>
        <v>N/A</v>
      </c>
      <c r="Q84" s="55" t="str">
        <f>Input!T$13</f>
        <v>N/A</v>
      </c>
    </row>
    <row r="85" spans="3:17" ht="15.5" hidden="1" outlineLevel="1" x14ac:dyDescent="0.35">
      <c r="C85" s="21" t="s">
        <v>100</v>
      </c>
      <c r="D85" s="5"/>
      <c r="E85" s="5"/>
      <c r="H85" s="31"/>
      <c r="I85" s="31"/>
      <c r="J85" s="31"/>
      <c r="K85" s="31"/>
      <c r="L85" s="31"/>
      <c r="M85" s="31"/>
      <c r="N85" s="31"/>
      <c r="O85" s="31"/>
      <c r="P85" s="31"/>
      <c r="Q85" s="31"/>
    </row>
    <row r="86" spans="3:17" hidden="1" outlineLevel="1" x14ac:dyDescent="0.35">
      <c r="C86" s="5"/>
      <c r="D86" s="5"/>
      <c r="E86" s="5"/>
      <c r="F86" t="s">
        <v>101</v>
      </c>
      <c r="H86" s="35">
        <f>IF(ISNUMBER(H88),H87*H88*H89*(H90*H91+H92)*(1-H93),"-")</f>
        <v>1960.9958746262566</v>
      </c>
      <c r="I86" s="35" t="str">
        <f t="shared" ref="I86:Q86" si="12">IF(ISNUMBER(I88),I87*I88*I89*(I90*I91+I92)*(1-I93),"-")</f>
        <v>-</v>
      </c>
      <c r="J86" s="35" t="str">
        <f t="shared" si="12"/>
        <v>-</v>
      </c>
      <c r="K86" s="35" t="str">
        <f t="shared" si="12"/>
        <v>-</v>
      </c>
      <c r="L86" s="35" t="str">
        <f t="shared" si="12"/>
        <v>-</v>
      </c>
      <c r="M86" s="35" t="str">
        <f t="shared" si="12"/>
        <v>-</v>
      </c>
      <c r="N86" s="35" t="str">
        <f t="shared" si="12"/>
        <v>-</v>
      </c>
      <c r="O86" s="35" t="str">
        <f t="shared" si="12"/>
        <v>-</v>
      </c>
      <c r="P86" s="35" t="str">
        <f t="shared" si="12"/>
        <v>-</v>
      </c>
      <c r="Q86" s="35" t="str">
        <f t="shared" si="12"/>
        <v>-</v>
      </c>
    </row>
    <row r="87" spans="3:17" hidden="1" outlineLevel="1" x14ac:dyDescent="0.35">
      <c r="C87" s="5" t="s">
        <v>102</v>
      </c>
      <c r="D87" t="s">
        <v>103</v>
      </c>
      <c r="H87" s="48">
        <f>VLOOKUP($C82,Input!$J$22:$U$31,2,FALSE)</f>
        <v>556.158904109589</v>
      </c>
      <c r="I87" s="48">
        <f>VLOOKUP($C82,Input!$J$22:$U$31,3,FALSE)</f>
        <v>0</v>
      </c>
      <c r="J87" s="48">
        <f>VLOOKUP($C82,Input!$J$22:$U$31,4,FALSE)</f>
        <v>0</v>
      </c>
      <c r="K87" s="48">
        <f>VLOOKUP($C82,Input!$J$22:$U$31,5,FALSE)</f>
        <v>0</v>
      </c>
      <c r="L87" s="48">
        <f>VLOOKUP($C82,Input!$J$22:$U$31,6,FALSE)</f>
        <v>0</v>
      </c>
      <c r="M87" s="48">
        <f>VLOOKUP($C82,Input!$J$22:$U$31,7,FALSE)</f>
        <v>0</v>
      </c>
      <c r="N87" s="48">
        <f>VLOOKUP($C82,Input!$J$22:$U$31,8,FALSE)</f>
        <v>0</v>
      </c>
      <c r="O87" s="48">
        <f>VLOOKUP($C82,Input!$J$22:$U$31,9,FALSE)</f>
        <v>0</v>
      </c>
      <c r="P87" s="48">
        <f>VLOOKUP($C82,Input!$J$22:$U$31,10,FALSE)</f>
        <v>0</v>
      </c>
      <c r="Q87" s="48">
        <f>VLOOKUP($C82,Input!$J$22:$U$31,11,FALSE)</f>
        <v>0</v>
      </c>
    </row>
    <row r="88" spans="3:17" hidden="1" outlineLevel="1" x14ac:dyDescent="0.35">
      <c r="C88" s="5" t="s">
        <v>104</v>
      </c>
      <c r="D88" t="s">
        <v>105</v>
      </c>
      <c r="F88" t="s">
        <v>106</v>
      </c>
      <c r="H88" s="23">
        <f t="shared" ref="H88:Q88" si="13">H97</f>
        <v>1.8842598654300782</v>
      </c>
      <c r="I88" s="23" t="str">
        <f t="shared" si="13"/>
        <v>-</v>
      </c>
      <c r="J88" s="23" t="str">
        <f t="shared" si="13"/>
        <v>-</v>
      </c>
      <c r="K88" s="23" t="str">
        <f t="shared" si="13"/>
        <v>-</v>
      </c>
      <c r="L88" s="23" t="str">
        <f t="shared" si="13"/>
        <v>-</v>
      </c>
      <c r="M88" s="23" t="str">
        <f t="shared" si="13"/>
        <v>-</v>
      </c>
      <c r="N88" s="23" t="str">
        <f t="shared" si="13"/>
        <v>-</v>
      </c>
      <c r="O88" s="23" t="str">
        <f t="shared" si="13"/>
        <v>-</v>
      </c>
      <c r="P88" s="23" t="str">
        <f t="shared" si="13"/>
        <v>-</v>
      </c>
      <c r="Q88" s="23" t="str">
        <f t="shared" si="13"/>
        <v>-</v>
      </c>
    </row>
    <row r="89" spans="3:17" hidden="1" outlineLevel="1" x14ac:dyDescent="0.35">
      <c r="C89" s="5" t="s">
        <v>7</v>
      </c>
      <c r="D89" t="s">
        <v>107</v>
      </c>
      <c r="F89" t="s">
        <v>8</v>
      </c>
      <c r="H89" s="46">
        <f>Input!K$15</f>
        <v>0.9</v>
      </c>
      <c r="I89" s="46">
        <f>Input!L$15</f>
        <v>0</v>
      </c>
      <c r="J89" s="46">
        <f>Input!M$15</f>
        <v>0</v>
      </c>
      <c r="K89" s="46">
        <f>Input!N$15</f>
        <v>0</v>
      </c>
      <c r="L89" s="46">
        <f>Input!O$15</f>
        <v>0</v>
      </c>
      <c r="M89" s="46">
        <f>Input!P$15</f>
        <v>0</v>
      </c>
      <c r="N89" s="46">
        <f>Input!Q$15</f>
        <v>0</v>
      </c>
      <c r="O89" s="46">
        <f>Input!R$15</f>
        <v>0</v>
      </c>
      <c r="P89" s="46">
        <f>Input!S$15</f>
        <v>0</v>
      </c>
      <c r="Q89" s="46">
        <f>Input!T$15</f>
        <v>0</v>
      </c>
    </row>
    <row r="90" spans="3:17" hidden="1" outlineLevel="1" x14ac:dyDescent="0.35">
      <c r="C90" s="5" t="s">
        <v>42</v>
      </c>
      <c r="D90" t="s">
        <v>108</v>
      </c>
      <c r="F90" t="s">
        <v>8</v>
      </c>
      <c r="H90" s="22">
        <f>Input!$E$44</f>
        <v>0.9</v>
      </c>
      <c r="I90" s="22">
        <f>Input!$E$44</f>
        <v>0.9</v>
      </c>
      <c r="J90" s="22">
        <f>Input!$E$44</f>
        <v>0.9</v>
      </c>
      <c r="K90" s="22">
        <f>Input!$E$44</f>
        <v>0.9</v>
      </c>
      <c r="L90" s="22">
        <f>Input!$E$44</f>
        <v>0.9</v>
      </c>
      <c r="M90" s="22">
        <f>Input!$E$44</f>
        <v>0.9</v>
      </c>
      <c r="N90" s="22">
        <f>Input!$E$44</f>
        <v>0.9</v>
      </c>
      <c r="O90" s="22">
        <f>Input!$E$44</f>
        <v>0.9</v>
      </c>
      <c r="P90" s="22">
        <f>Input!$E$44</f>
        <v>0.9</v>
      </c>
      <c r="Q90" s="22">
        <f>Input!$E$44</f>
        <v>0.9</v>
      </c>
    </row>
    <row r="91" spans="3:17" hidden="1" outlineLevel="1" x14ac:dyDescent="0.35">
      <c r="C91" s="5" t="s">
        <v>43</v>
      </c>
      <c r="D91" t="s">
        <v>109</v>
      </c>
      <c r="F91" t="s">
        <v>44</v>
      </c>
      <c r="H91" s="23">
        <f>Input!$E$45</f>
        <v>1.7470000000000001</v>
      </c>
      <c r="I91" s="23">
        <f>Input!$E$45</f>
        <v>1.7470000000000001</v>
      </c>
      <c r="J91" s="23">
        <f>Input!$E$45</f>
        <v>1.7470000000000001</v>
      </c>
      <c r="K91" s="23">
        <f>Input!$E$45</f>
        <v>1.7470000000000001</v>
      </c>
      <c r="L91" s="23">
        <f>Input!$E$45</f>
        <v>1.7470000000000001</v>
      </c>
      <c r="M91" s="23">
        <f>Input!$E$45</f>
        <v>1.7470000000000001</v>
      </c>
      <c r="N91" s="23">
        <f>Input!$E$45</f>
        <v>1.7470000000000001</v>
      </c>
      <c r="O91" s="23">
        <f>Input!$E$45</f>
        <v>1.7470000000000001</v>
      </c>
      <c r="P91" s="23">
        <f>Input!$E$45</f>
        <v>1.7470000000000001</v>
      </c>
      <c r="Q91" s="23">
        <f>Input!$E$45</f>
        <v>1.7470000000000001</v>
      </c>
    </row>
    <row r="92" spans="3:17" hidden="1" outlineLevel="1" x14ac:dyDescent="0.35">
      <c r="C92" s="5" t="s">
        <v>45</v>
      </c>
      <c r="D92" t="s">
        <v>110</v>
      </c>
      <c r="F92" t="s">
        <v>44</v>
      </c>
      <c r="H92" s="23">
        <f>Input!$E$46</f>
        <v>0.52965899999999999</v>
      </c>
      <c r="I92" s="23">
        <f>Input!$E$46</f>
        <v>0.52965899999999999</v>
      </c>
      <c r="J92" s="23">
        <f>Input!$E$46</f>
        <v>0.52965899999999999</v>
      </c>
      <c r="K92" s="23">
        <f>Input!$E$46</f>
        <v>0.52965899999999999</v>
      </c>
      <c r="L92" s="23">
        <f>Input!$E$46</f>
        <v>0.52965899999999999</v>
      </c>
      <c r="M92" s="23">
        <f>Input!$E$46</f>
        <v>0.52965899999999999</v>
      </c>
      <c r="N92" s="23">
        <f>Input!$E$46</f>
        <v>0.52965899999999999</v>
      </c>
      <c r="O92" s="23">
        <f>Input!$E$46</f>
        <v>0.52965899999999999</v>
      </c>
      <c r="P92" s="23">
        <f>Input!$E$46</f>
        <v>0.52965899999999999</v>
      </c>
      <c r="Q92" s="23">
        <f>Input!$E$46</f>
        <v>0.52965899999999999</v>
      </c>
    </row>
    <row r="93" spans="3:17" hidden="1" outlineLevel="1" x14ac:dyDescent="0.35">
      <c r="C93" s="5" t="s">
        <v>12</v>
      </c>
      <c r="D93" t="s">
        <v>111</v>
      </c>
      <c r="F93" t="s">
        <v>8</v>
      </c>
      <c r="H93" s="46">
        <f>Input!K$16</f>
        <v>1.0831591764623246E-2</v>
      </c>
      <c r="I93" s="46">
        <f>Input!L$16</f>
        <v>0</v>
      </c>
      <c r="J93" s="46">
        <f>Input!M$16</f>
        <v>0</v>
      </c>
      <c r="K93" s="46">
        <f>Input!N$16</f>
        <v>0</v>
      </c>
      <c r="L93" s="46">
        <f>Input!O$16</f>
        <v>0</v>
      </c>
      <c r="M93" s="46">
        <f>Input!P$16</f>
        <v>0</v>
      </c>
      <c r="N93" s="46">
        <f>Input!Q$16</f>
        <v>0</v>
      </c>
      <c r="O93" s="46">
        <f>Input!R$16</f>
        <v>0</v>
      </c>
      <c r="P93" s="46">
        <f>Input!S$16</f>
        <v>0</v>
      </c>
      <c r="Q93" s="46">
        <f>Input!T$16</f>
        <v>0</v>
      </c>
    </row>
    <row r="94" spans="3:17" hidden="1" outlineLevel="1" x14ac:dyDescent="0.35"/>
    <row r="95" spans="3:17" hidden="1" outlineLevel="1" x14ac:dyDescent="0.35"/>
    <row r="96" spans="3:17" hidden="1" outlineLevel="1" x14ac:dyDescent="0.35">
      <c r="C96" s="21" t="s">
        <v>104</v>
      </c>
      <c r="D96" s="21" t="s">
        <v>105</v>
      </c>
      <c r="E96" s="5"/>
    </row>
    <row r="97" spans="3:17" hidden="1" outlineLevel="1" x14ac:dyDescent="0.35">
      <c r="C97" s="5"/>
      <c r="D97" s="5"/>
      <c r="E97" s="5"/>
      <c r="F97" t="s">
        <v>112</v>
      </c>
      <c r="H97" s="32">
        <f>IF(ISNUMBER(H100),H98*(1-H99/H100),"-")</f>
        <v>1.8842598654300782</v>
      </c>
      <c r="I97" s="32" t="str">
        <f t="shared" ref="I97:Q97" si="14">IF(ISNUMBER(I100),I98*(1-I99/I100),"-")</f>
        <v>-</v>
      </c>
      <c r="J97" s="32" t="str">
        <f t="shared" si="14"/>
        <v>-</v>
      </c>
      <c r="K97" s="32" t="str">
        <f t="shared" si="14"/>
        <v>-</v>
      </c>
      <c r="L97" s="32" t="str">
        <f t="shared" si="14"/>
        <v>-</v>
      </c>
      <c r="M97" s="32" t="str">
        <f t="shared" si="14"/>
        <v>-</v>
      </c>
      <c r="N97" s="32" t="str">
        <f t="shared" si="14"/>
        <v>-</v>
      </c>
      <c r="O97" s="32" t="str">
        <f t="shared" si="14"/>
        <v>-</v>
      </c>
      <c r="P97" s="32" t="str">
        <f t="shared" si="14"/>
        <v>-</v>
      </c>
      <c r="Q97" s="32" t="str">
        <f t="shared" si="14"/>
        <v>-</v>
      </c>
    </row>
    <row r="98" spans="3:17" hidden="1" outlineLevel="1" x14ac:dyDescent="0.35">
      <c r="C98" s="5" t="s">
        <v>113</v>
      </c>
      <c r="D98" t="s">
        <v>114</v>
      </c>
      <c r="H98" s="23">
        <f>VLOOKUP($C82,Input!$C$32:$E$41,3,FALSE)</f>
        <v>3.4550000000000001</v>
      </c>
      <c r="I98" s="23">
        <f>VLOOKUP($C82,Input!$C$32:$E$41,3,FALSE)</f>
        <v>3.4550000000000001</v>
      </c>
      <c r="J98" s="23">
        <f>VLOOKUP($C82,Input!$C$32:$E$41,3,FALSE)</f>
        <v>3.4550000000000001</v>
      </c>
      <c r="K98" s="23">
        <f>VLOOKUP($C82,Input!$C$32:$E$41,3,FALSE)</f>
        <v>3.4550000000000001</v>
      </c>
      <c r="L98" s="23">
        <f>VLOOKUP($C82,Input!$C$32:$E$41,3,FALSE)</f>
        <v>3.4550000000000001</v>
      </c>
      <c r="M98" s="23">
        <f>VLOOKUP($C82,Input!$C$32:$E$41,3,FALSE)</f>
        <v>3.4550000000000001</v>
      </c>
      <c r="N98" s="23">
        <f>VLOOKUP($C82,Input!$C$32:$E$41,3,FALSE)</f>
        <v>3.4550000000000001</v>
      </c>
      <c r="O98" s="23">
        <f>VLOOKUP($C82,Input!$C$32:$E$41,3,FALSE)</f>
        <v>3.4550000000000001</v>
      </c>
      <c r="P98" s="23">
        <f>VLOOKUP($C82,Input!$C$32:$E$41,3,FALSE)</f>
        <v>3.4550000000000001</v>
      </c>
      <c r="Q98" s="23">
        <f>VLOOKUP($C82,Input!$C$32:$E$41,3,FALSE)</f>
        <v>3.4550000000000001</v>
      </c>
    </row>
    <row r="99" spans="3:17" hidden="1" outlineLevel="1" x14ac:dyDescent="0.35">
      <c r="C99" s="5" t="s">
        <v>115</v>
      </c>
      <c r="D99" t="s">
        <v>116</v>
      </c>
      <c r="F99" t="s">
        <v>8</v>
      </c>
      <c r="H99" s="22">
        <f>IF(Input!$E$50="Default",Input!$E$51,Input!$E$52)</f>
        <v>0.1</v>
      </c>
      <c r="I99" s="22">
        <f>IF(Input!$E$50="Default",Input!$E$51,Input!$E$52)</f>
        <v>0.1</v>
      </c>
      <c r="J99" s="22">
        <f>IF(Input!$E$50="Default",Input!$E$51,Input!$E$52)</f>
        <v>0.1</v>
      </c>
      <c r="K99" s="22">
        <f>IF(Input!$E$50="Default",Input!$E$51,Input!$E$52)</f>
        <v>0.1</v>
      </c>
      <c r="L99" s="22">
        <f>IF(Input!$E$50="Default",Input!$E$51,Input!$E$52)</f>
        <v>0.1</v>
      </c>
      <c r="M99" s="22">
        <f>IF(Input!$E$50="Default",Input!$E$51,Input!$E$52)</f>
        <v>0.1</v>
      </c>
      <c r="N99" s="22">
        <f>IF(Input!$E$50="Default",Input!$E$51,Input!$E$52)</f>
        <v>0.1</v>
      </c>
      <c r="O99" s="22">
        <f>IF(Input!$E$50="Default",Input!$E$51,Input!$E$52)</f>
        <v>0.1</v>
      </c>
      <c r="P99" s="22">
        <f>IF(Input!$E$50="Default",Input!$E$51,Input!$E$52)</f>
        <v>0.1</v>
      </c>
      <c r="Q99" s="22">
        <f>IF(Input!$E$50="Default",Input!$E$51,Input!$E$52)</f>
        <v>0.1</v>
      </c>
    </row>
    <row r="100" spans="3:17" hidden="1" outlineLevel="1" x14ac:dyDescent="0.35">
      <c r="C100" s="5" t="s">
        <v>117</v>
      </c>
      <c r="D100" t="s">
        <v>118</v>
      </c>
      <c r="F100" t="s">
        <v>8</v>
      </c>
      <c r="H100" s="22">
        <f>H104</f>
        <v>0.21995999999999999</v>
      </c>
      <c r="I100" s="22" t="str">
        <f t="shared" ref="I100:Q100" si="15">I104</f>
        <v>-</v>
      </c>
      <c r="J100" s="22" t="str">
        <f t="shared" si="15"/>
        <v>-</v>
      </c>
      <c r="K100" s="22" t="str">
        <f t="shared" si="15"/>
        <v>-</v>
      </c>
      <c r="L100" s="22" t="str">
        <f t="shared" si="15"/>
        <v>-</v>
      </c>
      <c r="M100" s="22" t="str">
        <f t="shared" si="15"/>
        <v>-</v>
      </c>
      <c r="N100" s="22" t="str">
        <f t="shared" si="15"/>
        <v>-</v>
      </c>
      <c r="O100" s="22" t="str">
        <f t="shared" si="15"/>
        <v>-</v>
      </c>
      <c r="P100" s="22" t="str">
        <f t="shared" si="15"/>
        <v>-</v>
      </c>
      <c r="Q100" s="22" t="str">
        <f t="shared" si="15"/>
        <v>-</v>
      </c>
    </row>
    <row r="101" spans="3:17" hidden="1" outlineLevel="1" x14ac:dyDescent="0.35"/>
    <row r="102" spans="3:17" hidden="1" outlineLevel="1" x14ac:dyDescent="0.35"/>
    <row r="103" spans="3:17" hidden="1" outlineLevel="1" x14ac:dyDescent="0.35">
      <c r="C103" s="21" t="s">
        <v>117</v>
      </c>
      <c r="D103" s="21" t="s">
        <v>118</v>
      </c>
      <c r="E103" s="5"/>
    </row>
    <row r="104" spans="3:17" hidden="1" outlineLevel="1" x14ac:dyDescent="0.35">
      <c r="C104" s="5"/>
      <c r="D104" s="5"/>
      <c r="E104" s="5"/>
      <c r="F104" t="s">
        <v>8</v>
      </c>
      <c r="H104" s="33">
        <f>IF(ISNUMBER(H105),H105*H108,"-")</f>
        <v>0.21995999999999999</v>
      </c>
      <c r="I104" s="33" t="str">
        <f t="shared" ref="I104:Q104" si="16">IF(ISNUMBER(I105),I105*I108,"-")</f>
        <v>-</v>
      </c>
      <c r="J104" s="33" t="str">
        <f t="shared" si="16"/>
        <v>-</v>
      </c>
      <c r="K104" s="33" t="str">
        <f t="shared" si="16"/>
        <v>-</v>
      </c>
      <c r="L104" s="33" t="str">
        <f t="shared" si="16"/>
        <v>-</v>
      </c>
      <c r="M104" s="33" t="str">
        <f t="shared" si="16"/>
        <v>-</v>
      </c>
      <c r="N104" s="33" t="str">
        <f t="shared" si="16"/>
        <v>-</v>
      </c>
      <c r="O104" s="33" t="str">
        <f t="shared" si="16"/>
        <v>-</v>
      </c>
      <c r="P104" s="33" t="str">
        <f t="shared" si="16"/>
        <v>-</v>
      </c>
      <c r="Q104" s="33" t="str">
        <f t="shared" si="16"/>
        <v>-</v>
      </c>
    </row>
    <row r="105" spans="3:17" hidden="1" outlineLevel="1" x14ac:dyDescent="0.35">
      <c r="C105" s="5" t="s">
        <v>119</v>
      </c>
      <c r="D105" t="s">
        <v>120</v>
      </c>
      <c r="F105" t="s">
        <v>8</v>
      </c>
      <c r="H105" s="90">
        <f>IF(Input!$E$54="default",IF(ISNUMBER(I83),I105*H107,IF(ISNUMBER(H83),Input!$E$53,"-")),"-")</f>
        <v>0.23400000000000001</v>
      </c>
      <c r="I105" s="90" t="str">
        <f>IF(Input!$E$54="default",IF(ISNUMBER(J83),J105*I107,IF(ISNUMBER(I83),Input!$E$53,"-")),"-")</f>
        <v>-</v>
      </c>
      <c r="J105" s="90" t="str">
        <f>IF(Input!$E$54="default",IF(ISNUMBER(K83),K105*J107,IF(ISNUMBER(J83),Input!$E$53,"-")),"-")</f>
        <v>-</v>
      </c>
      <c r="K105" s="90" t="str">
        <f>IF(Input!$E$54="default",IF(ISNUMBER(L83),L105*K107,IF(ISNUMBER(K83),Input!$E$53,"-")),"-")</f>
        <v>-</v>
      </c>
      <c r="L105" s="90" t="str">
        <f>IF(Input!$E$54="default",IF(ISNUMBER(M83),M105*L107,IF(ISNUMBER(L83),Input!$E$53,"-")),"-")</f>
        <v>-</v>
      </c>
      <c r="M105" s="90" t="str">
        <f>IF(Input!$E$54="default",IF(ISNUMBER(N83),N105*M107,IF(ISNUMBER(M83),Input!$E$53,"-")),"-")</f>
        <v>-</v>
      </c>
      <c r="N105" s="90" t="str">
        <f>IF(Input!$E$54="default",IF(ISNUMBER(O83),O105*N107,IF(ISNUMBER(N83),Input!$E$53,"-")),"-")</f>
        <v>-</v>
      </c>
      <c r="O105" s="90" t="str">
        <f>IF(Input!$E$54="default",IF(ISNUMBER(P83),P105*O107,IF(ISNUMBER(O83),Input!$E$53,"-")),"-")</f>
        <v>-</v>
      </c>
      <c r="P105" s="90" t="str">
        <f>IF(Input!$E$54="default",IF(ISNUMBER(Q83),Q105*P107,IF(ISNUMBER(P83),Input!$E$53,"-")),"-")</f>
        <v>-</v>
      </c>
      <c r="Q105" s="90" t="str">
        <f>IF(Input!$E$54="default",IF(ISNUMBER(R83),R105*Q107,IF(ISNUMBER(Q83),Input!$E$53,"-")),"-")</f>
        <v>-</v>
      </c>
    </row>
    <row r="106" spans="3:17" hidden="1" outlineLevel="1" x14ac:dyDescent="0.35">
      <c r="C106" s="5"/>
      <c r="G106" s="18" t="s">
        <v>121</v>
      </c>
      <c r="H106" s="45"/>
      <c r="I106" s="45"/>
      <c r="J106" s="45"/>
      <c r="K106" s="45"/>
      <c r="L106" s="45"/>
      <c r="M106" s="45"/>
      <c r="N106" s="45"/>
      <c r="O106" s="45"/>
      <c r="P106" s="45"/>
      <c r="Q106" s="45"/>
    </row>
    <row r="107" spans="3:17" hidden="1" outlineLevel="1" x14ac:dyDescent="0.35">
      <c r="C107" s="5" t="s">
        <v>122</v>
      </c>
      <c r="D107" t="s">
        <v>123</v>
      </c>
      <c r="F107" t="s">
        <v>8</v>
      </c>
      <c r="H107" s="34">
        <v>0.99</v>
      </c>
      <c r="I107" s="34">
        <v>0.99</v>
      </c>
      <c r="J107" s="34">
        <v>0.99</v>
      </c>
      <c r="K107" s="34">
        <v>0.99</v>
      </c>
      <c r="L107" s="34">
        <v>0.99</v>
      </c>
      <c r="M107" s="34">
        <v>0.99</v>
      </c>
      <c r="N107" s="34">
        <v>0.99</v>
      </c>
      <c r="O107" s="34">
        <v>0.99</v>
      </c>
      <c r="P107" s="34">
        <v>0.99</v>
      </c>
      <c r="Q107" s="34">
        <v>0.99</v>
      </c>
    </row>
    <row r="108" spans="3:17" hidden="1" outlineLevel="1" x14ac:dyDescent="0.35">
      <c r="C108" s="5">
        <v>0.94</v>
      </c>
      <c r="D108" t="s">
        <v>124</v>
      </c>
      <c r="F108" s="19" t="s">
        <v>51</v>
      </c>
      <c r="H108" s="34">
        <v>0.94</v>
      </c>
      <c r="I108" s="34">
        <v>0.94</v>
      </c>
      <c r="J108" s="34">
        <v>0.94</v>
      </c>
      <c r="K108" s="34">
        <v>0.94</v>
      </c>
      <c r="L108" s="34">
        <v>0.94</v>
      </c>
      <c r="M108" s="34">
        <v>0.94</v>
      </c>
      <c r="N108" s="34">
        <v>0.94</v>
      </c>
      <c r="O108" s="34">
        <v>0.94</v>
      </c>
      <c r="P108" s="34">
        <v>0.94</v>
      </c>
      <c r="Q108" s="34">
        <v>0.94</v>
      </c>
    </row>
    <row r="109" spans="3:17" hidden="1" outlineLevel="1" x14ac:dyDescent="0.35"/>
    <row r="110" spans="3:17" hidden="1" outlineLevel="1" x14ac:dyDescent="0.35"/>
    <row r="111" spans="3:17" hidden="1" outlineLevel="1" x14ac:dyDescent="0.35">
      <c r="C111" s="21" t="s">
        <v>55</v>
      </c>
      <c r="D111" s="5"/>
      <c r="E111" s="5" t="s">
        <v>125</v>
      </c>
      <c r="H111" s="36">
        <f>IF(ISNUMBER(H86),IF(Input!$E$59="default",(1-Input!$E$60)*H86,(1-Input!$E$61)*H86),"-")</f>
        <v>98.049793731312917</v>
      </c>
      <c r="I111" s="36" t="str">
        <f>IF(ISNUMBER(I86),IF(Input!$E$59="default",(1-Input!$E$60)*I86,(1-Input!$E$61)*I86),"-")</f>
        <v>-</v>
      </c>
      <c r="J111" s="36" t="str">
        <f>IF(ISNUMBER(J86),IF(Input!$E$59="default",(1-Input!$E$60)*J86,(1-Input!$E$61)*J86),"-")</f>
        <v>-</v>
      </c>
      <c r="K111" s="36" t="str">
        <f>IF(ISNUMBER(K86),IF(Input!$E$59="default",(1-Input!$E$60)*K86,(1-Input!$E$61)*K86),"-")</f>
        <v>-</v>
      </c>
      <c r="L111" s="36" t="str">
        <f>IF(ISNUMBER(L86),IF(Input!$E$59="default",(1-Input!$E$60)*L86,(1-Input!$E$61)*L86),"-")</f>
        <v>-</v>
      </c>
      <c r="M111" s="36" t="str">
        <f>IF(ISNUMBER(M86),IF(Input!$E$59="default",(1-Input!$E$60)*M86,(1-Input!$E$61)*M86),"-")</f>
        <v>-</v>
      </c>
      <c r="N111" s="36" t="str">
        <f>IF(ISNUMBER(N86),IF(Input!$E$59="default",(1-Input!$E$60)*N86,(1-Input!$E$61)*N86),"-")</f>
        <v>-</v>
      </c>
      <c r="O111" s="36" t="str">
        <f>IF(ISNUMBER(O86),IF(Input!$E$59="default",(1-Input!$E$60)*O86,(1-Input!$E$61)*O86),"-")</f>
        <v>-</v>
      </c>
      <c r="P111" s="36" t="str">
        <f>IF(ISNUMBER(P86),IF(Input!$E$59="default",(1-Input!$E$60)*P86,(1-Input!$E$61)*P86),"-")</f>
        <v>-</v>
      </c>
      <c r="Q111" s="36" t="str">
        <f>IF(ISNUMBER(Q86),IF(Input!$E$59="default",(1-Input!$E$60)*Q86,(1-Input!$E$61)*Q86),"-")</f>
        <v>-</v>
      </c>
    </row>
    <row r="112" spans="3:17" ht="15" hidden="1" outlineLevel="1" thickBot="1" x14ac:dyDescent="0.4"/>
    <row r="113" spans="3:17" hidden="1" outlineLevel="1" x14ac:dyDescent="0.35">
      <c r="C113" s="57" t="s">
        <v>126</v>
      </c>
      <c r="D113" s="58"/>
      <c r="E113" s="58" t="s">
        <v>125</v>
      </c>
      <c r="F113" s="58"/>
      <c r="G113" s="58"/>
      <c r="H113" s="59">
        <f t="shared" ref="H113:Q113" si="17">IF(ISNUMBER(H111),H86-H111,"-")</f>
        <v>1862.9460808949436</v>
      </c>
      <c r="I113" s="59" t="str">
        <f t="shared" si="17"/>
        <v>-</v>
      </c>
      <c r="J113" s="59" t="str">
        <f t="shared" si="17"/>
        <v>-</v>
      </c>
      <c r="K113" s="59" t="str">
        <f t="shared" si="17"/>
        <v>-</v>
      </c>
      <c r="L113" s="59" t="str">
        <f t="shared" si="17"/>
        <v>-</v>
      </c>
      <c r="M113" s="60" t="str">
        <f t="shared" si="17"/>
        <v>-</v>
      </c>
      <c r="N113" s="60" t="str">
        <f t="shared" si="17"/>
        <v>-</v>
      </c>
      <c r="O113" s="60" t="str">
        <f t="shared" si="17"/>
        <v>-</v>
      </c>
      <c r="P113" s="60" t="str">
        <f t="shared" si="17"/>
        <v>-</v>
      </c>
      <c r="Q113" s="61" t="str">
        <f t="shared" si="17"/>
        <v>-</v>
      </c>
    </row>
    <row r="114" spans="3:17" ht="15" hidden="1" outlineLevel="1" thickBot="1" x14ac:dyDescent="0.4">
      <c r="C114" s="62" t="s">
        <v>127</v>
      </c>
      <c r="D114" s="63"/>
      <c r="E114" s="64" t="s">
        <v>128</v>
      </c>
      <c r="F114" s="65"/>
      <c r="G114" s="63">
        <f>SUM(H113:Q113)</f>
        <v>1862.9460808949436</v>
      </c>
      <c r="H114" s="66"/>
      <c r="I114" s="66"/>
      <c r="J114" s="66"/>
      <c r="K114" s="66"/>
      <c r="L114" s="66"/>
      <c r="M114" s="66"/>
      <c r="N114" s="66"/>
      <c r="O114" s="66"/>
      <c r="P114" s="66"/>
      <c r="Q114" s="67"/>
    </row>
    <row r="115" spans="3:17" hidden="1" outlineLevel="1" x14ac:dyDescent="0.35"/>
    <row r="116" spans="3:17" ht="15" collapsed="1" thickBot="1" x14ac:dyDescent="0.4"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</row>
    <row r="118" spans="3:17" ht="15" thickBot="1" x14ac:dyDescent="0.4"/>
    <row r="119" spans="3:17" ht="15" thickBot="1" x14ac:dyDescent="0.4">
      <c r="C119" s="91" t="str">
        <f>Input!C35</f>
        <v>VPA 13 - Toeghin</v>
      </c>
    </row>
    <row r="120" spans="3:17" ht="15.5" hidden="1" outlineLevel="1" x14ac:dyDescent="0.35">
      <c r="G120" s="49"/>
      <c r="H120" s="54">
        <f>Input!$E$18</f>
        <v>2020</v>
      </c>
      <c r="I120" s="54" t="str">
        <f>IF(H120&lt;YEAR(Input!$E$13),H120+1,"N/A")</f>
        <v>N/A</v>
      </c>
      <c r="J120" s="54" t="str">
        <f>IF(I120&lt;YEAR(Input!$E$13),I120+1,"N/A")</f>
        <v>N/A</v>
      </c>
      <c r="K120" s="54" t="str">
        <f>IF(J120&lt;YEAR(Input!$E$13),J120+1,"N/A")</f>
        <v>N/A</v>
      </c>
      <c r="L120" s="54" t="str">
        <f>IF(K120&lt;YEAR(Input!$E$13),K120+1,"N/A")</f>
        <v>N/A</v>
      </c>
      <c r="M120" s="54" t="str">
        <f>IF(L120&lt;YEAR(Input!$E$13),L120+1,"N/A")</f>
        <v>N/A</v>
      </c>
      <c r="N120" s="54" t="str">
        <f>IF(M120&lt;YEAR(Input!$E$13),M120+1,"N/A")</f>
        <v>N/A</v>
      </c>
      <c r="O120" s="54" t="str">
        <f>IF(N120&lt;YEAR(Input!$E$13),N120+1,"N/A")</f>
        <v>N/A</v>
      </c>
      <c r="P120" s="54" t="str">
        <f>IF(O120&lt;YEAR(Input!$E$13),O120+1,"N/A")</f>
        <v>N/A</v>
      </c>
      <c r="Q120" s="54" t="str">
        <f>IF(P120&lt;YEAR(Input!$E$13),P120+1,"N/A")</f>
        <v>N/A</v>
      </c>
    </row>
    <row r="121" spans="3:17" ht="15.5" hidden="1" outlineLevel="1" x14ac:dyDescent="0.35">
      <c r="F121" s="20" t="s">
        <v>98</v>
      </c>
      <c r="G121" s="20" t="s">
        <v>99</v>
      </c>
      <c r="H121" s="55" t="str">
        <f>Input!K$13</f>
        <v>AG 0-1</v>
      </c>
      <c r="I121" s="55" t="str">
        <f>Input!L$13</f>
        <v>N/A</v>
      </c>
      <c r="J121" s="55" t="str">
        <f>Input!M$13</f>
        <v>N/A</v>
      </c>
      <c r="K121" s="55" t="str">
        <f>Input!N$13</f>
        <v>N/A</v>
      </c>
      <c r="L121" s="55" t="str">
        <f>Input!O$13</f>
        <v>N/A</v>
      </c>
      <c r="M121" s="55" t="str">
        <f>Input!P$13</f>
        <v>N/A</v>
      </c>
      <c r="N121" s="55" t="str">
        <f>Input!Q$13</f>
        <v>N/A</v>
      </c>
      <c r="O121" s="55" t="str">
        <f>Input!R$13</f>
        <v>N/A</v>
      </c>
      <c r="P121" s="55" t="str">
        <f>Input!S$13</f>
        <v>N/A</v>
      </c>
      <c r="Q121" s="55" t="str">
        <f>Input!T$13</f>
        <v>N/A</v>
      </c>
    </row>
    <row r="122" spans="3:17" ht="15.5" hidden="1" outlineLevel="1" x14ac:dyDescent="0.35">
      <c r="C122" s="21" t="s">
        <v>100</v>
      </c>
      <c r="D122" s="5"/>
      <c r="E122" s="5"/>
      <c r="H122" s="31"/>
      <c r="I122" s="31"/>
      <c r="J122" s="31"/>
      <c r="K122" s="31"/>
      <c r="L122" s="31"/>
      <c r="M122" s="31"/>
      <c r="N122" s="31"/>
      <c r="O122" s="31"/>
      <c r="P122" s="31"/>
      <c r="Q122" s="31"/>
    </row>
    <row r="123" spans="3:17" hidden="1" outlineLevel="1" x14ac:dyDescent="0.35">
      <c r="C123" s="5"/>
      <c r="D123" s="5"/>
      <c r="E123" s="5"/>
      <c r="F123" t="s">
        <v>101</v>
      </c>
      <c r="H123" s="35">
        <f>IF(ISNUMBER(H125),H124*H125*H126*(H127*H128+H129)*(1-H130),"-")</f>
        <v>1604.5397689734414</v>
      </c>
      <c r="I123" s="35" t="str">
        <f t="shared" ref="I123:Q123" si="18">IF(ISNUMBER(I125),I124*I125*I126*(I127*I128+I129)*(1-I130),"-")</f>
        <v>-</v>
      </c>
      <c r="J123" s="35" t="str">
        <f t="shared" si="18"/>
        <v>-</v>
      </c>
      <c r="K123" s="35" t="str">
        <f t="shared" si="18"/>
        <v>-</v>
      </c>
      <c r="L123" s="35" t="str">
        <f t="shared" si="18"/>
        <v>-</v>
      </c>
      <c r="M123" s="35" t="str">
        <f t="shared" si="18"/>
        <v>-</v>
      </c>
      <c r="N123" s="35" t="str">
        <f t="shared" si="18"/>
        <v>-</v>
      </c>
      <c r="O123" s="35" t="str">
        <f t="shared" si="18"/>
        <v>-</v>
      </c>
      <c r="P123" s="35" t="str">
        <f t="shared" si="18"/>
        <v>-</v>
      </c>
      <c r="Q123" s="35" t="str">
        <f t="shared" si="18"/>
        <v>-</v>
      </c>
    </row>
    <row r="124" spans="3:17" hidden="1" outlineLevel="1" x14ac:dyDescent="0.35">
      <c r="C124" s="5" t="s">
        <v>102</v>
      </c>
      <c r="D124" t="s">
        <v>103</v>
      </c>
      <c r="H124" s="48">
        <f>VLOOKUP($C119,Input!$J$22:$U$31,2,FALSE)</f>
        <v>471.43835616438355</v>
      </c>
      <c r="I124" s="48">
        <f>VLOOKUP($C119,Input!$J$22:$U$31,3,FALSE)</f>
        <v>0</v>
      </c>
      <c r="J124" s="48">
        <f>VLOOKUP($C119,Input!$J$22:$U$31,4,FALSE)</f>
        <v>0</v>
      </c>
      <c r="K124" s="48">
        <f>VLOOKUP($C119,Input!$J$22:$U$31,5,FALSE)</f>
        <v>0</v>
      </c>
      <c r="L124" s="48">
        <f>VLOOKUP($C119,Input!$J$22:$U$31,6,FALSE)</f>
        <v>0</v>
      </c>
      <c r="M124" s="48">
        <f>VLOOKUP($C119,Input!$J$22:$U$31,7,FALSE)</f>
        <v>0</v>
      </c>
      <c r="N124" s="48">
        <f>VLOOKUP($C119,Input!$J$22:$U$31,8,FALSE)</f>
        <v>0</v>
      </c>
      <c r="O124" s="48">
        <f>VLOOKUP($C119,Input!$J$22:$U$31,9,FALSE)</f>
        <v>0</v>
      </c>
      <c r="P124" s="48">
        <f>VLOOKUP($C119,Input!$J$22:$U$31,10,FALSE)</f>
        <v>0</v>
      </c>
      <c r="Q124" s="48">
        <f>VLOOKUP($C119,Input!$J$22:$U$31,11,FALSE)</f>
        <v>0</v>
      </c>
    </row>
    <row r="125" spans="3:17" hidden="1" outlineLevel="1" x14ac:dyDescent="0.35">
      <c r="C125" s="5" t="s">
        <v>104</v>
      </c>
      <c r="D125" t="s">
        <v>105</v>
      </c>
      <c r="F125" t="s">
        <v>106</v>
      </c>
      <c r="H125" s="23">
        <f t="shared" ref="H125:Q125" si="19">H134</f>
        <v>1.8188152391343879</v>
      </c>
      <c r="I125" s="23" t="str">
        <f t="shared" si="19"/>
        <v>-</v>
      </c>
      <c r="J125" s="23" t="str">
        <f t="shared" si="19"/>
        <v>-</v>
      </c>
      <c r="K125" s="23" t="str">
        <f t="shared" si="19"/>
        <v>-</v>
      </c>
      <c r="L125" s="23" t="str">
        <f t="shared" si="19"/>
        <v>-</v>
      </c>
      <c r="M125" s="23" t="str">
        <f t="shared" si="19"/>
        <v>-</v>
      </c>
      <c r="N125" s="23" t="str">
        <f t="shared" si="19"/>
        <v>-</v>
      </c>
      <c r="O125" s="23" t="str">
        <f t="shared" si="19"/>
        <v>-</v>
      </c>
      <c r="P125" s="23" t="str">
        <f t="shared" si="19"/>
        <v>-</v>
      </c>
      <c r="Q125" s="23" t="str">
        <f t="shared" si="19"/>
        <v>-</v>
      </c>
    </row>
    <row r="126" spans="3:17" hidden="1" outlineLevel="1" x14ac:dyDescent="0.35">
      <c r="C126" s="5" t="s">
        <v>7</v>
      </c>
      <c r="D126" t="s">
        <v>107</v>
      </c>
      <c r="F126" t="s">
        <v>8</v>
      </c>
      <c r="H126" s="46">
        <f>Input!K$15</f>
        <v>0.9</v>
      </c>
      <c r="I126" s="46">
        <f>Input!L$15</f>
        <v>0</v>
      </c>
      <c r="J126" s="46">
        <f>Input!M$15</f>
        <v>0</v>
      </c>
      <c r="K126" s="46">
        <f>Input!N$15</f>
        <v>0</v>
      </c>
      <c r="L126" s="46">
        <f>Input!O$15</f>
        <v>0</v>
      </c>
      <c r="M126" s="46">
        <f>Input!P$15</f>
        <v>0</v>
      </c>
      <c r="N126" s="46">
        <f>Input!Q$15</f>
        <v>0</v>
      </c>
      <c r="O126" s="46">
        <f>Input!R$15</f>
        <v>0</v>
      </c>
      <c r="P126" s="46">
        <f>Input!S$15</f>
        <v>0</v>
      </c>
      <c r="Q126" s="46">
        <f>Input!T$15</f>
        <v>0</v>
      </c>
    </row>
    <row r="127" spans="3:17" hidden="1" outlineLevel="1" x14ac:dyDescent="0.35">
      <c r="C127" s="5" t="s">
        <v>42</v>
      </c>
      <c r="D127" t="s">
        <v>108</v>
      </c>
      <c r="F127" t="s">
        <v>8</v>
      </c>
      <c r="H127" s="22">
        <f>Input!$E$44</f>
        <v>0.9</v>
      </c>
      <c r="I127" s="22">
        <f>Input!$E$44</f>
        <v>0.9</v>
      </c>
      <c r="J127" s="22">
        <f>Input!$E$44</f>
        <v>0.9</v>
      </c>
      <c r="K127" s="22">
        <f>Input!$E$44</f>
        <v>0.9</v>
      </c>
      <c r="L127" s="22">
        <f>Input!$E$44</f>
        <v>0.9</v>
      </c>
      <c r="M127" s="22">
        <f>Input!$E$44</f>
        <v>0.9</v>
      </c>
      <c r="N127" s="22">
        <f>Input!$E$44</f>
        <v>0.9</v>
      </c>
      <c r="O127" s="22">
        <f>Input!$E$44</f>
        <v>0.9</v>
      </c>
      <c r="P127" s="22">
        <f>Input!$E$44</f>
        <v>0.9</v>
      </c>
      <c r="Q127" s="22">
        <f>Input!$E$44</f>
        <v>0.9</v>
      </c>
    </row>
    <row r="128" spans="3:17" hidden="1" outlineLevel="1" x14ac:dyDescent="0.35">
      <c r="C128" s="5" t="s">
        <v>43</v>
      </c>
      <c r="D128" t="s">
        <v>109</v>
      </c>
      <c r="F128" t="s">
        <v>44</v>
      </c>
      <c r="H128" s="23">
        <f>Input!$E$45</f>
        <v>1.7470000000000001</v>
      </c>
      <c r="I128" s="23">
        <f>Input!$E$45</f>
        <v>1.7470000000000001</v>
      </c>
      <c r="J128" s="23">
        <f>Input!$E$45</f>
        <v>1.7470000000000001</v>
      </c>
      <c r="K128" s="23">
        <f>Input!$E$45</f>
        <v>1.7470000000000001</v>
      </c>
      <c r="L128" s="23">
        <f>Input!$E$45</f>
        <v>1.7470000000000001</v>
      </c>
      <c r="M128" s="23">
        <f>Input!$E$45</f>
        <v>1.7470000000000001</v>
      </c>
      <c r="N128" s="23">
        <f>Input!$E$45</f>
        <v>1.7470000000000001</v>
      </c>
      <c r="O128" s="23">
        <f>Input!$E$45</f>
        <v>1.7470000000000001</v>
      </c>
      <c r="P128" s="23">
        <f>Input!$E$45</f>
        <v>1.7470000000000001</v>
      </c>
      <c r="Q128" s="23">
        <f>Input!$E$45</f>
        <v>1.7470000000000001</v>
      </c>
    </row>
    <row r="129" spans="3:17" hidden="1" outlineLevel="1" x14ac:dyDescent="0.35">
      <c r="C129" s="5" t="s">
        <v>45</v>
      </c>
      <c r="D129" t="s">
        <v>110</v>
      </c>
      <c r="F129" t="s">
        <v>44</v>
      </c>
      <c r="H129" s="23">
        <f>Input!$E$46</f>
        <v>0.52965899999999999</v>
      </c>
      <c r="I129" s="23">
        <f>Input!$E$46</f>
        <v>0.52965899999999999</v>
      </c>
      <c r="J129" s="23">
        <f>Input!$E$46</f>
        <v>0.52965899999999999</v>
      </c>
      <c r="K129" s="23">
        <f>Input!$E$46</f>
        <v>0.52965899999999999</v>
      </c>
      <c r="L129" s="23">
        <f>Input!$E$46</f>
        <v>0.52965899999999999</v>
      </c>
      <c r="M129" s="23">
        <f>Input!$E$46</f>
        <v>0.52965899999999999</v>
      </c>
      <c r="N129" s="23">
        <f>Input!$E$46</f>
        <v>0.52965899999999999</v>
      </c>
      <c r="O129" s="23">
        <f>Input!$E$46</f>
        <v>0.52965899999999999</v>
      </c>
      <c r="P129" s="23">
        <f>Input!$E$46</f>
        <v>0.52965899999999999</v>
      </c>
      <c r="Q129" s="23">
        <f>Input!$E$46</f>
        <v>0.52965899999999999</v>
      </c>
    </row>
    <row r="130" spans="3:17" hidden="1" outlineLevel="1" x14ac:dyDescent="0.35">
      <c r="C130" s="5" t="s">
        <v>12</v>
      </c>
      <c r="D130" t="s">
        <v>111</v>
      </c>
      <c r="F130" t="s">
        <v>8</v>
      </c>
      <c r="H130" s="46">
        <f>Input!K$16</f>
        <v>1.0831591764623246E-2</v>
      </c>
      <c r="I130" s="46">
        <f>Input!L$16</f>
        <v>0</v>
      </c>
      <c r="J130" s="46">
        <f>Input!M$16</f>
        <v>0</v>
      </c>
      <c r="K130" s="46">
        <f>Input!N$16</f>
        <v>0</v>
      </c>
      <c r="L130" s="46">
        <f>Input!O$16</f>
        <v>0</v>
      </c>
      <c r="M130" s="46">
        <f>Input!P$16</f>
        <v>0</v>
      </c>
      <c r="N130" s="46">
        <f>Input!Q$16</f>
        <v>0</v>
      </c>
      <c r="O130" s="46">
        <f>Input!R$16</f>
        <v>0</v>
      </c>
      <c r="P130" s="46">
        <f>Input!S$16</f>
        <v>0</v>
      </c>
      <c r="Q130" s="46">
        <f>Input!T$16</f>
        <v>0</v>
      </c>
    </row>
    <row r="131" spans="3:17" hidden="1" outlineLevel="1" x14ac:dyDescent="0.35"/>
    <row r="132" spans="3:17" hidden="1" outlineLevel="1" x14ac:dyDescent="0.35"/>
    <row r="133" spans="3:17" hidden="1" outlineLevel="1" x14ac:dyDescent="0.35">
      <c r="C133" s="21" t="s">
        <v>104</v>
      </c>
      <c r="D133" s="21" t="s">
        <v>105</v>
      </c>
      <c r="E133" s="5"/>
    </row>
    <row r="134" spans="3:17" hidden="1" outlineLevel="1" x14ac:dyDescent="0.35">
      <c r="C134" s="5"/>
      <c r="D134" s="5"/>
      <c r="E134" s="5"/>
      <c r="F134" t="s">
        <v>112</v>
      </c>
      <c r="H134" s="32">
        <f>IF(ISNUMBER(H137),H135*(1-H136/H137),"-")</f>
        <v>1.8188152391343879</v>
      </c>
      <c r="I134" s="32" t="str">
        <f t="shared" ref="I134:Q134" si="20">IF(ISNUMBER(I137),I135*(1-I136/I137),"-")</f>
        <v>-</v>
      </c>
      <c r="J134" s="32" t="str">
        <f t="shared" si="20"/>
        <v>-</v>
      </c>
      <c r="K134" s="32" t="str">
        <f t="shared" si="20"/>
        <v>-</v>
      </c>
      <c r="L134" s="32" t="str">
        <f t="shared" si="20"/>
        <v>-</v>
      </c>
      <c r="M134" s="32" t="str">
        <f t="shared" si="20"/>
        <v>-</v>
      </c>
      <c r="N134" s="32" t="str">
        <f t="shared" si="20"/>
        <v>-</v>
      </c>
      <c r="O134" s="32" t="str">
        <f t="shared" si="20"/>
        <v>-</v>
      </c>
      <c r="P134" s="32" t="str">
        <f t="shared" si="20"/>
        <v>-</v>
      </c>
      <c r="Q134" s="32" t="str">
        <f t="shared" si="20"/>
        <v>-</v>
      </c>
    </row>
    <row r="135" spans="3:17" hidden="1" outlineLevel="1" x14ac:dyDescent="0.35">
      <c r="C135" s="5" t="s">
        <v>113</v>
      </c>
      <c r="D135" t="s">
        <v>114</v>
      </c>
      <c r="H135" s="23">
        <f>VLOOKUP($C119,Input!$C$32:$E$41,3,FALSE)</f>
        <v>3.335</v>
      </c>
      <c r="I135" s="23">
        <f>VLOOKUP($C119,Input!$C$32:$E$41,3,FALSE)</f>
        <v>3.335</v>
      </c>
      <c r="J135" s="23">
        <f>VLOOKUP($C119,Input!$C$32:$E$41,3,FALSE)</f>
        <v>3.335</v>
      </c>
      <c r="K135" s="23">
        <f>VLOOKUP($C119,Input!$C$32:$E$41,3,FALSE)</f>
        <v>3.335</v>
      </c>
      <c r="L135" s="23">
        <f>VLOOKUP($C119,Input!$C$32:$E$41,3,FALSE)</f>
        <v>3.335</v>
      </c>
      <c r="M135" s="23">
        <f>VLOOKUP($C119,Input!$C$32:$E$41,3,FALSE)</f>
        <v>3.335</v>
      </c>
      <c r="N135" s="23">
        <f>VLOOKUP($C119,Input!$C$32:$E$41,3,FALSE)</f>
        <v>3.335</v>
      </c>
      <c r="O135" s="23">
        <f>VLOOKUP($C119,Input!$C$32:$E$41,3,FALSE)</f>
        <v>3.335</v>
      </c>
      <c r="P135" s="23">
        <f>VLOOKUP($C119,Input!$C$32:$E$41,3,FALSE)</f>
        <v>3.335</v>
      </c>
      <c r="Q135" s="23">
        <f>VLOOKUP($C119,Input!$C$32:$E$41,3,FALSE)</f>
        <v>3.335</v>
      </c>
    </row>
    <row r="136" spans="3:17" hidden="1" outlineLevel="1" x14ac:dyDescent="0.35">
      <c r="C136" s="5" t="s">
        <v>115</v>
      </c>
      <c r="D136" t="s">
        <v>116</v>
      </c>
      <c r="F136" t="s">
        <v>8</v>
      </c>
      <c r="H136" s="22">
        <f>IF(Input!$E$50="Default",Input!$E$51,Input!$E$52)</f>
        <v>0.1</v>
      </c>
      <c r="I136" s="22">
        <f>IF(Input!$E$50="Default",Input!$E$51,Input!$E$52)</f>
        <v>0.1</v>
      </c>
      <c r="J136" s="22">
        <f>IF(Input!$E$50="Default",Input!$E$51,Input!$E$52)</f>
        <v>0.1</v>
      </c>
      <c r="K136" s="22">
        <f>IF(Input!$E$50="Default",Input!$E$51,Input!$E$52)</f>
        <v>0.1</v>
      </c>
      <c r="L136" s="22">
        <f>IF(Input!$E$50="Default",Input!$E$51,Input!$E$52)</f>
        <v>0.1</v>
      </c>
      <c r="M136" s="22">
        <f>IF(Input!$E$50="Default",Input!$E$51,Input!$E$52)</f>
        <v>0.1</v>
      </c>
      <c r="N136" s="22">
        <f>IF(Input!$E$50="Default",Input!$E$51,Input!$E$52)</f>
        <v>0.1</v>
      </c>
      <c r="O136" s="22">
        <f>IF(Input!$E$50="Default",Input!$E$51,Input!$E$52)</f>
        <v>0.1</v>
      </c>
      <c r="P136" s="22">
        <f>IF(Input!$E$50="Default",Input!$E$51,Input!$E$52)</f>
        <v>0.1</v>
      </c>
      <c r="Q136" s="22">
        <f>IF(Input!$E$50="Default",Input!$E$51,Input!$E$52)</f>
        <v>0.1</v>
      </c>
    </row>
    <row r="137" spans="3:17" hidden="1" outlineLevel="1" x14ac:dyDescent="0.35">
      <c r="C137" s="5" t="s">
        <v>117</v>
      </c>
      <c r="D137" t="s">
        <v>118</v>
      </c>
      <c r="F137" t="s">
        <v>8</v>
      </c>
      <c r="H137" s="22">
        <f>H141</f>
        <v>0.21995999999999999</v>
      </c>
      <c r="I137" s="22" t="str">
        <f t="shared" ref="I137:Q137" si="21">I141</f>
        <v>-</v>
      </c>
      <c r="J137" s="22" t="str">
        <f t="shared" si="21"/>
        <v>-</v>
      </c>
      <c r="K137" s="22" t="str">
        <f t="shared" si="21"/>
        <v>-</v>
      </c>
      <c r="L137" s="22" t="str">
        <f t="shared" si="21"/>
        <v>-</v>
      </c>
      <c r="M137" s="22" t="str">
        <f t="shared" si="21"/>
        <v>-</v>
      </c>
      <c r="N137" s="22" t="str">
        <f t="shared" si="21"/>
        <v>-</v>
      </c>
      <c r="O137" s="22" t="str">
        <f t="shared" si="21"/>
        <v>-</v>
      </c>
      <c r="P137" s="22" t="str">
        <f t="shared" si="21"/>
        <v>-</v>
      </c>
      <c r="Q137" s="22" t="str">
        <f t="shared" si="21"/>
        <v>-</v>
      </c>
    </row>
    <row r="138" spans="3:17" hidden="1" outlineLevel="1" x14ac:dyDescent="0.35"/>
    <row r="139" spans="3:17" hidden="1" outlineLevel="1" x14ac:dyDescent="0.35"/>
    <row r="140" spans="3:17" hidden="1" outlineLevel="1" x14ac:dyDescent="0.35">
      <c r="C140" s="21" t="s">
        <v>117</v>
      </c>
      <c r="D140" s="21" t="s">
        <v>118</v>
      </c>
      <c r="E140" s="5"/>
    </row>
    <row r="141" spans="3:17" hidden="1" outlineLevel="1" x14ac:dyDescent="0.35">
      <c r="C141" s="5"/>
      <c r="D141" s="5"/>
      <c r="E141" s="5"/>
      <c r="F141" t="s">
        <v>8</v>
      </c>
      <c r="H141" s="33">
        <f>IF(ISNUMBER(H142),H142*H145,"-")</f>
        <v>0.21995999999999999</v>
      </c>
      <c r="I141" s="33" t="str">
        <f t="shared" ref="I141:Q141" si="22">IF(ISNUMBER(I142),I142*I145,"-")</f>
        <v>-</v>
      </c>
      <c r="J141" s="33" t="str">
        <f t="shared" si="22"/>
        <v>-</v>
      </c>
      <c r="K141" s="33" t="str">
        <f t="shared" si="22"/>
        <v>-</v>
      </c>
      <c r="L141" s="33" t="str">
        <f t="shared" si="22"/>
        <v>-</v>
      </c>
      <c r="M141" s="33" t="str">
        <f t="shared" si="22"/>
        <v>-</v>
      </c>
      <c r="N141" s="33" t="str">
        <f t="shared" si="22"/>
        <v>-</v>
      </c>
      <c r="O141" s="33" t="str">
        <f t="shared" si="22"/>
        <v>-</v>
      </c>
      <c r="P141" s="33" t="str">
        <f t="shared" si="22"/>
        <v>-</v>
      </c>
      <c r="Q141" s="33" t="str">
        <f t="shared" si="22"/>
        <v>-</v>
      </c>
    </row>
    <row r="142" spans="3:17" hidden="1" outlineLevel="1" x14ac:dyDescent="0.35">
      <c r="C142" s="5" t="s">
        <v>119</v>
      </c>
      <c r="D142" t="s">
        <v>120</v>
      </c>
      <c r="F142" t="s">
        <v>8</v>
      </c>
      <c r="H142" s="90">
        <f>IF(Input!$E$54="default",IF(ISNUMBER(I120),I142*H144,IF(ISNUMBER(H120),Input!$E$53,"-")),"-")</f>
        <v>0.23400000000000001</v>
      </c>
      <c r="I142" s="90" t="str">
        <f>IF(Input!$E$54="default",IF(ISNUMBER(J120),J142*I144,IF(ISNUMBER(I120),Input!$E$53,"-")),"-")</f>
        <v>-</v>
      </c>
      <c r="J142" s="90" t="str">
        <f>IF(Input!$E$54="default",IF(ISNUMBER(K120),K142*J144,IF(ISNUMBER(J120),Input!$E$53,"-")),"-")</f>
        <v>-</v>
      </c>
      <c r="K142" s="90" t="str">
        <f>IF(Input!$E$54="default",IF(ISNUMBER(L120),L142*K144,IF(ISNUMBER(K120),Input!$E$53,"-")),"-")</f>
        <v>-</v>
      </c>
      <c r="L142" s="90" t="str">
        <f>IF(Input!$E$54="default",IF(ISNUMBER(M120),M142*L144,IF(ISNUMBER(L120),Input!$E$53,"-")),"-")</f>
        <v>-</v>
      </c>
      <c r="M142" s="90" t="str">
        <f>IF(Input!$E$54="default",IF(ISNUMBER(N120),N142*M144,IF(ISNUMBER(M120),Input!$E$53,"-")),"-")</f>
        <v>-</v>
      </c>
      <c r="N142" s="90" t="str">
        <f>IF(Input!$E$54="default",IF(ISNUMBER(O120),O142*N144,IF(ISNUMBER(N120),Input!$E$53,"-")),"-")</f>
        <v>-</v>
      </c>
      <c r="O142" s="90" t="str">
        <f>IF(Input!$E$54="default",IF(ISNUMBER(P120),P142*O144,IF(ISNUMBER(O120),Input!$E$53,"-")),"-")</f>
        <v>-</v>
      </c>
      <c r="P142" s="90" t="str">
        <f>IF(Input!$E$54="default",IF(ISNUMBER(Q120),Q142*P144,IF(ISNUMBER(P120),Input!$E$53,"-")),"-")</f>
        <v>-</v>
      </c>
      <c r="Q142" s="90" t="str">
        <f>IF(Input!$E$54="default",IF(ISNUMBER(R120),R142*Q144,IF(ISNUMBER(Q120),Input!$E$53,"-")),"-")</f>
        <v>-</v>
      </c>
    </row>
    <row r="143" spans="3:17" hidden="1" outlineLevel="1" x14ac:dyDescent="0.35">
      <c r="C143" s="5"/>
      <c r="G143" s="18" t="s">
        <v>121</v>
      </c>
      <c r="H143" s="45"/>
      <c r="I143" s="45"/>
      <c r="J143" s="45"/>
      <c r="K143" s="45"/>
      <c r="L143" s="45"/>
      <c r="M143" s="45"/>
      <c r="N143" s="45"/>
      <c r="O143" s="45"/>
      <c r="P143" s="45"/>
      <c r="Q143" s="45"/>
    </row>
    <row r="144" spans="3:17" hidden="1" outlineLevel="1" x14ac:dyDescent="0.35">
      <c r="C144" s="5" t="s">
        <v>122</v>
      </c>
      <c r="D144" t="s">
        <v>123</v>
      </c>
      <c r="F144" t="s">
        <v>8</v>
      </c>
      <c r="H144" s="34">
        <v>0.99</v>
      </c>
      <c r="I144" s="34">
        <v>0.99</v>
      </c>
      <c r="J144" s="34">
        <v>0.99</v>
      </c>
      <c r="K144" s="34">
        <v>0.99</v>
      </c>
      <c r="L144" s="34">
        <v>0.99</v>
      </c>
      <c r="M144" s="34">
        <v>0.99</v>
      </c>
      <c r="N144" s="34">
        <v>0.99</v>
      </c>
      <c r="O144" s="34">
        <v>0.99</v>
      </c>
      <c r="P144" s="34">
        <v>0.99</v>
      </c>
      <c r="Q144" s="34">
        <v>0.99</v>
      </c>
    </row>
    <row r="145" spans="3:17" hidden="1" outlineLevel="1" x14ac:dyDescent="0.35">
      <c r="C145" s="5">
        <v>0.94</v>
      </c>
      <c r="D145" t="s">
        <v>124</v>
      </c>
      <c r="F145" s="19" t="s">
        <v>51</v>
      </c>
      <c r="H145" s="34">
        <v>0.94</v>
      </c>
      <c r="I145" s="34">
        <v>0.94</v>
      </c>
      <c r="J145" s="34">
        <v>0.94</v>
      </c>
      <c r="K145" s="34">
        <v>0.94</v>
      </c>
      <c r="L145" s="34">
        <v>0.94</v>
      </c>
      <c r="M145" s="34">
        <v>0.94</v>
      </c>
      <c r="N145" s="34">
        <v>0.94</v>
      </c>
      <c r="O145" s="34">
        <v>0.94</v>
      </c>
      <c r="P145" s="34">
        <v>0.94</v>
      </c>
      <c r="Q145" s="34">
        <v>0.94</v>
      </c>
    </row>
    <row r="146" spans="3:17" hidden="1" outlineLevel="1" x14ac:dyDescent="0.35"/>
    <row r="147" spans="3:17" hidden="1" outlineLevel="1" x14ac:dyDescent="0.35"/>
    <row r="148" spans="3:17" hidden="1" outlineLevel="1" x14ac:dyDescent="0.35">
      <c r="C148" s="21" t="s">
        <v>55</v>
      </c>
      <c r="D148" s="5"/>
      <c r="E148" s="5" t="s">
        <v>125</v>
      </c>
      <c r="H148" s="36">
        <f>IF(ISNUMBER(H123),IF(Input!$E$59="default",(1-Input!$E$60)*H123,(1-Input!$E$61)*H123),"-")</f>
        <v>80.226988448672145</v>
      </c>
      <c r="I148" s="36" t="str">
        <f>IF(ISNUMBER(I123),IF(Input!$E$59="default",(1-Input!$E$60)*I123,(1-Input!$E$61)*I123),"-")</f>
        <v>-</v>
      </c>
      <c r="J148" s="36" t="str">
        <f>IF(ISNUMBER(J123),IF(Input!$E$59="default",(1-Input!$E$60)*J123,(1-Input!$E$61)*J123),"-")</f>
        <v>-</v>
      </c>
      <c r="K148" s="36" t="str">
        <f>IF(ISNUMBER(K123),IF(Input!$E$59="default",(1-Input!$E$60)*K123,(1-Input!$E$61)*K123),"-")</f>
        <v>-</v>
      </c>
      <c r="L148" s="36" t="str">
        <f>IF(ISNUMBER(L123),IF(Input!$E$59="default",(1-Input!$E$60)*L123,(1-Input!$E$61)*L123),"-")</f>
        <v>-</v>
      </c>
      <c r="M148" s="36" t="str">
        <f>IF(ISNUMBER(M123),IF(Input!$E$59="default",(1-Input!$E$60)*M123,(1-Input!$E$61)*M123),"-")</f>
        <v>-</v>
      </c>
      <c r="N148" s="36" t="str">
        <f>IF(ISNUMBER(N123),IF(Input!$E$59="default",(1-Input!$E$60)*N123,(1-Input!$E$61)*N123),"-")</f>
        <v>-</v>
      </c>
      <c r="O148" s="36" t="str">
        <f>IF(ISNUMBER(O123),IF(Input!$E$59="default",(1-Input!$E$60)*O123,(1-Input!$E$61)*O123),"-")</f>
        <v>-</v>
      </c>
      <c r="P148" s="36" t="str">
        <f>IF(ISNUMBER(P123),IF(Input!$E$59="default",(1-Input!$E$60)*P123,(1-Input!$E$61)*P123),"-")</f>
        <v>-</v>
      </c>
      <c r="Q148" s="36" t="str">
        <f>IF(ISNUMBER(Q123),IF(Input!$E$59="default",(1-Input!$E$60)*Q123,(1-Input!$E$61)*Q123),"-")</f>
        <v>-</v>
      </c>
    </row>
    <row r="149" spans="3:17" ht="15" hidden="1" outlineLevel="1" thickBot="1" x14ac:dyDescent="0.4"/>
    <row r="150" spans="3:17" hidden="1" outlineLevel="1" x14ac:dyDescent="0.35">
      <c r="C150" s="57" t="s">
        <v>126</v>
      </c>
      <c r="D150" s="58"/>
      <c r="E150" s="58" t="s">
        <v>125</v>
      </c>
      <c r="F150" s="58"/>
      <c r="G150" s="58"/>
      <c r="H150" s="59">
        <f t="shared" ref="H150:Q150" si="23">IF(ISNUMBER(H148),H123-H148,"-")</f>
        <v>1524.3127805247693</v>
      </c>
      <c r="I150" s="59" t="str">
        <f t="shared" si="23"/>
        <v>-</v>
      </c>
      <c r="J150" s="59" t="str">
        <f t="shared" si="23"/>
        <v>-</v>
      </c>
      <c r="K150" s="59" t="str">
        <f t="shared" si="23"/>
        <v>-</v>
      </c>
      <c r="L150" s="59" t="str">
        <f t="shared" si="23"/>
        <v>-</v>
      </c>
      <c r="M150" s="60" t="str">
        <f t="shared" si="23"/>
        <v>-</v>
      </c>
      <c r="N150" s="60" t="str">
        <f t="shared" si="23"/>
        <v>-</v>
      </c>
      <c r="O150" s="60" t="str">
        <f t="shared" si="23"/>
        <v>-</v>
      </c>
      <c r="P150" s="60" t="str">
        <f t="shared" si="23"/>
        <v>-</v>
      </c>
      <c r="Q150" s="61" t="str">
        <f t="shared" si="23"/>
        <v>-</v>
      </c>
    </row>
    <row r="151" spans="3:17" ht="15" hidden="1" outlineLevel="1" thickBot="1" x14ac:dyDescent="0.4">
      <c r="C151" s="62" t="s">
        <v>127</v>
      </c>
      <c r="D151" s="63"/>
      <c r="E151" s="64" t="s">
        <v>128</v>
      </c>
      <c r="F151" s="65"/>
      <c r="G151" s="63">
        <f>SUM(H150:Q150)</f>
        <v>1524.3127805247693</v>
      </c>
      <c r="H151" s="66"/>
      <c r="I151" s="66"/>
      <c r="J151" s="66"/>
      <c r="K151" s="66"/>
      <c r="L151" s="66"/>
      <c r="M151" s="66"/>
      <c r="N151" s="66"/>
      <c r="O151" s="66"/>
      <c r="P151" s="66"/>
      <c r="Q151" s="67"/>
    </row>
    <row r="152" spans="3:17" hidden="1" outlineLevel="1" x14ac:dyDescent="0.35"/>
    <row r="153" spans="3:17" ht="15" collapsed="1" thickBot="1" x14ac:dyDescent="0.4"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</row>
    <row r="155" spans="3:17" ht="15" thickBot="1" x14ac:dyDescent="0.4"/>
    <row r="156" spans="3:17" ht="15" thickBot="1" x14ac:dyDescent="0.4">
      <c r="C156" s="91">
        <f>Input!C36</f>
        <v>0</v>
      </c>
    </row>
    <row r="157" spans="3:17" ht="15.5" hidden="1" outlineLevel="1" x14ac:dyDescent="0.35">
      <c r="G157" s="49"/>
      <c r="H157" s="54">
        <f>Input!$E$18</f>
        <v>2020</v>
      </c>
      <c r="I157" s="54" t="str">
        <f>IF(H157&lt;YEAR(Input!$E$13),H157+1,"N/A")</f>
        <v>N/A</v>
      </c>
      <c r="J157" s="54" t="str">
        <f>IF(I157&lt;YEAR(Input!$E$13),I157+1,"N/A")</f>
        <v>N/A</v>
      </c>
      <c r="K157" s="54" t="str">
        <f>IF(J157&lt;YEAR(Input!$E$13),J157+1,"N/A")</f>
        <v>N/A</v>
      </c>
      <c r="L157" s="54" t="str">
        <f>IF(K157&lt;YEAR(Input!$E$13),K157+1,"N/A")</f>
        <v>N/A</v>
      </c>
      <c r="M157" s="54" t="str">
        <f>IF(L157&lt;YEAR(Input!$E$13),L157+1,"N/A")</f>
        <v>N/A</v>
      </c>
      <c r="N157" s="54" t="str">
        <f>IF(M157&lt;YEAR(Input!$E$13),M157+1,"N/A")</f>
        <v>N/A</v>
      </c>
      <c r="O157" s="54" t="str">
        <f>IF(N157&lt;YEAR(Input!$E$13),N157+1,"N/A")</f>
        <v>N/A</v>
      </c>
      <c r="P157" s="54" t="str">
        <f>IF(O157&lt;YEAR(Input!$E$13),O157+1,"N/A")</f>
        <v>N/A</v>
      </c>
      <c r="Q157" s="54" t="str">
        <f>IF(P157&lt;YEAR(Input!$E$13),P157+1,"N/A")</f>
        <v>N/A</v>
      </c>
    </row>
    <row r="158" spans="3:17" ht="15.5" hidden="1" outlineLevel="1" x14ac:dyDescent="0.35">
      <c r="F158" s="20" t="s">
        <v>98</v>
      </c>
      <c r="G158" s="20" t="s">
        <v>99</v>
      </c>
      <c r="H158" s="55" t="str">
        <f>Input!K$13</f>
        <v>AG 0-1</v>
      </c>
      <c r="I158" s="55" t="str">
        <f>Input!L$13</f>
        <v>N/A</v>
      </c>
      <c r="J158" s="55" t="str">
        <f>Input!M$13</f>
        <v>N/A</v>
      </c>
      <c r="K158" s="55" t="str">
        <f>Input!N$13</f>
        <v>N/A</v>
      </c>
      <c r="L158" s="55" t="str">
        <f>Input!O$13</f>
        <v>N/A</v>
      </c>
      <c r="M158" s="55" t="str">
        <f>Input!P$13</f>
        <v>N/A</v>
      </c>
      <c r="N158" s="55" t="str">
        <f>Input!Q$13</f>
        <v>N/A</v>
      </c>
      <c r="O158" s="55" t="str">
        <f>Input!R$13</f>
        <v>N/A</v>
      </c>
      <c r="P158" s="55" t="str">
        <f>Input!S$13</f>
        <v>N/A</v>
      </c>
      <c r="Q158" s="55" t="str">
        <f>Input!T$13</f>
        <v>N/A</v>
      </c>
    </row>
    <row r="159" spans="3:17" ht="15.5" hidden="1" outlineLevel="1" x14ac:dyDescent="0.35">
      <c r="C159" s="21" t="s">
        <v>100</v>
      </c>
      <c r="D159" s="5"/>
      <c r="E159" s="5"/>
      <c r="H159" s="31"/>
      <c r="I159" s="31"/>
      <c r="J159" s="31"/>
      <c r="K159" s="31"/>
      <c r="L159" s="31"/>
      <c r="M159" s="31"/>
      <c r="N159" s="31"/>
      <c r="O159" s="31"/>
      <c r="P159" s="31"/>
      <c r="Q159" s="31"/>
    </row>
    <row r="160" spans="3:17" hidden="1" outlineLevel="1" x14ac:dyDescent="0.35">
      <c r="C160" s="5"/>
      <c r="D160" s="5"/>
      <c r="E160" s="5"/>
      <c r="F160" t="s">
        <v>101</v>
      </c>
      <c r="H160" s="35" t="str">
        <f>IF(ISNUMBER(H162),H161*H162*H163*(H164*H165+H166)*(1-H167),"-")</f>
        <v>-</v>
      </c>
      <c r="I160" s="35" t="str">
        <f t="shared" ref="I160:Q160" si="24">IF(ISNUMBER(I162),I161*I162*I163*(I164*I165+I166)*(1-I167),"-")</f>
        <v>-</v>
      </c>
      <c r="J160" s="35" t="str">
        <f t="shared" si="24"/>
        <v>-</v>
      </c>
      <c r="K160" s="35" t="str">
        <f t="shared" si="24"/>
        <v>-</v>
      </c>
      <c r="L160" s="35" t="str">
        <f t="shared" si="24"/>
        <v>-</v>
      </c>
      <c r="M160" s="35" t="str">
        <f t="shared" si="24"/>
        <v>-</v>
      </c>
      <c r="N160" s="35" t="str">
        <f t="shared" si="24"/>
        <v>-</v>
      </c>
      <c r="O160" s="35" t="str">
        <f t="shared" si="24"/>
        <v>-</v>
      </c>
      <c r="P160" s="35" t="str">
        <f t="shared" si="24"/>
        <v>-</v>
      </c>
      <c r="Q160" s="35" t="str">
        <f t="shared" si="24"/>
        <v>-</v>
      </c>
    </row>
    <row r="161" spans="3:17" hidden="1" outlineLevel="1" x14ac:dyDescent="0.35">
      <c r="C161" s="5" t="s">
        <v>102</v>
      </c>
      <c r="D161" t="s">
        <v>103</v>
      </c>
      <c r="H161" s="48">
        <f>VLOOKUP($C156,Input!$J$22:$U$31,2,FALSE)</f>
        <v>0</v>
      </c>
      <c r="I161" s="48">
        <f>VLOOKUP($C156,Input!$J$22:$U$31,3,FALSE)</f>
        <v>0</v>
      </c>
      <c r="J161" s="48">
        <f>VLOOKUP($C156,Input!$J$22:$U$31,4,FALSE)</f>
        <v>0</v>
      </c>
      <c r="K161" s="48">
        <f>VLOOKUP($C156,Input!$J$22:$U$31,5,FALSE)</f>
        <v>0</v>
      </c>
      <c r="L161" s="48">
        <f>VLOOKUP($C156,Input!$J$22:$U$31,6,FALSE)</f>
        <v>0</v>
      </c>
      <c r="M161" s="48">
        <f>VLOOKUP($C156,Input!$J$22:$U$31,7,FALSE)</f>
        <v>0</v>
      </c>
      <c r="N161" s="48">
        <f>VLOOKUP($C156,Input!$J$22:$U$31,8,FALSE)</f>
        <v>0</v>
      </c>
      <c r="O161" s="48">
        <f>VLOOKUP($C156,Input!$J$22:$U$31,9,FALSE)</f>
        <v>0</v>
      </c>
      <c r="P161" s="48">
        <f>VLOOKUP($C156,Input!$J$22:$U$31,10,FALSE)</f>
        <v>0</v>
      </c>
      <c r="Q161" s="48">
        <f>VLOOKUP($C156,Input!$J$22:$U$31,11,FALSE)</f>
        <v>0</v>
      </c>
    </row>
    <row r="162" spans="3:17" hidden="1" outlineLevel="1" x14ac:dyDescent="0.35">
      <c r="C162" s="5" t="s">
        <v>104</v>
      </c>
      <c r="D162" t="s">
        <v>105</v>
      </c>
      <c r="F162" t="s">
        <v>106</v>
      </c>
      <c r="H162" s="23" t="e">
        <f t="shared" ref="H162:Q162" si="25">H171</f>
        <v>#N/A</v>
      </c>
      <c r="I162" s="23" t="str">
        <f t="shared" si="25"/>
        <v>-</v>
      </c>
      <c r="J162" s="23" t="str">
        <f t="shared" si="25"/>
        <v>-</v>
      </c>
      <c r="K162" s="23" t="str">
        <f t="shared" si="25"/>
        <v>-</v>
      </c>
      <c r="L162" s="23" t="str">
        <f t="shared" si="25"/>
        <v>-</v>
      </c>
      <c r="M162" s="23" t="str">
        <f t="shared" si="25"/>
        <v>-</v>
      </c>
      <c r="N162" s="23" t="str">
        <f t="shared" si="25"/>
        <v>-</v>
      </c>
      <c r="O162" s="23" t="str">
        <f t="shared" si="25"/>
        <v>-</v>
      </c>
      <c r="P162" s="23" t="str">
        <f t="shared" si="25"/>
        <v>-</v>
      </c>
      <c r="Q162" s="23" t="str">
        <f t="shared" si="25"/>
        <v>-</v>
      </c>
    </row>
    <row r="163" spans="3:17" hidden="1" outlineLevel="1" x14ac:dyDescent="0.35">
      <c r="C163" s="5" t="s">
        <v>7</v>
      </c>
      <c r="D163" t="s">
        <v>107</v>
      </c>
      <c r="F163" t="s">
        <v>8</v>
      </c>
      <c r="H163" s="46">
        <f>Input!K$15</f>
        <v>0.9</v>
      </c>
      <c r="I163" s="46">
        <f>Input!L$15</f>
        <v>0</v>
      </c>
      <c r="J163" s="46">
        <f>Input!M$15</f>
        <v>0</v>
      </c>
      <c r="K163" s="46">
        <f>Input!N$15</f>
        <v>0</v>
      </c>
      <c r="L163" s="46">
        <f>Input!O$15</f>
        <v>0</v>
      </c>
      <c r="M163" s="46">
        <f>Input!P$15</f>
        <v>0</v>
      </c>
      <c r="N163" s="46">
        <f>Input!Q$15</f>
        <v>0</v>
      </c>
      <c r="O163" s="46">
        <f>Input!R$15</f>
        <v>0</v>
      </c>
      <c r="P163" s="46">
        <f>Input!S$15</f>
        <v>0</v>
      </c>
      <c r="Q163" s="46">
        <f>Input!T$15</f>
        <v>0</v>
      </c>
    </row>
    <row r="164" spans="3:17" hidden="1" outlineLevel="1" x14ac:dyDescent="0.35">
      <c r="C164" s="5" t="s">
        <v>42</v>
      </c>
      <c r="D164" t="s">
        <v>108</v>
      </c>
      <c r="F164" t="s">
        <v>8</v>
      </c>
      <c r="H164" s="22">
        <f>Input!$E$44</f>
        <v>0.9</v>
      </c>
      <c r="I164" s="22">
        <f>Input!$E$44</f>
        <v>0.9</v>
      </c>
      <c r="J164" s="22">
        <f>Input!$E$44</f>
        <v>0.9</v>
      </c>
      <c r="K164" s="22">
        <f>Input!$E$44</f>
        <v>0.9</v>
      </c>
      <c r="L164" s="22">
        <f>Input!$E$44</f>
        <v>0.9</v>
      </c>
      <c r="M164" s="22">
        <f>Input!$E$44</f>
        <v>0.9</v>
      </c>
      <c r="N164" s="22">
        <f>Input!$E$44</f>
        <v>0.9</v>
      </c>
      <c r="O164" s="22">
        <f>Input!$E$44</f>
        <v>0.9</v>
      </c>
      <c r="P164" s="22">
        <f>Input!$E$44</f>
        <v>0.9</v>
      </c>
      <c r="Q164" s="22">
        <f>Input!$E$44</f>
        <v>0.9</v>
      </c>
    </row>
    <row r="165" spans="3:17" hidden="1" outlineLevel="1" x14ac:dyDescent="0.35">
      <c r="C165" s="5" t="s">
        <v>43</v>
      </c>
      <c r="D165" t="s">
        <v>109</v>
      </c>
      <c r="F165" t="s">
        <v>44</v>
      </c>
      <c r="H165" s="23">
        <f>Input!$E$45</f>
        <v>1.7470000000000001</v>
      </c>
      <c r="I165" s="23">
        <f>Input!$E$45</f>
        <v>1.7470000000000001</v>
      </c>
      <c r="J165" s="23">
        <f>Input!$E$45</f>
        <v>1.7470000000000001</v>
      </c>
      <c r="K165" s="23">
        <f>Input!$E$45</f>
        <v>1.7470000000000001</v>
      </c>
      <c r="L165" s="23">
        <f>Input!$E$45</f>
        <v>1.7470000000000001</v>
      </c>
      <c r="M165" s="23">
        <f>Input!$E$45</f>
        <v>1.7470000000000001</v>
      </c>
      <c r="N165" s="23">
        <f>Input!$E$45</f>
        <v>1.7470000000000001</v>
      </c>
      <c r="O165" s="23">
        <f>Input!$E$45</f>
        <v>1.7470000000000001</v>
      </c>
      <c r="P165" s="23">
        <f>Input!$E$45</f>
        <v>1.7470000000000001</v>
      </c>
      <c r="Q165" s="23">
        <f>Input!$E$45</f>
        <v>1.7470000000000001</v>
      </c>
    </row>
    <row r="166" spans="3:17" hidden="1" outlineLevel="1" x14ac:dyDescent="0.35">
      <c r="C166" s="5" t="s">
        <v>45</v>
      </c>
      <c r="D166" t="s">
        <v>110</v>
      </c>
      <c r="F166" t="s">
        <v>44</v>
      </c>
      <c r="H166" s="23">
        <f>Input!$E$46</f>
        <v>0.52965899999999999</v>
      </c>
      <c r="I166" s="23">
        <f>Input!$E$46</f>
        <v>0.52965899999999999</v>
      </c>
      <c r="J166" s="23">
        <f>Input!$E$46</f>
        <v>0.52965899999999999</v>
      </c>
      <c r="K166" s="23">
        <f>Input!$E$46</f>
        <v>0.52965899999999999</v>
      </c>
      <c r="L166" s="23">
        <f>Input!$E$46</f>
        <v>0.52965899999999999</v>
      </c>
      <c r="M166" s="23">
        <f>Input!$E$46</f>
        <v>0.52965899999999999</v>
      </c>
      <c r="N166" s="23">
        <f>Input!$E$46</f>
        <v>0.52965899999999999</v>
      </c>
      <c r="O166" s="23">
        <f>Input!$E$46</f>
        <v>0.52965899999999999</v>
      </c>
      <c r="P166" s="23">
        <f>Input!$E$46</f>
        <v>0.52965899999999999</v>
      </c>
      <c r="Q166" s="23">
        <f>Input!$E$46</f>
        <v>0.52965899999999999</v>
      </c>
    </row>
    <row r="167" spans="3:17" hidden="1" outlineLevel="1" x14ac:dyDescent="0.35">
      <c r="C167" s="5" t="s">
        <v>12</v>
      </c>
      <c r="D167" t="s">
        <v>111</v>
      </c>
      <c r="F167" t="s">
        <v>8</v>
      </c>
      <c r="H167" s="46">
        <f>Input!K$16</f>
        <v>1.0831591764623246E-2</v>
      </c>
      <c r="I167" s="46">
        <f>Input!L$16</f>
        <v>0</v>
      </c>
      <c r="J167" s="46">
        <f>Input!M$16</f>
        <v>0</v>
      </c>
      <c r="K167" s="46">
        <f>Input!N$16</f>
        <v>0</v>
      </c>
      <c r="L167" s="46">
        <f>Input!O$16</f>
        <v>0</v>
      </c>
      <c r="M167" s="46">
        <f>Input!P$16</f>
        <v>0</v>
      </c>
      <c r="N167" s="46">
        <f>Input!Q$16</f>
        <v>0</v>
      </c>
      <c r="O167" s="46">
        <f>Input!R$16</f>
        <v>0</v>
      </c>
      <c r="P167" s="46">
        <f>Input!S$16</f>
        <v>0</v>
      </c>
      <c r="Q167" s="46">
        <f>Input!T$16</f>
        <v>0</v>
      </c>
    </row>
    <row r="168" spans="3:17" hidden="1" outlineLevel="1" x14ac:dyDescent="0.35"/>
    <row r="169" spans="3:17" hidden="1" outlineLevel="1" x14ac:dyDescent="0.35"/>
    <row r="170" spans="3:17" hidden="1" outlineLevel="1" x14ac:dyDescent="0.35">
      <c r="C170" s="21" t="s">
        <v>104</v>
      </c>
      <c r="D170" s="21" t="s">
        <v>105</v>
      </c>
      <c r="E170" s="5"/>
    </row>
    <row r="171" spans="3:17" hidden="1" outlineLevel="1" x14ac:dyDescent="0.35">
      <c r="C171" s="5"/>
      <c r="D171" s="5"/>
      <c r="E171" s="5"/>
      <c r="F171" t="s">
        <v>112</v>
      </c>
      <c r="H171" s="32" t="e">
        <f>IF(ISNUMBER(H174),H172*(1-H173/H174),"-")</f>
        <v>#N/A</v>
      </c>
      <c r="I171" s="32" t="str">
        <f t="shared" ref="I171:Q171" si="26">IF(ISNUMBER(I174),I172*(1-I173/I174),"-")</f>
        <v>-</v>
      </c>
      <c r="J171" s="32" t="str">
        <f t="shared" si="26"/>
        <v>-</v>
      </c>
      <c r="K171" s="32" t="str">
        <f t="shared" si="26"/>
        <v>-</v>
      </c>
      <c r="L171" s="32" t="str">
        <f t="shared" si="26"/>
        <v>-</v>
      </c>
      <c r="M171" s="32" t="str">
        <f t="shared" si="26"/>
        <v>-</v>
      </c>
      <c r="N171" s="32" t="str">
        <f t="shared" si="26"/>
        <v>-</v>
      </c>
      <c r="O171" s="32" t="str">
        <f t="shared" si="26"/>
        <v>-</v>
      </c>
      <c r="P171" s="32" t="str">
        <f t="shared" si="26"/>
        <v>-</v>
      </c>
      <c r="Q171" s="32" t="str">
        <f t="shared" si="26"/>
        <v>-</v>
      </c>
    </row>
    <row r="172" spans="3:17" hidden="1" outlineLevel="1" x14ac:dyDescent="0.35">
      <c r="C172" s="5" t="s">
        <v>113</v>
      </c>
      <c r="D172" t="s">
        <v>114</v>
      </c>
      <c r="H172" s="23" t="e">
        <f>VLOOKUP($C156,Input!$C$32:$E$41,3,FALSE)</f>
        <v>#N/A</v>
      </c>
      <c r="I172" s="23" t="e">
        <f>VLOOKUP($C156,Input!$C$32:$E$41,3,FALSE)</f>
        <v>#N/A</v>
      </c>
      <c r="J172" s="23" t="e">
        <f>VLOOKUP($C156,Input!$C$32:$E$41,3,FALSE)</f>
        <v>#N/A</v>
      </c>
      <c r="K172" s="23" t="e">
        <f>VLOOKUP($C156,Input!$C$32:$E$41,3,FALSE)</f>
        <v>#N/A</v>
      </c>
      <c r="L172" s="23" t="e">
        <f>VLOOKUP($C156,Input!$C$32:$E$41,3,FALSE)</f>
        <v>#N/A</v>
      </c>
      <c r="M172" s="23" t="e">
        <f>VLOOKUP($C156,Input!$C$32:$E$41,3,FALSE)</f>
        <v>#N/A</v>
      </c>
      <c r="N172" s="23" t="e">
        <f>VLOOKUP($C156,Input!$C$32:$E$41,3,FALSE)</f>
        <v>#N/A</v>
      </c>
      <c r="O172" s="23" t="e">
        <f>VLOOKUP($C156,Input!$C$32:$E$41,3,FALSE)</f>
        <v>#N/A</v>
      </c>
      <c r="P172" s="23" t="e">
        <f>VLOOKUP($C156,Input!$C$32:$E$41,3,FALSE)</f>
        <v>#N/A</v>
      </c>
      <c r="Q172" s="23" t="e">
        <f>VLOOKUP($C156,Input!$C$32:$E$41,3,FALSE)</f>
        <v>#N/A</v>
      </c>
    </row>
    <row r="173" spans="3:17" hidden="1" outlineLevel="1" x14ac:dyDescent="0.35">
      <c r="C173" s="5" t="s">
        <v>115</v>
      </c>
      <c r="D173" t="s">
        <v>116</v>
      </c>
      <c r="F173" t="s">
        <v>8</v>
      </c>
      <c r="H173" s="22">
        <f>IF(Input!$E$50="Default",Input!$E$51,Input!$E$52)</f>
        <v>0.1</v>
      </c>
      <c r="I173" s="22">
        <f>IF(Input!$E$50="Default",Input!$E$51,Input!$E$52)</f>
        <v>0.1</v>
      </c>
      <c r="J173" s="22">
        <f>IF(Input!$E$50="Default",Input!$E$51,Input!$E$52)</f>
        <v>0.1</v>
      </c>
      <c r="K173" s="22">
        <f>IF(Input!$E$50="Default",Input!$E$51,Input!$E$52)</f>
        <v>0.1</v>
      </c>
      <c r="L173" s="22">
        <f>IF(Input!$E$50="Default",Input!$E$51,Input!$E$52)</f>
        <v>0.1</v>
      </c>
      <c r="M173" s="22">
        <f>IF(Input!$E$50="Default",Input!$E$51,Input!$E$52)</f>
        <v>0.1</v>
      </c>
      <c r="N173" s="22">
        <f>IF(Input!$E$50="Default",Input!$E$51,Input!$E$52)</f>
        <v>0.1</v>
      </c>
      <c r="O173" s="22">
        <f>IF(Input!$E$50="Default",Input!$E$51,Input!$E$52)</f>
        <v>0.1</v>
      </c>
      <c r="P173" s="22">
        <f>IF(Input!$E$50="Default",Input!$E$51,Input!$E$52)</f>
        <v>0.1</v>
      </c>
      <c r="Q173" s="22">
        <f>IF(Input!$E$50="Default",Input!$E$51,Input!$E$52)</f>
        <v>0.1</v>
      </c>
    </row>
    <row r="174" spans="3:17" hidden="1" outlineLevel="1" x14ac:dyDescent="0.35">
      <c r="C174" s="5" t="s">
        <v>117</v>
      </c>
      <c r="D174" t="s">
        <v>118</v>
      </c>
      <c r="F174" t="s">
        <v>8</v>
      </c>
      <c r="H174" s="22">
        <f>H178</f>
        <v>0.21995999999999999</v>
      </c>
      <c r="I174" s="22" t="str">
        <f t="shared" ref="I174:Q174" si="27">I178</f>
        <v>-</v>
      </c>
      <c r="J174" s="22" t="str">
        <f t="shared" si="27"/>
        <v>-</v>
      </c>
      <c r="K174" s="22" t="str">
        <f t="shared" si="27"/>
        <v>-</v>
      </c>
      <c r="L174" s="22" t="str">
        <f t="shared" si="27"/>
        <v>-</v>
      </c>
      <c r="M174" s="22" t="str">
        <f t="shared" si="27"/>
        <v>-</v>
      </c>
      <c r="N174" s="22" t="str">
        <f t="shared" si="27"/>
        <v>-</v>
      </c>
      <c r="O174" s="22" t="str">
        <f t="shared" si="27"/>
        <v>-</v>
      </c>
      <c r="P174" s="22" t="str">
        <f t="shared" si="27"/>
        <v>-</v>
      </c>
      <c r="Q174" s="22" t="str">
        <f t="shared" si="27"/>
        <v>-</v>
      </c>
    </row>
    <row r="175" spans="3:17" hidden="1" outlineLevel="1" x14ac:dyDescent="0.35"/>
    <row r="176" spans="3:17" hidden="1" outlineLevel="1" x14ac:dyDescent="0.35"/>
    <row r="177" spans="3:17" hidden="1" outlineLevel="1" x14ac:dyDescent="0.35">
      <c r="C177" s="21" t="s">
        <v>117</v>
      </c>
      <c r="D177" s="21" t="s">
        <v>118</v>
      </c>
      <c r="E177" s="5"/>
    </row>
    <row r="178" spans="3:17" hidden="1" outlineLevel="1" x14ac:dyDescent="0.35">
      <c r="C178" s="5"/>
      <c r="D178" s="5"/>
      <c r="E178" s="5"/>
      <c r="F178" t="s">
        <v>8</v>
      </c>
      <c r="H178" s="33">
        <f>IF(ISNUMBER(H179),H179*H182,"-")</f>
        <v>0.21995999999999999</v>
      </c>
      <c r="I178" s="33" t="str">
        <f t="shared" ref="I178:Q178" si="28">IF(ISNUMBER(I179),I179*I182,"-")</f>
        <v>-</v>
      </c>
      <c r="J178" s="33" t="str">
        <f t="shared" si="28"/>
        <v>-</v>
      </c>
      <c r="K178" s="33" t="str">
        <f t="shared" si="28"/>
        <v>-</v>
      </c>
      <c r="L178" s="33" t="str">
        <f t="shared" si="28"/>
        <v>-</v>
      </c>
      <c r="M178" s="33" t="str">
        <f t="shared" si="28"/>
        <v>-</v>
      </c>
      <c r="N178" s="33" t="str">
        <f t="shared" si="28"/>
        <v>-</v>
      </c>
      <c r="O178" s="33" t="str">
        <f t="shared" si="28"/>
        <v>-</v>
      </c>
      <c r="P178" s="33" t="str">
        <f t="shared" si="28"/>
        <v>-</v>
      </c>
      <c r="Q178" s="33" t="str">
        <f t="shared" si="28"/>
        <v>-</v>
      </c>
    </row>
    <row r="179" spans="3:17" hidden="1" outlineLevel="1" x14ac:dyDescent="0.35">
      <c r="C179" s="5" t="s">
        <v>119</v>
      </c>
      <c r="D179" t="s">
        <v>120</v>
      </c>
      <c r="F179" t="s">
        <v>8</v>
      </c>
      <c r="H179" s="90">
        <f>IF(Input!$E$54="default",IF(ISNUMBER(I157),I179*H181,IF(ISNUMBER(H157),Input!$E$53,"-")),"-")</f>
        <v>0.23400000000000001</v>
      </c>
      <c r="I179" s="90" t="str">
        <f>IF(Input!$E$54="default",IF(ISNUMBER(J157),J179*I181,IF(ISNUMBER(I157),Input!$E$53,"-")),"-")</f>
        <v>-</v>
      </c>
      <c r="J179" s="90" t="str">
        <f>IF(Input!$E$54="default",IF(ISNUMBER(K157),K179*J181,IF(ISNUMBER(J157),Input!$E$53,"-")),"-")</f>
        <v>-</v>
      </c>
      <c r="K179" s="90" t="str">
        <f>IF(Input!$E$54="default",IF(ISNUMBER(L157),L179*K181,IF(ISNUMBER(K157),Input!$E$53,"-")),"-")</f>
        <v>-</v>
      </c>
      <c r="L179" s="90" t="str">
        <f>IF(Input!$E$54="default",IF(ISNUMBER(M157),M179*L181,IF(ISNUMBER(L157),Input!$E$53,"-")),"-")</f>
        <v>-</v>
      </c>
      <c r="M179" s="90" t="str">
        <f>IF(Input!$E$54="default",IF(ISNUMBER(N157),N179*M181,IF(ISNUMBER(M157),Input!$E$53,"-")),"-")</f>
        <v>-</v>
      </c>
      <c r="N179" s="90" t="str">
        <f>IF(Input!$E$54="default",IF(ISNUMBER(O157),O179*N181,IF(ISNUMBER(N157),Input!$E$53,"-")),"-")</f>
        <v>-</v>
      </c>
      <c r="O179" s="90" t="str">
        <f>IF(Input!$E$54="default",IF(ISNUMBER(P157),P179*O181,IF(ISNUMBER(O157),Input!$E$53,"-")),"-")</f>
        <v>-</v>
      </c>
      <c r="P179" s="90" t="str">
        <f>IF(Input!$E$54="default",IF(ISNUMBER(Q157),Q179*P181,IF(ISNUMBER(P157),Input!$E$53,"-")),"-")</f>
        <v>-</v>
      </c>
      <c r="Q179" s="90" t="str">
        <f>IF(Input!$E$54="default",IF(ISNUMBER(R157),R179*Q181,IF(ISNUMBER(Q157),Input!$E$53,"-")),"-")</f>
        <v>-</v>
      </c>
    </row>
    <row r="180" spans="3:17" hidden="1" outlineLevel="1" x14ac:dyDescent="0.35">
      <c r="C180" s="5"/>
      <c r="G180" s="18" t="s">
        <v>121</v>
      </c>
      <c r="H180" s="45"/>
      <c r="I180" s="45"/>
      <c r="J180" s="45"/>
      <c r="K180" s="45"/>
      <c r="L180" s="45"/>
      <c r="M180" s="45"/>
      <c r="N180" s="45"/>
      <c r="O180" s="45"/>
      <c r="P180" s="45"/>
      <c r="Q180" s="45"/>
    </row>
    <row r="181" spans="3:17" hidden="1" outlineLevel="1" x14ac:dyDescent="0.35">
      <c r="C181" s="5" t="s">
        <v>122</v>
      </c>
      <c r="D181" t="s">
        <v>123</v>
      </c>
      <c r="F181" t="s">
        <v>8</v>
      </c>
      <c r="H181" s="34">
        <v>0.99</v>
      </c>
      <c r="I181" s="34">
        <v>0.99</v>
      </c>
      <c r="J181" s="34">
        <v>0.99</v>
      </c>
      <c r="K181" s="34">
        <v>0.99</v>
      </c>
      <c r="L181" s="34">
        <v>0.99</v>
      </c>
      <c r="M181" s="34">
        <v>0.99</v>
      </c>
      <c r="N181" s="34">
        <v>0.99</v>
      </c>
      <c r="O181" s="34">
        <v>0.99</v>
      </c>
      <c r="P181" s="34">
        <v>0.99</v>
      </c>
      <c r="Q181" s="34">
        <v>0.99</v>
      </c>
    </row>
    <row r="182" spans="3:17" hidden="1" outlineLevel="1" x14ac:dyDescent="0.35">
      <c r="C182" s="5">
        <v>0.94</v>
      </c>
      <c r="D182" t="s">
        <v>124</v>
      </c>
      <c r="F182" s="19" t="s">
        <v>51</v>
      </c>
      <c r="H182" s="34">
        <v>0.94</v>
      </c>
      <c r="I182" s="34">
        <v>0.94</v>
      </c>
      <c r="J182" s="34">
        <v>0.94</v>
      </c>
      <c r="K182" s="34">
        <v>0.94</v>
      </c>
      <c r="L182" s="34">
        <v>0.94</v>
      </c>
      <c r="M182" s="34">
        <v>0.94</v>
      </c>
      <c r="N182" s="34">
        <v>0.94</v>
      </c>
      <c r="O182" s="34">
        <v>0.94</v>
      </c>
      <c r="P182" s="34">
        <v>0.94</v>
      </c>
      <c r="Q182" s="34">
        <v>0.94</v>
      </c>
    </row>
    <row r="183" spans="3:17" hidden="1" outlineLevel="1" x14ac:dyDescent="0.35"/>
    <row r="184" spans="3:17" hidden="1" outlineLevel="1" x14ac:dyDescent="0.35"/>
    <row r="185" spans="3:17" hidden="1" outlineLevel="1" x14ac:dyDescent="0.35">
      <c r="C185" s="21" t="s">
        <v>55</v>
      </c>
      <c r="D185" s="5"/>
      <c r="E185" s="5" t="s">
        <v>125</v>
      </c>
      <c r="H185" s="36" t="str">
        <f>IF(ISNUMBER(H160),IF(Input!$E$59="default",(1-Input!$E$60)*H160,(1-Input!$E$61)*H160),"-")</f>
        <v>-</v>
      </c>
      <c r="I185" s="36" t="str">
        <f>IF(ISNUMBER(I160),IF(Input!$E$59="default",(1-Input!$E$60)*I160,(1-Input!$E$61)*I160),"-")</f>
        <v>-</v>
      </c>
      <c r="J185" s="36" t="str">
        <f>IF(ISNUMBER(J160),IF(Input!$E$59="default",(1-Input!$E$60)*J160,(1-Input!$E$61)*J160),"-")</f>
        <v>-</v>
      </c>
      <c r="K185" s="36" t="str">
        <f>IF(ISNUMBER(K160),IF(Input!$E$59="default",(1-Input!$E$60)*K160,(1-Input!$E$61)*K160),"-")</f>
        <v>-</v>
      </c>
      <c r="L185" s="36" t="str">
        <f>IF(ISNUMBER(L160),IF(Input!$E$59="default",(1-Input!$E$60)*L160,(1-Input!$E$61)*L160),"-")</f>
        <v>-</v>
      </c>
      <c r="M185" s="36" t="str">
        <f>IF(ISNUMBER(M160),IF(Input!$E$59="default",(1-Input!$E$60)*M160,(1-Input!$E$61)*M160),"-")</f>
        <v>-</v>
      </c>
      <c r="N185" s="36" t="str">
        <f>IF(ISNUMBER(N160),IF(Input!$E$59="default",(1-Input!$E$60)*N160,(1-Input!$E$61)*N160),"-")</f>
        <v>-</v>
      </c>
      <c r="O185" s="36" t="str">
        <f>IF(ISNUMBER(O160),IF(Input!$E$59="default",(1-Input!$E$60)*O160,(1-Input!$E$61)*O160),"-")</f>
        <v>-</v>
      </c>
      <c r="P185" s="36" t="str">
        <f>IF(ISNUMBER(P160),IF(Input!$E$59="default",(1-Input!$E$60)*P160,(1-Input!$E$61)*P160),"-")</f>
        <v>-</v>
      </c>
      <c r="Q185" s="36" t="str">
        <f>IF(ISNUMBER(Q160),IF(Input!$E$59="default",(1-Input!$E$60)*Q160,(1-Input!$E$61)*Q160),"-")</f>
        <v>-</v>
      </c>
    </row>
    <row r="186" spans="3:17" ht="15" hidden="1" outlineLevel="1" thickBot="1" x14ac:dyDescent="0.4"/>
    <row r="187" spans="3:17" hidden="1" outlineLevel="1" x14ac:dyDescent="0.35">
      <c r="C187" s="57" t="s">
        <v>126</v>
      </c>
      <c r="D187" s="58"/>
      <c r="E187" s="58" t="s">
        <v>125</v>
      </c>
      <c r="F187" s="58"/>
      <c r="G187" s="58"/>
      <c r="H187" s="59" t="str">
        <f t="shared" ref="H187:Q187" si="29">IF(ISNUMBER(H185),H160-H185,"-")</f>
        <v>-</v>
      </c>
      <c r="I187" s="59" t="str">
        <f t="shared" si="29"/>
        <v>-</v>
      </c>
      <c r="J187" s="59" t="str">
        <f t="shared" si="29"/>
        <v>-</v>
      </c>
      <c r="K187" s="59" t="str">
        <f t="shared" si="29"/>
        <v>-</v>
      </c>
      <c r="L187" s="59" t="str">
        <f t="shared" si="29"/>
        <v>-</v>
      </c>
      <c r="M187" s="60" t="str">
        <f t="shared" si="29"/>
        <v>-</v>
      </c>
      <c r="N187" s="60" t="str">
        <f t="shared" si="29"/>
        <v>-</v>
      </c>
      <c r="O187" s="60" t="str">
        <f t="shared" si="29"/>
        <v>-</v>
      </c>
      <c r="P187" s="60" t="str">
        <f t="shared" si="29"/>
        <v>-</v>
      </c>
      <c r="Q187" s="61" t="str">
        <f t="shared" si="29"/>
        <v>-</v>
      </c>
    </row>
    <row r="188" spans="3:17" ht="15" hidden="1" outlineLevel="1" thickBot="1" x14ac:dyDescent="0.4">
      <c r="C188" s="62" t="s">
        <v>127</v>
      </c>
      <c r="D188" s="63"/>
      <c r="E188" s="64" t="s">
        <v>128</v>
      </c>
      <c r="F188" s="65"/>
      <c r="G188" s="63">
        <f>SUM(H187:Q187)</f>
        <v>0</v>
      </c>
      <c r="H188" s="66"/>
      <c r="I188" s="66"/>
      <c r="J188" s="66"/>
      <c r="K188" s="66"/>
      <c r="L188" s="66"/>
      <c r="M188" s="66"/>
      <c r="N188" s="66"/>
      <c r="O188" s="66"/>
      <c r="P188" s="66"/>
      <c r="Q188" s="67"/>
    </row>
    <row r="189" spans="3:17" hidden="1" outlineLevel="1" x14ac:dyDescent="0.35"/>
    <row r="190" spans="3:17" ht="15" collapsed="1" thickBot="1" x14ac:dyDescent="0.4"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</row>
    <row r="192" spans="3:17" ht="15" thickBot="1" x14ac:dyDescent="0.4"/>
    <row r="193" spans="3:17" ht="15" thickBot="1" x14ac:dyDescent="0.4">
      <c r="C193" s="91">
        <f>Input!C37</f>
        <v>0</v>
      </c>
    </row>
    <row r="194" spans="3:17" ht="15.5" hidden="1" outlineLevel="1" x14ac:dyDescent="0.35">
      <c r="G194" s="49"/>
      <c r="H194" s="54">
        <f>Input!$E$18</f>
        <v>2020</v>
      </c>
      <c r="I194" s="54" t="str">
        <f>IF(H194&lt;YEAR(Input!$E$13),H194+1,"N/A")</f>
        <v>N/A</v>
      </c>
      <c r="J194" s="54" t="str">
        <f>IF(I194&lt;YEAR(Input!$E$13),I194+1,"N/A")</f>
        <v>N/A</v>
      </c>
      <c r="K194" s="54" t="str">
        <f>IF(J194&lt;YEAR(Input!$E$13),J194+1,"N/A")</f>
        <v>N/A</v>
      </c>
      <c r="L194" s="54" t="str">
        <f>IF(K194&lt;YEAR(Input!$E$13),K194+1,"N/A")</f>
        <v>N/A</v>
      </c>
      <c r="M194" s="54" t="str">
        <f>IF(L194&lt;YEAR(Input!$E$13),L194+1,"N/A")</f>
        <v>N/A</v>
      </c>
      <c r="N194" s="54" t="str">
        <f>IF(M194&lt;YEAR(Input!$E$13),M194+1,"N/A")</f>
        <v>N/A</v>
      </c>
      <c r="O194" s="54" t="str">
        <f>IF(N194&lt;YEAR(Input!$E$13),N194+1,"N/A")</f>
        <v>N/A</v>
      </c>
      <c r="P194" s="54" t="str">
        <f>IF(O194&lt;YEAR(Input!$E$13),O194+1,"N/A")</f>
        <v>N/A</v>
      </c>
      <c r="Q194" s="54" t="str">
        <f>IF(P194&lt;YEAR(Input!$E$13),P194+1,"N/A")</f>
        <v>N/A</v>
      </c>
    </row>
    <row r="195" spans="3:17" ht="15.5" hidden="1" outlineLevel="1" x14ac:dyDescent="0.35">
      <c r="F195" s="20" t="s">
        <v>98</v>
      </c>
      <c r="G195" s="20" t="s">
        <v>99</v>
      </c>
      <c r="H195" s="55" t="str">
        <f>Input!K$13</f>
        <v>AG 0-1</v>
      </c>
      <c r="I195" s="55" t="str">
        <f>Input!L$13</f>
        <v>N/A</v>
      </c>
      <c r="J195" s="55" t="str">
        <f>Input!M$13</f>
        <v>N/A</v>
      </c>
      <c r="K195" s="55" t="str">
        <f>Input!N$13</f>
        <v>N/A</v>
      </c>
      <c r="L195" s="55" t="str">
        <f>Input!O$13</f>
        <v>N/A</v>
      </c>
      <c r="M195" s="55" t="str">
        <f>Input!P$13</f>
        <v>N/A</v>
      </c>
      <c r="N195" s="55" t="str">
        <f>Input!Q$13</f>
        <v>N/A</v>
      </c>
      <c r="O195" s="55" t="str">
        <f>Input!R$13</f>
        <v>N/A</v>
      </c>
      <c r="P195" s="55" t="str">
        <f>Input!S$13</f>
        <v>N/A</v>
      </c>
      <c r="Q195" s="55" t="str">
        <f>Input!T$13</f>
        <v>N/A</v>
      </c>
    </row>
    <row r="196" spans="3:17" ht="15.5" hidden="1" outlineLevel="1" x14ac:dyDescent="0.35">
      <c r="C196" s="21" t="s">
        <v>100</v>
      </c>
      <c r="D196" s="5"/>
      <c r="E196" s="5"/>
      <c r="H196" s="31"/>
      <c r="I196" s="31"/>
      <c r="J196" s="31"/>
      <c r="K196" s="31"/>
      <c r="L196" s="31"/>
      <c r="M196" s="31"/>
      <c r="N196" s="31"/>
      <c r="O196" s="31"/>
      <c r="P196" s="31"/>
      <c r="Q196" s="31"/>
    </row>
    <row r="197" spans="3:17" hidden="1" outlineLevel="1" x14ac:dyDescent="0.35">
      <c r="C197" s="5"/>
      <c r="D197" s="5"/>
      <c r="E197" s="5"/>
      <c r="F197" t="s">
        <v>101</v>
      </c>
      <c r="H197" s="35" t="str">
        <f>IF(ISNUMBER(H199),H198*H199*H200*(H201*H202+H203)*(1-H204),"-")</f>
        <v>-</v>
      </c>
      <c r="I197" s="35" t="str">
        <f t="shared" ref="I197:Q197" si="30">IF(ISNUMBER(I199),I198*I199*I200*(I201*I202+I203)*(1-I204),"-")</f>
        <v>-</v>
      </c>
      <c r="J197" s="35" t="str">
        <f t="shared" si="30"/>
        <v>-</v>
      </c>
      <c r="K197" s="35" t="str">
        <f t="shared" si="30"/>
        <v>-</v>
      </c>
      <c r="L197" s="35" t="str">
        <f t="shared" si="30"/>
        <v>-</v>
      </c>
      <c r="M197" s="35" t="str">
        <f t="shared" si="30"/>
        <v>-</v>
      </c>
      <c r="N197" s="35" t="str">
        <f t="shared" si="30"/>
        <v>-</v>
      </c>
      <c r="O197" s="35" t="str">
        <f t="shared" si="30"/>
        <v>-</v>
      </c>
      <c r="P197" s="35" t="str">
        <f t="shared" si="30"/>
        <v>-</v>
      </c>
      <c r="Q197" s="35" t="str">
        <f t="shared" si="30"/>
        <v>-</v>
      </c>
    </row>
    <row r="198" spans="3:17" hidden="1" outlineLevel="1" x14ac:dyDescent="0.35">
      <c r="C198" s="5" t="s">
        <v>102</v>
      </c>
      <c r="D198" t="s">
        <v>103</v>
      </c>
      <c r="H198" s="48">
        <f>VLOOKUP($C193,Input!$J$22:$U$31,2,FALSE)</f>
        <v>0</v>
      </c>
      <c r="I198" s="48">
        <f>VLOOKUP($C193,Input!$J$22:$U$31,3,FALSE)</f>
        <v>0</v>
      </c>
      <c r="J198" s="48">
        <f>VLOOKUP($C193,Input!$J$22:$U$31,4,FALSE)</f>
        <v>0</v>
      </c>
      <c r="K198" s="48">
        <f>VLOOKUP($C193,Input!$J$22:$U$31,5,FALSE)</f>
        <v>0</v>
      </c>
      <c r="L198" s="48">
        <f>VLOOKUP($C193,Input!$J$22:$U$31,6,FALSE)</f>
        <v>0</v>
      </c>
      <c r="M198" s="48">
        <f>VLOOKUP($C193,Input!$J$22:$U$31,7,FALSE)</f>
        <v>0</v>
      </c>
      <c r="N198" s="48">
        <f>VLOOKUP($C193,Input!$J$22:$U$31,8,FALSE)</f>
        <v>0</v>
      </c>
      <c r="O198" s="48">
        <f>VLOOKUP($C193,Input!$J$22:$U$31,9,FALSE)</f>
        <v>0</v>
      </c>
      <c r="P198" s="48">
        <f>VLOOKUP($C193,Input!$J$22:$U$31,10,FALSE)</f>
        <v>0</v>
      </c>
      <c r="Q198" s="48">
        <f>VLOOKUP($C193,Input!$J$22:$U$31,11,FALSE)</f>
        <v>0</v>
      </c>
    </row>
    <row r="199" spans="3:17" hidden="1" outlineLevel="1" x14ac:dyDescent="0.35">
      <c r="C199" s="5" t="s">
        <v>104</v>
      </c>
      <c r="D199" t="s">
        <v>105</v>
      </c>
      <c r="F199" t="s">
        <v>106</v>
      </c>
      <c r="H199" s="23" t="e">
        <f t="shared" ref="H199:Q199" si="31">H208</f>
        <v>#N/A</v>
      </c>
      <c r="I199" s="23" t="str">
        <f t="shared" si="31"/>
        <v>-</v>
      </c>
      <c r="J199" s="23" t="str">
        <f t="shared" si="31"/>
        <v>-</v>
      </c>
      <c r="K199" s="23" t="str">
        <f t="shared" si="31"/>
        <v>-</v>
      </c>
      <c r="L199" s="23" t="str">
        <f t="shared" si="31"/>
        <v>-</v>
      </c>
      <c r="M199" s="23" t="str">
        <f t="shared" si="31"/>
        <v>-</v>
      </c>
      <c r="N199" s="23" t="str">
        <f t="shared" si="31"/>
        <v>-</v>
      </c>
      <c r="O199" s="23" t="str">
        <f t="shared" si="31"/>
        <v>-</v>
      </c>
      <c r="P199" s="23" t="str">
        <f t="shared" si="31"/>
        <v>-</v>
      </c>
      <c r="Q199" s="23" t="str">
        <f t="shared" si="31"/>
        <v>-</v>
      </c>
    </row>
    <row r="200" spans="3:17" hidden="1" outlineLevel="1" x14ac:dyDescent="0.35">
      <c r="C200" s="5" t="s">
        <v>7</v>
      </c>
      <c r="D200" t="s">
        <v>107</v>
      </c>
      <c r="F200" t="s">
        <v>8</v>
      </c>
      <c r="H200" s="46">
        <f>Input!K$15</f>
        <v>0.9</v>
      </c>
      <c r="I200" s="46">
        <f>Input!L$15</f>
        <v>0</v>
      </c>
      <c r="J200" s="46">
        <f>Input!M$15</f>
        <v>0</v>
      </c>
      <c r="K200" s="46">
        <f>Input!N$15</f>
        <v>0</v>
      </c>
      <c r="L200" s="46">
        <f>Input!O$15</f>
        <v>0</v>
      </c>
      <c r="M200" s="46">
        <f>Input!P$15</f>
        <v>0</v>
      </c>
      <c r="N200" s="46">
        <f>Input!Q$15</f>
        <v>0</v>
      </c>
      <c r="O200" s="46">
        <f>Input!R$15</f>
        <v>0</v>
      </c>
      <c r="P200" s="46">
        <f>Input!S$15</f>
        <v>0</v>
      </c>
      <c r="Q200" s="46">
        <f>Input!T$15</f>
        <v>0</v>
      </c>
    </row>
    <row r="201" spans="3:17" hidden="1" outlineLevel="1" x14ac:dyDescent="0.35">
      <c r="C201" s="5" t="s">
        <v>42</v>
      </c>
      <c r="D201" t="s">
        <v>108</v>
      </c>
      <c r="F201" t="s">
        <v>8</v>
      </c>
      <c r="H201" s="22">
        <f>Input!$E$44</f>
        <v>0.9</v>
      </c>
      <c r="I201" s="22">
        <f>Input!$E$44</f>
        <v>0.9</v>
      </c>
      <c r="J201" s="22">
        <f>Input!$E$44</f>
        <v>0.9</v>
      </c>
      <c r="K201" s="22">
        <f>Input!$E$44</f>
        <v>0.9</v>
      </c>
      <c r="L201" s="22">
        <f>Input!$E$44</f>
        <v>0.9</v>
      </c>
      <c r="M201" s="22">
        <f>Input!$E$44</f>
        <v>0.9</v>
      </c>
      <c r="N201" s="22">
        <f>Input!$E$44</f>
        <v>0.9</v>
      </c>
      <c r="O201" s="22">
        <f>Input!$E$44</f>
        <v>0.9</v>
      </c>
      <c r="P201" s="22">
        <f>Input!$E$44</f>
        <v>0.9</v>
      </c>
      <c r="Q201" s="22">
        <f>Input!$E$44</f>
        <v>0.9</v>
      </c>
    </row>
    <row r="202" spans="3:17" hidden="1" outlineLevel="1" x14ac:dyDescent="0.35">
      <c r="C202" s="5" t="s">
        <v>43</v>
      </c>
      <c r="D202" t="s">
        <v>109</v>
      </c>
      <c r="F202" t="s">
        <v>44</v>
      </c>
      <c r="H202" s="23">
        <f>Input!$E$45</f>
        <v>1.7470000000000001</v>
      </c>
      <c r="I202" s="23">
        <f>Input!$E$45</f>
        <v>1.7470000000000001</v>
      </c>
      <c r="J202" s="23">
        <f>Input!$E$45</f>
        <v>1.7470000000000001</v>
      </c>
      <c r="K202" s="23">
        <f>Input!$E$45</f>
        <v>1.7470000000000001</v>
      </c>
      <c r="L202" s="23">
        <f>Input!$E$45</f>
        <v>1.7470000000000001</v>
      </c>
      <c r="M202" s="23">
        <f>Input!$E$45</f>
        <v>1.7470000000000001</v>
      </c>
      <c r="N202" s="23">
        <f>Input!$E$45</f>
        <v>1.7470000000000001</v>
      </c>
      <c r="O202" s="23">
        <f>Input!$E$45</f>
        <v>1.7470000000000001</v>
      </c>
      <c r="P202" s="23">
        <f>Input!$E$45</f>
        <v>1.7470000000000001</v>
      </c>
      <c r="Q202" s="23">
        <f>Input!$E$45</f>
        <v>1.7470000000000001</v>
      </c>
    </row>
    <row r="203" spans="3:17" hidden="1" outlineLevel="1" x14ac:dyDescent="0.35">
      <c r="C203" s="5" t="s">
        <v>45</v>
      </c>
      <c r="D203" t="s">
        <v>110</v>
      </c>
      <c r="F203" t="s">
        <v>44</v>
      </c>
      <c r="H203" s="23">
        <f>Input!$E$46</f>
        <v>0.52965899999999999</v>
      </c>
      <c r="I203" s="23">
        <f>Input!$E$46</f>
        <v>0.52965899999999999</v>
      </c>
      <c r="J203" s="23">
        <f>Input!$E$46</f>
        <v>0.52965899999999999</v>
      </c>
      <c r="K203" s="23">
        <f>Input!$E$46</f>
        <v>0.52965899999999999</v>
      </c>
      <c r="L203" s="23">
        <f>Input!$E$46</f>
        <v>0.52965899999999999</v>
      </c>
      <c r="M203" s="23">
        <f>Input!$E$46</f>
        <v>0.52965899999999999</v>
      </c>
      <c r="N203" s="23">
        <f>Input!$E$46</f>
        <v>0.52965899999999999</v>
      </c>
      <c r="O203" s="23">
        <f>Input!$E$46</f>
        <v>0.52965899999999999</v>
      </c>
      <c r="P203" s="23">
        <f>Input!$E$46</f>
        <v>0.52965899999999999</v>
      </c>
      <c r="Q203" s="23">
        <f>Input!$E$46</f>
        <v>0.52965899999999999</v>
      </c>
    </row>
    <row r="204" spans="3:17" hidden="1" outlineLevel="1" x14ac:dyDescent="0.35">
      <c r="C204" s="5" t="s">
        <v>12</v>
      </c>
      <c r="D204" t="s">
        <v>111</v>
      </c>
      <c r="F204" t="s">
        <v>8</v>
      </c>
      <c r="H204" s="46">
        <f>Input!K$16</f>
        <v>1.0831591764623246E-2</v>
      </c>
      <c r="I204" s="46">
        <f>Input!L$16</f>
        <v>0</v>
      </c>
      <c r="J204" s="46">
        <f>Input!M$16</f>
        <v>0</v>
      </c>
      <c r="K204" s="46">
        <f>Input!N$16</f>
        <v>0</v>
      </c>
      <c r="L204" s="46">
        <f>Input!O$16</f>
        <v>0</v>
      </c>
      <c r="M204" s="46">
        <f>Input!P$16</f>
        <v>0</v>
      </c>
      <c r="N204" s="46">
        <f>Input!Q$16</f>
        <v>0</v>
      </c>
      <c r="O204" s="46">
        <f>Input!R$16</f>
        <v>0</v>
      </c>
      <c r="P204" s="46">
        <f>Input!S$16</f>
        <v>0</v>
      </c>
      <c r="Q204" s="46">
        <f>Input!T$16</f>
        <v>0</v>
      </c>
    </row>
    <row r="205" spans="3:17" hidden="1" outlineLevel="1" x14ac:dyDescent="0.35"/>
    <row r="206" spans="3:17" hidden="1" outlineLevel="1" x14ac:dyDescent="0.35"/>
    <row r="207" spans="3:17" hidden="1" outlineLevel="1" x14ac:dyDescent="0.35">
      <c r="C207" s="21" t="s">
        <v>104</v>
      </c>
      <c r="D207" s="21" t="s">
        <v>105</v>
      </c>
      <c r="E207" s="5"/>
    </row>
    <row r="208" spans="3:17" hidden="1" outlineLevel="1" x14ac:dyDescent="0.35">
      <c r="C208" s="5"/>
      <c r="D208" s="5"/>
      <c r="E208" s="5"/>
      <c r="F208" t="s">
        <v>112</v>
      </c>
      <c r="H208" s="32" t="e">
        <f>IF(ISNUMBER(H211),H209*(1-H210/H211),"-")</f>
        <v>#N/A</v>
      </c>
      <c r="I208" s="32" t="str">
        <f t="shared" ref="I208:Q208" si="32">IF(ISNUMBER(I211),I209*(1-I210/I211),"-")</f>
        <v>-</v>
      </c>
      <c r="J208" s="32" t="str">
        <f t="shared" si="32"/>
        <v>-</v>
      </c>
      <c r="K208" s="32" t="str">
        <f t="shared" si="32"/>
        <v>-</v>
      </c>
      <c r="L208" s="32" t="str">
        <f t="shared" si="32"/>
        <v>-</v>
      </c>
      <c r="M208" s="32" t="str">
        <f t="shared" si="32"/>
        <v>-</v>
      </c>
      <c r="N208" s="32" t="str">
        <f t="shared" si="32"/>
        <v>-</v>
      </c>
      <c r="O208" s="32" t="str">
        <f t="shared" si="32"/>
        <v>-</v>
      </c>
      <c r="P208" s="32" t="str">
        <f t="shared" si="32"/>
        <v>-</v>
      </c>
      <c r="Q208" s="32" t="str">
        <f t="shared" si="32"/>
        <v>-</v>
      </c>
    </row>
    <row r="209" spans="3:17" hidden="1" outlineLevel="1" x14ac:dyDescent="0.35">
      <c r="C209" s="5" t="s">
        <v>113</v>
      </c>
      <c r="D209" t="s">
        <v>114</v>
      </c>
      <c r="H209" s="23" t="e">
        <f>VLOOKUP($C193,Input!$C$32:$E$41,3,FALSE)</f>
        <v>#N/A</v>
      </c>
      <c r="I209" s="23" t="e">
        <f>VLOOKUP($C193,Input!$C$32:$E$41,3,FALSE)</f>
        <v>#N/A</v>
      </c>
      <c r="J209" s="23" t="e">
        <f>VLOOKUP($C193,Input!$C$32:$E$41,3,FALSE)</f>
        <v>#N/A</v>
      </c>
      <c r="K209" s="23" t="e">
        <f>VLOOKUP($C193,Input!$C$32:$E$41,3,FALSE)</f>
        <v>#N/A</v>
      </c>
      <c r="L209" s="23" t="e">
        <f>VLOOKUP($C193,Input!$C$32:$E$41,3,FALSE)</f>
        <v>#N/A</v>
      </c>
      <c r="M209" s="23" t="e">
        <f>VLOOKUP($C193,Input!$C$32:$E$41,3,FALSE)</f>
        <v>#N/A</v>
      </c>
      <c r="N209" s="23" t="e">
        <f>VLOOKUP($C193,Input!$C$32:$E$41,3,FALSE)</f>
        <v>#N/A</v>
      </c>
      <c r="O209" s="23" t="e">
        <f>VLOOKUP($C193,Input!$C$32:$E$41,3,FALSE)</f>
        <v>#N/A</v>
      </c>
      <c r="P209" s="23" t="e">
        <f>VLOOKUP($C193,Input!$C$32:$E$41,3,FALSE)</f>
        <v>#N/A</v>
      </c>
      <c r="Q209" s="23" t="e">
        <f>VLOOKUP($C193,Input!$C$32:$E$41,3,FALSE)</f>
        <v>#N/A</v>
      </c>
    </row>
    <row r="210" spans="3:17" hidden="1" outlineLevel="1" x14ac:dyDescent="0.35">
      <c r="C210" s="5" t="s">
        <v>115</v>
      </c>
      <c r="D210" t="s">
        <v>116</v>
      </c>
      <c r="F210" t="s">
        <v>8</v>
      </c>
      <c r="H210" s="22">
        <f>IF(Input!$E$50="Default",Input!$E$51,Input!$E$52)</f>
        <v>0.1</v>
      </c>
      <c r="I210" s="22">
        <f>IF(Input!$E$50="Default",Input!$E$51,Input!$E$52)</f>
        <v>0.1</v>
      </c>
      <c r="J210" s="22">
        <f>IF(Input!$E$50="Default",Input!$E$51,Input!$E$52)</f>
        <v>0.1</v>
      </c>
      <c r="K210" s="22">
        <f>IF(Input!$E$50="Default",Input!$E$51,Input!$E$52)</f>
        <v>0.1</v>
      </c>
      <c r="L210" s="22">
        <f>IF(Input!$E$50="Default",Input!$E$51,Input!$E$52)</f>
        <v>0.1</v>
      </c>
      <c r="M210" s="22">
        <f>IF(Input!$E$50="Default",Input!$E$51,Input!$E$52)</f>
        <v>0.1</v>
      </c>
      <c r="N210" s="22">
        <f>IF(Input!$E$50="Default",Input!$E$51,Input!$E$52)</f>
        <v>0.1</v>
      </c>
      <c r="O210" s="22">
        <f>IF(Input!$E$50="Default",Input!$E$51,Input!$E$52)</f>
        <v>0.1</v>
      </c>
      <c r="P210" s="22">
        <f>IF(Input!$E$50="Default",Input!$E$51,Input!$E$52)</f>
        <v>0.1</v>
      </c>
      <c r="Q210" s="22">
        <f>IF(Input!$E$50="Default",Input!$E$51,Input!$E$52)</f>
        <v>0.1</v>
      </c>
    </row>
    <row r="211" spans="3:17" hidden="1" outlineLevel="1" x14ac:dyDescent="0.35">
      <c r="C211" s="5" t="s">
        <v>117</v>
      </c>
      <c r="D211" t="s">
        <v>118</v>
      </c>
      <c r="F211" t="s">
        <v>8</v>
      </c>
      <c r="H211" s="22">
        <f>H215</f>
        <v>0.21995999999999999</v>
      </c>
      <c r="I211" s="22" t="str">
        <f t="shared" ref="I211:Q211" si="33">I215</f>
        <v>-</v>
      </c>
      <c r="J211" s="22" t="str">
        <f t="shared" si="33"/>
        <v>-</v>
      </c>
      <c r="K211" s="22" t="str">
        <f t="shared" si="33"/>
        <v>-</v>
      </c>
      <c r="L211" s="22" t="str">
        <f t="shared" si="33"/>
        <v>-</v>
      </c>
      <c r="M211" s="22" t="str">
        <f t="shared" si="33"/>
        <v>-</v>
      </c>
      <c r="N211" s="22" t="str">
        <f t="shared" si="33"/>
        <v>-</v>
      </c>
      <c r="O211" s="22" t="str">
        <f t="shared" si="33"/>
        <v>-</v>
      </c>
      <c r="P211" s="22" t="str">
        <f t="shared" si="33"/>
        <v>-</v>
      </c>
      <c r="Q211" s="22" t="str">
        <f t="shared" si="33"/>
        <v>-</v>
      </c>
    </row>
    <row r="212" spans="3:17" hidden="1" outlineLevel="1" x14ac:dyDescent="0.35"/>
    <row r="213" spans="3:17" hidden="1" outlineLevel="1" x14ac:dyDescent="0.35"/>
    <row r="214" spans="3:17" hidden="1" outlineLevel="1" x14ac:dyDescent="0.35">
      <c r="C214" s="21" t="s">
        <v>117</v>
      </c>
      <c r="D214" s="21" t="s">
        <v>118</v>
      </c>
      <c r="E214" s="5"/>
    </row>
    <row r="215" spans="3:17" hidden="1" outlineLevel="1" x14ac:dyDescent="0.35">
      <c r="C215" s="5"/>
      <c r="D215" s="5"/>
      <c r="E215" s="5"/>
      <c r="F215" t="s">
        <v>8</v>
      </c>
      <c r="H215" s="33">
        <f>IF(ISNUMBER(H216),H216*H219,"-")</f>
        <v>0.21995999999999999</v>
      </c>
      <c r="I215" s="33" t="str">
        <f t="shared" ref="I215:Q215" si="34">IF(ISNUMBER(I216),I216*I219,"-")</f>
        <v>-</v>
      </c>
      <c r="J215" s="33" t="str">
        <f t="shared" si="34"/>
        <v>-</v>
      </c>
      <c r="K215" s="33" t="str">
        <f t="shared" si="34"/>
        <v>-</v>
      </c>
      <c r="L215" s="33" t="str">
        <f t="shared" si="34"/>
        <v>-</v>
      </c>
      <c r="M215" s="33" t="str">
        <f t="shared" si="34"/>
        <v>-</v>
      </c>
      <c r="N215" s="33" t="str">
        <f t="shared" si="34"/>
        <v>-</v>
      </c>
      <c r="O215" s="33" t="str">
        <f t="shared" si="34"/>
        <v>-</v>
      </c>
      <c r="P215" s="33" t="str">
        <f t="shared" si="34"/>
        <v>-</v>
      </c>
      <c r="Q215" s="33" t="str">
        <f t="shared" si="34"/>
        <v>-</v>
      </c>
    </row>
    <row r="216" spans="3:17" hidden="1" outlineLevel="1" x14ac:dyDescent="0.35">
      <c r="C216" s="5" t="s">
        <v>119</v>
      </c>
      <c r="D216" t="s">
        <v>120</v>
      </c>
      <c r="F216" t="s">
        <v>8</v>
      </c>
      <c r="H216" s="90">
        <f>IF(Input!$E$54="default",IF(ISNUMBER(I194),I216*H218,IF(ISNUMBER(H194),Input!$E$53,"-")),"-")</f>
        <v>0.23400000000000001</v>
      </c>
      <c r="I216" s="90" t="str">
        <f>IF(Input!$E$54="default",IF(ISNUMBER(J194),J216*I218,IF(ISNUMBER(I194),Input!$E$53,"-")),"-")</f>
        <v>-</v>
      </c>
      <c r="J216" s="90" t="str">
        <f>IF(Input!$E$54="default",IF(ISNUMBER(K194),K216*J218,IF(ISNUMBER(J194),Input!$E$53,"-")),"-")</f>
        <v>-</v>
      </c>
      <c r="K216" s="90" t="str">
        <f>IF(Input!$E$54="default",IF(ISNUMBER(L194),L216*K218,IF(ISNUMBER(K194),Input!$E$53,"-")),"-")</f>
        <v>-</v>
      </c>
      <c r="L216" s="90" t="str">
        <f>IF(Input!$E$54="default",IF(ISNUMBER(M194),M216*L218,IF(ISNUMBER(L194),Input!$E$53,"-")),"-")</f>
        <v>-</v>
      </c>
      <c r="M216" s="90" t="str">
        <f>IF(Input!$E$54="default",IF(ISNUMBER(N194),N216*M218,IF(ISNUMBER(M194),Input!$E$53,"-")),"-")</f>
        <v>-</v>
      </c>
      <c r="N216" s="90" t="str">
        <f>IF(Input!$E$54="default",IF(ISNUMBER(O194),O216*N218,IF(ISNUMBER(N194),Input!$E$53,"-")),"-")</f>
        <v>-</v>
      </c>
      <c r="O216" s="90" t="str">
        <f>IF(Input!$E$54="default",IF(ISNUMBER(P194),P216*O218,IF(ISNUMBER(O194),Input!$E$53,"-")),"-")</f>
        <v>-</v>
      </c>
      <c r="P216" s="90" t="str">
        <f>IF(Input!$E$54="default",IF(ISNUMBER(Q194),Q216*P218,IF(ISNUMBER(P194),Input!$E$53,"-")),"-")</f>
        <v>-</v>
      </c>
      <c r="Q216" s="90" t="str">
        <f>IF(Input!$E$54="default",IF(ISNUMBER(R194),R216*Q218,IF(ISNUMBER(Q194),Input!$E$53,"-")),"-")</f>
        <v>-</v>
      </c>
    </row>
    <row r="217" spans="3:17" hidden="1" outlineLevel="1" x14ac:dyDescent="0.35">
      <c r="C217" s="5"/>
      <c r="G217" s="18" t="s">
        <v>121</v>
      </c>
      <c r="H217" s="45"/>
      <c r="I217" s="45"/>
      <c r="J217" s="45"/>
      <c r="K217" s="45"/>
      <c r="L217" s="45"/>
      <c r="M217" s="45"/>
      <c r="N217" s="45"/>
      <c r="O217" s="45"/>
      <c r="P217" s="45"/>
      <c r="Q217" s="45"/>
    </row>
    <row r="218" spans="3:17" hidden="1" outlineLevel="1" x14ac:dyDescent="0.35">
      <c r="C218" s="5" t="s">
        <v>122</v>
      </c>
      <c r="D218" t="s">
        <v>123</v>
      </c>
      <c r="F218" t="s">
        <v>8</v>
      </c>
      <c r="H218" s="34">
        <v>0.99</v>
      </c>
      <c r="I218" s="34">
        <v>0.99</v>
      </c>
      <c r="J218" s="34">
        <v>0.99</v>
      </c>
      <c r="K218" s="34">
        <v>0.99</v>
      </c>
      <c r="L218" s="34">
        <v>0.99</v>
      </c>
      <c r="M218" s="34">
        <v>0.99</v>
      </c>
      <c r="N218" s="34">
        <v>0.99</v>
      </c>
      <c r="O218" s="34">
        <v>0.99</v>
      </c>
      <c r="P218" s="34">
        <v>0.99</v>
      </c>
      <c r="Q218" s="34">
        <v>0.99</v>
      </c>
    </row>
    <row r="219" spans="3:17" hidden="1" outlineLevel="1" x14ac:dyDescent="0.35">
      <c r="C219" s="5">
        <v>0.94</v>
      </c>
      <c r="D219" t="s">
        <v>124</v>
      </c>
      <c r="F219" s="19" t="s">
        <v>51</v>
      </c>
      <c r="H219" s="34">
        <v>0.94</v>
      </c>
      <c r="I219" s="34">
        <v>0.94</v>
      </c>
      <c r="J219" s="34">
        <v>0.94</v>
      </c>
      <c r="K219" s="34">
        <v>0.94</v>
      </c>
      <c r="L219" s="34">
        <v>0.94</v>
      </c>
      <c r="M219" s="34">
        <v>0.94</v>
      </c>
      <c r="N219" s="34">
        <v>0.94</v>
      </c>
      <c r="O219" s="34">
        <v>0.94</v>
      </c>
      <c r="P219" s="34">
        <v>0.94</v>
      </c>
      <c r="Q219" s="34">
        <v>0.94</v>
      </c>
    </row>
    <row r="220" spans="3:17" hidden="1" outlineLevel="1" x14ac:dyDescent="0.35"/>
    <row r="221" spans="3:17" hidden="1" outlineLevel="1" x14ac:dyDescent="0.35"/>
    <row r="222" spans="3:17" hidden="1" outlineLevel="1" x14ac:dyDescent="0.35">
      <c r="C222" s="21" t="s">
        <v>55</v>
      </c>
      <c r="D222" s="5"/>
      <c r="E222" s="5" t="s">
        <v>125</v>
      </c>
      <c r="H222" s="36" t="str">
        <f>IF(ISNUMBER(H197),IF(Input!$E$59="default",(1-Input!$E$60)*H197,(1-Input!$E$61)*H197),"-")</f>
        <v>-</v>
      </c>
      <c r="I222" s="36" t="str">
        <f>IF(ISNUMBER(I197),IF(Input!$E$59="default",(1-Input!$E$60)*I197,(1-Input!$E$61)*I197),"-")</f>
        <v>-</v>
      </c>
      <c r="J222" s="36" t="str">
        <f>IF(ISNUMBER(J197),IF(Input!$E$59="default",(1-Input!$E$60)*J197,(1-Input!$E$61)*J197),"-")</f>
        <v>-</v>
      </c>
      <c r="K222" s="36" t="str">
        <f>IF(ISNUMBER(K197),IF(Input!$E$59="default",(1-Input!$E$60)*K197,(1-Input!$E$61)*K197),"-")</f>
        <v>-</v>
      </c>
      <c r="L222" s="36" t="str">
        <f>IF(ISNUMBER(L197),IF(Input!$E$59="default",(1-Input!$E$60)*L197,(1-Input!$E$61)*L197),"-")</f>
        <v>-</v>
      </c>
      <c r="M222" s="36" t="str">
        <f>IF(ISNUMBER(M197),IF(Input!$E$59="default",(1-Input!$E$60)*M197,(1-Input!$E$61)*M197),"-")</f>
        <v>-</v>
      </c>
      <c r="N222" s="36" t="str">
        <f>IF(ISNUMBER(N197),IF(Input!$E$59="default",(1-Input!$E$60)*N197,(1-Input!$E$61)*N197),"-")</f>
        <v>-</v>
      </c>
      <c r="O222" s="36" t="str">
        <f>IF(ISNUMBER(O197),IF(Input!$E$59="default",(1-Input!$E$60)*O197,(1-Input!$E$61)*O197),"-")</f>
        <v>-</v>
      </c>
      <c r="P222" s="36" t="str">
        <f>IF(ISNUMBER(P197),IF(Input!$E$59="default",(1-Input!$E$60)*P197,(1-Input!$E$61)*P197),"-")</f>
        <v>-</v>
      </c>
      <c r="Q222" s="36" t="str">
        <f>IF(ISNUMBER(Q197),IF(Input!$E$59="default",(1-Input!$E$60)*Q197,(1-Input!$E$61)*Q197),"-")</f>
        <v>-</v>
      </c>
    </row>
    <row r="223" spans="3:17" ht="15" hidden="1" outlineLevel="1" thickBot="1" x14ac:dyDescent="0.4"/>
    <row r="224" spans="3:17" hidden="1" outlineLevel="1" x14ac:dyDescent="0.35">
      <c r="C224" s="57" t="s">
        <v>126</v>
      </c>
      <c r="D224" s="58"/>
      <c r="E224" s="58" t="s">
        <v>125</v>
      </c>
      <c r="F224" s="58"/>
      <c r="G224" s="58"/>
      <c r="H224" s="59" t="str">
        <f t="shared" ref="H224:Q224" si="35">IF(ISNUMBER(H222),H197-H222,"-")</f>
        <v>-</v>
      </c>
      <c r="I224" s="59" t="str">
        <f t="shared" si="35"/>
        <v>-</v>
      </c>
      <c r="J224" s="59" t="str">
        <f t="shared" si="35"/>
        <v>-</v>
      </c>
      <c r="K224" s="59" t="str">
        <f t="shared" si="35"/>
        <v>-</v>
      </c>
      <c r="L224" s="59" t="str">
        <f t="shared" si="35"/>
        <v>-</v>
      </c>
      <c r="M224" s="60" t="str">
        <f t="shared" si="35"/>
        <v>-</v>
      </c>
      <c r="N224" s="60" t="str">
        <f t="shared" si="35"/>
        <v>-</v>
      </c>
      <c r="O224" s="60" t="str">
        <f t="shared" si="35"/>
        <v>-</v>
      </c>
      <c r="P224" s="60" t="str">
        <f t="shared" si="35"/>
        <v>-</v>
      </c>
      <c r="Q224" s="61" t="str">
        <f t="shared" si="35"/>
        <v>-</v>
      </c>
    </row>
    <row r="225" spans="3:17" ht="15" hidden="1" outlineLevel="1" thickBot="1" x14ac:dyDescent="0.4">
      <c r="C225" s="62" t="s">
        <v>127</v>
      </c>
      <c r="D225" s="63"/>
      <c r="E225" s="64" t="s">
        <v>128</v>
      </c>
      <c r="F225" s="65"/>
      <c r="G225" s="63">
        <f>SUM(H224:Q224)</f>
        <v>0</v>
      </c>
      <c r="H225" s="66"/>
      <c r="I225" s="66"/>
      <c r="J225" s="66"/>
      <c r="K225" s="66"/>
      <c r="L225" s="66"/>
      <c r="M225" s="66"/>
      <c r="N225" s="66"/>
      <c r="O225" s="66"/>
      <c r="P225" s="66"/>
      <c r="Q225" s="67"/>
    </row>
    <row r="226" spans="3:17" hidden="1" outlineLevel="1" x14ac:dyDescent="0.35"/>
    <row r="227" spans="3:17" ht="15" collapsed="1" thickBot="1" x14ac:dyDescent="0.4"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</row>
    <row r="228" spans="3:17" ht="15" thickBot="1" x14ac:dyDescent="0.4"/>
    <row r="229" spans="3:17" ht="15" thickBot="1" x14ac:dyDescent="0.4">
      <c r="C229" s="91">
        <f>Input!C38</f>
        <v>0</v>
      </c>
    </row>
    <row r="230" spans="3:17" ht="15.5" hidden="1" outlineLevel="1" x14ac:dyDescent="0.35">
      <c r="G230" s="49"/>
      <c r="H230" s="54">
        <f>Input!$E$18</f>
        <v>2020</v>
      </c>
      <c r="I230" s="54" t="str">
        <f>IF(H230&lt;YEAR(Input!$E$13),H230+1,"N/A")</f>
        <v>N/A</v>
      </c>
      <c r="J230" s="54" t="str">
        <f>IF(I230&lt;YEAR(Input!$E$13),I230+1,"N/A")</f>
        <v>N/A</v>
      </c>
      <c r="K230" s="54" t="str">
        <f>IF(J230&lt;YEAR(Input!$E$13),J230+1,"N/A")</f>
        <v>N/A</v>
      </c>
      <c r="L230" s="54" t="str">
        <f>IF(K230&lt;YEAR(Input!$E$13),K230+1,"N/A")</f>
        <v>N/A</v>
      </c>
      <c r="M230" s="54" t="str">
        <f>IF(L230&lt;YEAR(Input!$E$13),L230+1,"N/A")</f>
        <v>N/A</v>
      </c>
      <c r="N230" s="54" t="str">
        <f>IF(M230&lt;YEAR(Input!$E$13),M230+1,"N/A")</f>
        <v>N/A</v>
      </c>
      <c r="O230" s="54" t="str">
        <f>IF(N230&lt;YEAR(Input!$E$13),N230+1,"N/A")</f>
        <v>N/A</v>
      </c>
      <c r="P230" s="54" t="str">
        <f>IF(O230&lt;YEAR(Input!$E$13),O230+1,"N/A")</f>
        <v>N/A</v>
      </c>
      <c r="Q230" s="54" t="str">
        <f>IF(P230&lt;YEAR(Input!$E$13),P230+1,"N/A")</f>
        <v>N/A</v>
      </c>
    </row>
    <row r="231" spans="3:17" ht="15.5" hidden="1" outlineLevel="1" x14ac:dyDescent="0.35">
      <c r="F231" s="20" t="s">
        <v>98</v>
      </c>
      <c r="G231" s="20" t="s">
        <v>99</v>
      </c>
      <c r="H231" s="55" t="str">
        <f>Input!K$13</f>
        <v>AG 0-1</v>
      </c>
      <c r="I231" s="55" t="str">
        <f>Input!L$13</f>
        <v>N/A</v>
      </c>
      <c r="J231" s="55" t="str">
        <f>Input!M$13</f>
        <v>N/A</v>
      </c>
      <c r="K231" s="55" t="str">
        <f>Input!N$13</f>
        <v>N/A</v>
      </c>
      <c r="L231" s="55" t="str">
        <f>Input!O$13</f>
        <v>N/A</v>
      </c>
      <c r="M231" s="55" t="str">
        <f>Input!P$13</f>
        <v>N/A</v>
      </c>
      <c r="N231" s="55" t="str">
        <f>Input!Q$13</f>
        <v>N/A</v>
      </c>
      <c r="O231" s="55" t="str">
        <f>Input!R$13</f>
        <v>N/A</v>
      </c>
      <c r="P231" s="55" t="str">
        <f>Input!S$13</f>
        <v>N/A</v>
      </c>
      <c r="Q231" s="55" t="str">
        <f>Input!T$13</f>
        <v>N/A</v>
      </c>
    </row>
    <row r="232" spans="3:17" ht="15.5" hidden="1" outlineLevel="1" x14ac:dyDescent="0.35">
      <c r="C232" s="21" t="s">
        <v>100</v>
      </c>
      <c r="D232" s="5"/>
      <c r="E232" s="5"/>
      <c r="H232" s="31"/>
      <c r="I232" s="31"/>
      <c r="J232" s="31"/>
      <c r="K232" s="31"/>
      <c r="L232" s="31"/>
      <c r="M232" s="31"/>
      <c r="N232" s="31"/>
      <c r="O232" s="31"/>
      <c r="P232" s="31"/>
      <c r="Q232" s="31"/>
    </row>
    <row r="233" spans="3:17" hidden="1" outlineLevel="1" x14ac:dyDescent="0.35">
      <c r="C233" s="5"/>
      <c r="D233" s="5"/>
      <c r="E233" s="5"/>
      <c r="F233" t="s">
        <v>101</v>
      </c>
      <c r="H233" s="35" t="str">
        <f>IF(ISNUMBER(H235),H234*H235*H236*(H237*H238+H239)*(1-H240),"-")</f>
        <v>-</v>
      </c>
      <c r="I233" s="35" t="str">
        <f t="shared" ref="I233:Q233" si="36">IF(ISNUMBER(I235),I234*I235*I236*(I237*I238+I239)*(1-I240),"-")</f>
        <v>-</v>
      </c>
      <c r="J233" s="35" t="str">
        <f t="shared" si="36"/>
        <v>-</v>
      </c>
      <c r="K233" s="35" t="str">
        <f t="shared" si="36"/>
        <v>-</v>
      </c>
      <c r="L233" s="35" t="str">
        <f t="shared" si="36"/>
        <v>-</v>
      </c>
      <c r="M233" s="35" t="str">
        <f t="shared" si="36"/>
        <v>-</v>
      </c>
      <c r="N233" s="35" t="str">
        <f t="shared" si="36"/>
        <v>-</v>
      </c>
      <c r="O233" s="35" t="str">
        <f t="shared" si="36"/>
        <v>-</v>
      </c>
      <c r="P233" s="35" t="str">
        <f t="shared" si="36"/>
        <v>-</v>
      </c>
      <c r="Q233" s="35" t="str">
        <f t="shared" si="36"/>
        <v>-</v>
      </c>
    </row>
    <row r="234" spans="3:17" hidden="1" outlineLevel="1" x14ac:dyDescent="0.35">
      <c r="C234" s="5" t="s">
        <v>102</v>
      </c>
      <c r="D234" t="s">
        <v>103</v>
      </c>
      <c r="H234" s="48">
        <f>VLOOKUP($C229,Input!$J$22:$U$31,2,FALSE)</f>
        <v>0</v>
      </c>
      <c r="I234" s="48">
        <f>VLOOKUP($C229,Input!$J$22:$U$31,3,FALSE)</f>
        <v>0</v>
      </c>
      <c r="J234" s="48">
        <f>VLOOKUP($C229,Input!$J$22:$U$31,4,FALSE)</f>
        <v>0</v>
      </c>
      <c r="K234" s="48">
        <f>VLOOKUP($C229,Input!$J$22:$U$31,5,FALSE)</f>
        <v>0</v>
      </c>
      <c r="L234" s="48">
        <f>VLOOKUP($C229,Input!$J$22:$U$31,6,FALSE)</f>
        <v>0</v>
      </c>
      <c r="M234" s="48">
        <f>VLOOKUP($C229,Input!$J$22:$U$31,7,FALSE)</f>
        <v>0</v>
      </c>
      <c r="N234" s="48">
        <f>VLOOKUP($C229,Input!$J$22:$U$31,8,FALSE)</f>
        <v>0</v>
      </c>
      <c r="O234" s="48">
        <f>VLOOKUP($C229,Input!$J$22:$U$31,9,FALSE)</f>
        <v>0</v>
      </c>
      <c r="P234" s="48">
        <f>VLOOKUP($C229,Input!$J$22:$U$31,10,FALSE)</f>
        <v>0</v>
      </c>
      <c r="Q234" s="48">
        <f>VLOOKUP($C229,Input!$J$22:$U$31,11,FALSE)</f>
        <v>0</v>
      </c>
    </row>
    <row r="235" spans="3:17" hidden="1" outlineLevel="1" x14ac:dyDescent="0.35">
      <c r="C235" s="5" t="s">
        <v>104</v>
      </c>
      <c r="D235" t="s">
        <v>105</v>
      </c>
      <c r="F235" t="s">
        <v>106</v>
      </c>
      <c r="H235" s="23" t="e">
        <f t="shared" ref="H235:Q235" si="37">H244</f>
        <v>#N/A</v>
      </c>
      <c r="I235" s="23" t="str">
        <f t="shared" si="37"/>
        <v>-</v>
      </c>
      <c r="J235" s="23" t="str">
        <f t="shared" si="37"/>
        <v>-</v>
      </c>
      <c r="K235" s="23" t="str">
        <f t="shared" si="37"/>
        <v>-</v>
      </c>
      <c r="L235" s="23" t="str">
        <f t="shared" si="37"/>
        <v>-</v>
      </c>
      <c r="M235" s="23" t="str">
        <f t="shared" si="37"/>
        <v>-</v>
      </c>
      <c r="N235" s="23" t="str">
        <f t="shared" si="37"/>
        <v>-</v>
      </c>
      <c r="O235" s="23" t="str">
        <f t="shared" si="37"/>
        <v>-</v>
      </c>
      <c r="P235" s="23" t="str">
        <f t="shared" si="37"/>
        <v>-</v>
      </c>
      <c r="Q235" s="23" t="str">
        <f t="shared" si="37"/>
        <v>-</v>
      </c>
    </row>
    <row r="236" spans="3:17" hidden="1" outlineLevel="1" x14ac:dyDescent="0.35">
      <c r="C236" s="5" t="s">
        <v>7</v>
      </c>
      <c r="D236" t="s">
        <v>107</v>
      </c>
      <c r="F236" t="s">
        <v>8</v>
      </c>
      <c r="H236" s="46">
        <f>Input!K$15</f>
        <v>0.9</v>
      </c>
      <c r="I236" s="46">
        <f>Input!L$15</f>
        <v>0</v>
      </c>
      <c r="J236" s="46">
        <f>Input!M$15</f>
        <v>0</v>
      </c>
      <c r="K236" s="46">
        <f>Input!N$15</f>
        <v>0</v>
      </c>
      <c r="L236" s="46">
        <f>Input!O$15</f>
        <v>0</v>
      </c>
      <c r="M236" s="46">
        <f>Input!P$15</f>
        <v>0</v>
      </c>
      <c r="N236" s="46">
        <f>Input!Q$15</f>
        <v>0</v>
      </c>
      <c r="O236" s="46">
        <f>Input!R$15</f>
        <v>0</v>
      </c>
      <c r="P236" s="46">
        <f>Input!S$15</f>
        <v>0</v>
      </c>
      <c r="Q236" s="46">
        <f>Input!T$15</f>
        <v>0</v>
      </c>
    </row>
    <row r="237" spans="3:17" hidden="1" outlineLevel="1" x14ac:dyDescent="0.35">
      <c r="C237" s="5" t="s">
        <v>42</v>
      </c>
      <c r="D237" t="s">
        <v>108</v>
      </c>
      <c r="F237" t="s">
        <v>8</v>
      </c>
      <c r="H237" s="22">
        <f>Input!$E$44</f>
        <v>0.9</v>
      </c>
      <c r="I237" s="22">
        <f>Input!$E$44</f>
        <v>0.9</v>
      </c>
      <c r="J237" s="22">
        <f>Input!$E$44</f>
        <v>0.9</v>
      </c>
      <c r="K237" s="22">
        <f>Input!$E$44</f>
        <v>0.9</v>
      </c>
      <c r="L237" s="22">
        <f>Input!$E$44</f>
        <v>0.9</v>
      </c>
      <c r="M237" s="22">
        <f>Input!$E$44</f>
        <v>0.9</v>
      </c>
      <c r="N237" s="22">
        <f>Input!$E$44</f>
        <v>0.9</v>
      </c>
      <c r="O237" s="22">
        <f>Input!$E$44</f>
        <v>0.9</v>
      </c>
      <c r="P237" s="22">
        <f>Input!$E$44</f>
        <v>0.9</v>
      </c>
      <c r="Q237" s="22">
        <f>Input!$E$44</f>
        <v>0.9</v>
      </c>
    </row>
    <row r="238" spans="3:17" hidden="1" outlineLevel="1" x14ac:dyDescent="0.35">
      <c r="C238" s="5" t="s">
        <v>43</v>
      </c>
      <c r="D238" t="s">
        <v>109</v>
      </c>
      <c r="F238" t="s">
        <v>44</v>
      </c>
      <c r="H238" s="23">
        <f>Input!$E$45</f>
        <v>1.7470000000000001</v>
      </c>
      <c r="I238" s="23">
        <f>Input!$E$45</f>
        <v>1.7470000000000001</v>
      </c>
      <c r="J238" s="23">
        <f>Input!$E$45</f>
        <v>1.7470000000000001</v>
      </c>
      <c r="K238" s="23">
        <f>Input!$E$45</f>
        <v>1.7470000000000001</v>
      </c>
      <c r="L238" s="23">
        <f>Input!$E$45</f>
        <v>1.7470000000000001</v>
      </c>
      <c r="M238" s="23">
        <f>Input!$E$45</f>
        <v>1.7470000000000001</v>
      </c>
      <c r="N238" s="23">
        <f>Input!$E$45</f>
        <v>1.7470000000000001</v>
      </c>
      <c r="O238" s="23">
        <f>Input!$E$45</f>
        <v>1.7470000000000001</v>
      </c>
      <c r="P238" s="23">
        <f>Input!$E$45</f>
        <v>1.7470000000000001</v>
      </c>
      <c r="Q238" s="23">
        <f>Input!$E$45</f>
        <v>1.7470000000000001</v>
      </c>
    </row>
    <row r="239" spans="3:17" hidden="1" outlineLevel="1" x14ac:dyDescent="0.35">
      <c r="C239" s="5" t="s">
        <v>45</v>
      </c>
      <c r="D239" t="s">
        <v>110</v>
      </c>
      <c r="F239" t="s">
        <v>44</v>
      </c>
      <c r="H239" s="23">
        <f>Input!$E$46</f>
        <v>0.52965899999999999</v>
      </c>
      <c r="I239" s="23">
        <f>Input!$E$46</f>
        <v>0.52965899999999999</v>
      </c>
      <c r="J239" s="23">
        <f>Input!$E$46</f>
        <v>0.52965899999999999</v>
      </c>
      <c r="K239" s="23">
        <f>Input!$E$46</f>
        <v>0.52965899999999999</v>
      </c>
      <c r="L239" s="23">
        <f>Input!$E$46</f>
        <v>0.52965899999999999</v>
      </c>
      <c r="M239" s="23">
        <f>Input!$E$46</f>
        <v>0.52965899999999999</v>
      </c>
      <c r="N239" s="23">
        <f>Input!$E$46</f>
        <v>0.52965899999999999</v>
      </c>
      <c r="O239" s="23">
        <f>Input!$E$46</f>
        <v>0.52965899999999999</v>
      </c>
      <c r="P239" s="23">
        <f>Input!$E$46</f>
        <v>0.52965899999999999</v>
      </c>
      <c r="Q239" s="23">
        <f>Input!$E$46</f>
        <v>0.52965899999999999</v>
      </c>
    </row>
    <row r="240" spans="3:17" hidden="1" outlineLevel="1" x14ac:dyDescent="0.35">
      <c r="C240" s="5" t="s">
        <v>12</v>
      </c>
      <c r="D240" t="s">
        <v>111</v>
      </c>
      <c r="F240" t="s">
        <v>8</v>
      </c>
      <c r="H240" s="46">
        <f>Input!K$16</f>
        <v>1.0831591764623246E-2</v>
      </c>
      <c r="I240" s="46">
        <f>Input!L$16</f>
        <v>0</v>
      </c>
      <c r="J240" s="46">
        <f>Input!M$16</f>
        <v>0</v>
      </c>
      <c r="K240" s="46">
        <f>Input!N$16</f>
        <v>0</v>
      </c>
      <c r="L240" s="46">
        <f>Input!O$16</f>
        <v>0</v>
      </c>
      <c r="M240" s="46">
        <f>Input!P$16</f>
        <v>0</v>
      </c>
      <c r="N240" s="46">
        <f>Input!Q$16</f>
        <v>0</v>
      </c>
      <c r="O240" s="46">
        <f>Input!R$16</f>
        <v>0</v>
      </c>
      <c r="P240" s="46">
        <f>Input!S$16</f>
        <v>0</v>
      </c>
      <c r="Q240" s="46">
        <f>Input!T$16</f>
        <v>0</v>
      </c>
    </row>
    <row r="241" spans="3:17" hidden="1" outlineLevel="1" x14ac:dyDescent="0.35"/>
    <row r="242" spans="3:17" hidden="1" outlineLevel="1" x14ac:dyDescent="0.35"/>
    <row r="243" spans="3:17" hidden="1" outlineLevel="1" x14ac:dyDescent="0.35">
      <c r="C243" s="21" t="s">
        <v>104</v>
      </c>
      <c r="D243" s="21" t="s">
        <v>105</v>
      </c>
      <c r="E243" s="5"/>
    </row>
    <row r="244" spans="3:17" hidden="1" outlineLevel="1" x14ac:dyDescent="0.35">
      <c r="C244" s="5"/>
      <c r="D244" s="5"/>
      <c r="E244" s="5"/>
      <c r="F244" t="s">
        <v>112</v>
      </c>
      <c r="H244" s="32" t="e">
        <f>IF(ISNUMBER(H247),H245*(1-H246/H247),"-")</f>
        <v>#N/A</v>
      </c>
      <c r="I244" s="32" t="str">
        <f t="shared" ref="I244:Q244" si="38">IF(ISNUMBER(I247),I245*(1-I246/I247),"-")</f>
        <v>-</v>
      </c>
      <c r="J244" s="32" t="str">
        <f t="shared" si="38"/>
        <v>-</v>
      </c>
      <c r="K244" s="32" t="str">
        <f t="shared" si="38"/>
        <v>-</v>
      </c>
      <c r="L244" s="32" t="str">
        <f t="shared" si="38"/>
        <v>-</v>
      </c>
      <c r="M244" s="32" t="str">
        <f t="shared" si="38"/>
        <v>-</v>
      </c>
      <c r="N244" s="32" t="str">
        <f t="shared" si="38"/>
        <v>-</v>
      </c>
      <c r="O244" s="32" t="str">
        <f t="shared" si="38"/>
        <v>-</v>
      </c>
      <c r="P244" s="32" t="str">
        <f t="shared" si="38"/>
        <v>-</v>
      </c>
      <c r="Q244" s="32" t="str">
        <f t="shared" si="38"/>
        <v>-</v>
      </c>
    </row>
    <row r="245" spans="3:17" hidden="1" outlineLevel="1" x14ac:dyDescent="0.35">
      <c r="C245" s="5" t="s">
        <v>113</v>
      </c>
      <c r="D245" t="s">
        <v>114</v>
      </c>
      <c r="H245" s="23" t="e">
        <f>VLOOKUP($C229,Input!$C$32:$E$41,3,FALSE)</f>
        <v>#N/A</v>
      </c>
      <c r="I245" s="23" t="e">
        <f>VLOOKUP($C229,Input!$C$32:$E$41,3,FALSE)</f>
        <v>#N/A</v>
      </c>
      <c r="J245" s="23" t="e">
        <f>VLOOKUP($C229,Input!$C$32:$E$41,3,FALSE)</f>
        <v>#N/A</v>
      </c>
      <c r="K245" s="23" t="e">
        <f>VLOOKUP($C229,Input!$C$32:$E$41,3,FALSE)</f>
        <v>#N/A</v>
      </c>
      <c r="L245" s="23" t="e">
        <f>VLOOKUP($C229,Input!$C$32:$E$41,3,FALSE)</f>
        <v>#N/A</v>
      </c>
      <c r="M245" s="23" t="e">
        <f>VLOOKUP($C229,Input!$C$32:$E$41,3,FALSE)</f>
        <v>#N/A</v>
      </c>
      <c r="N245" s="23" t="e">
        <f>VLOOKUP($C229,Input!$C$32:$E$41,3,FALSE)</f>
        <v>#N/A</v>
      </c>
      <c r="O245" s="23" t="e">
        <f>VLOOKUP($C229,Input!$C$32:$E$41,3,FALSE)</f>
        <v>#N/A</v>
      </c>
      <c r="P245" s="23" t="e">
        <f>VLOOKUP($C229,Input!$C$32:$E$41,3,FALSE)</f>
        <v>#N/A</v>
      </c>
      <c r="Q245" s="23" t="e">
        <f>VLOOKUP($C229,Input!$C$32:$E$41,3,FALSE)</f>
        <v>#N/A</v>
      </c>
    </row>
    <row r="246" spans="3:17" hidden="1" outlineLevel="1" x14ac:dyDescent="0.35">
      <c r="C246" s="5" t="s">
        <v>115</v>
      </c>
      <c r="D246" t="s">
        <v>116</v>
      </c>
      <c r="F246" t="s">
        <v>8</v>
      </c>
      <c r="H246" s="22">
        <f>IF(Input!$E$50="Default",Input!$E$51,Input!$E$52)</f>
        <v>0.1</v>
      </c>
      <c r="I246" s="22">
        <f>IF(Input!$E$50="Default",Input!$E$51,Input!$E$52)</f>
        <v>0.1</v>
      </c>
      <c r="J246" s="22">
        <f>IF(Input!$E$50="Default",Input!$E$51,Input!$E$52)</f>
        <v>0.1</v>
      </c>
      <c r="K246" s="22">
        <f>IF(Input!$E$50="Default",Input!$E$51,Input!$E$52)</f>
        <v>0.1</v>
      </c>
      <c r="L246" s="22">
        <f>IF(Input!$E$50="Default",Input!$E$51,Input!$E$52)</f>
        <v>0.1</v>
      </c>
      <c r="M246" s="22">
        <f>IF(Input!$E$50="Default",Input!$E$51,Input!$E$52)</f>
        <v>0.1</v>
      </c>
      <c r="N246" s="22">
        <f>IF(Input!$E$50="Default",Input!$E$51,Input!$E$52)</f>
        <v>0.1</v>
      </c>
      <c r="O246" s="22">
        <f>IF(Input!$E$50="Default",Input!$E$51,Input!$E$52)</f>
        <v>0.1</v>
      </c>
      <c r="P246" s="22">
        <f>IF(Input!$E$50="Default",Input!$E$51,Input!$E$52)</f>
        <v>0.1</v>
      </c>
      <c r="Q246" s="22">
        <f>IF(Input!$E$50="Default",Input!$E$51,Input!$E$52)</f>
        <v>0.1</v>
      </c>
    </row>
    <row r="247" spans="3:17" hidden="1" outlineLevel="1" x14ac:dyDescent="0.35">
      <c r="C247" s="5" t="s">
        <v>117</v>
      </c>
      <c r="D247" t="s">
        <v>118</v>
      </c>
      <c r="F247" t="s">
        <v>8</v>
      </c>
      <c r="H247" s="22">
        <f>H251</f>
        <v>0.21995999999999999</v>
      </c>
      <c r="I247" s="22" t="str">
        <f t="shared" ref="I247:Q247" si="39">I251</f>
        <v>-</v>
      </c>
      <c r="J247" s="22" t="str">
        <f t="shared" si="39"/>
        <v>-</v>
      </c>
      <c r="K247" s="22" t="str">
        <f t="shared" si="39"/>
        <v>-</v>
      </c>
      <c r="L247" s="22" t="str">
        <f t="shared" si="39"/>
        <v>-</v>
      </c>
      <c r="M247" s="22" t="str">
        <f t="shared" si="39"/>
        <v>-</v>
      </c>
      <c r="N247" s="22" t="str">
        <f t="shared" si="39"/>
        <v>-</v>
      </c>
      <c r="O247" s="22" t="str">
        <f t="shared" si="39"/>
        <v>-</v>
      </c>
      <c r="P247" s="22" t="str">
        <f t="shared" si="39"/>
        <v>-</v>
      </c>
      <c r="Q247" s="22" t="str">
        <f t="shared" si="39"/>
        <v>-</v>
      </c>
    </row>
    <row r="248" spans="3:17" hidden="1" outlineLevel="1" x14ac:dyDescent="0.35"/>
    <row r="249" spans="3:17" hidden="1" outlineLevel="1" x14ac:dyDescent="0.35"/>
    <row r="250" spans="3:17" hidden="1" outlineLevel="1" x14ac:dyDescent="0.35">
      <c r="C250" s="21" t="s">
        <v>117</v>
      </c>
      <c r="D250" s="21" t="s">
        <v>118</v>
      </c>
      <c r="E250" s="5"/>
    </row>
    <row r="251" spans="3:17" hidden="1" outlineLevel="1" x14ac:dyDescent="0.35">
      <c r="C251" s="5"/>
      <c r="D251" s="5"/>
      <c r="E251" s="5"/>
      <c r="F251" t="s">
        <v>8</v>
      </c>
      <c r="H251" s="33">
        <f>IF(ISNUMBER(H252),H252*H255,"-")</f>
        <v>0.21995999999999999</v>
      </c>
      <c r="I251" s="33" t="str">
        <f t="shared" ref="I251:Q251" si="40">IF(ISNUMBER(I252),I252*I255,"-")</f>
        <v>-</v>
      </c>
      <c r="J251" s="33" t="str">
        <f t="shared" si="40"/>
        <v>-</v>
      </c>
      <c r="K251" s="33" t="str">
        <f t="shared" si="40"/>
        <v>-</v>
      </c>
      <c r="L251" s="33" t="str">
        <f t="shared" si="40"/>
        <v>-</v>
      </c>
      <c r="M251" s="33" t="str">
        <f t="shared" si="40"/>
        <v>-</v>
      </c>
      <c r="N251" s="33" t="str">
        <f t="shared" si="40"/>
        <v>-</v>
      </c>
      <c r="O251" s="33" t="str">
        <f t="shared" si="40"/>
        <v>-</v>
      </c>
      <c r="P251" s="33" t="str">
        <f t="shared" si="40"/>
        <v>-</v>
      </c>
      <c r="Q251" s="33" t="str">
        <f t="shared" si="40"/>
        <v>-</v>
      </c>
    </row>
    <row r="252" spans="3:17" hidden="1" outlineLevel="1" x14ac:dyDescent="0.35">
      <c r="C252" s="5" t="s">
        <v>119</v>
      </c>
      <c r="D252" t="s">
        <v>120</v>
      </c>
      <c r="F252" t="s">
        <v>8</v>
      </c>
      <c r="H252" s="90">
        <f>IF(Input!$E$54="default",IF(ISNUMBER(I230),I252*H254,IF(ISNUMBER(H230),Input!$E$53,"-")),"-")</f>
        <v>0.23400000000000001</v>
      </c>
      <c r="I252" s="90" t="str">
        <f>IF(Input!$E$54="default",IF(ISNUMBER(J230),J252*I254,IF(ISNUMBER(I230),Input!$E$53,"-")),"-")</f>
        <v>-</v>
      </c>
      <c r="J252" s="90" t="str">
        <f>IF(Input!$E$54="default",IF(ISNUMBER(K230),K252*J254,IF(ISNUMBER(J230),Input!$E$53,"-")),"-")</f>
        <v>-</v>
      </c>
      <c r="K252" s="90" t="str">
        <f>IF(Input!$E$54="default",IF(ISNUMBER(L230),L252*K254,IF(ISNUMBER(K230),Input!$E$53,"-")),"-")</f>
        <v>-</v>
      </c>
      <c r="L252" s="90" t="str">
        <f>IF(Input!$E$54="default",IF(ISNUMBER(M230),M252*L254,IF(ISNUMBER(L230),Input!$E$53,"-")),"-")</f>
        <v>-</v>
      </c>
      <c r="M252" s="90" t="str">
        <f>IF(Input!$E$54="default",IF(ISNUMBER(N230),N252*M254,IF(ISNUMBER(M230),Input!$E$53,"-")),"-")</f>
        <v>-</v>
      </c>
      <c r="N252" s="90" t="str">
        <f>IF(Input!$E$54="default",IF(ISNUMBER(O230),O252*N254,IF(ISNUMBER(N230),Input!$E$53,"-")),"-")</f>
        <v>-</v>
      </c>
      <c r="O252" s="90" t="str">
        <f>IF(Input!$E$54="default",IF(ISNUMBER(P230),P252*O254,IF(ISNUMBER(O230),Input!$E$53,"-")),"-")</f>
        <v>-</v>
      </c>
      <c r="P252" s="90" t="str">
        <f>IF(Input!$E$54="default",IF(ISNUMBER(Q230),Q252*P254,IF(ISNUMBER(P230),Input!$E$53,"-")),"-")</f>
        <v>-</v>
      </c>
      <c r="Q252" s="90" t="str">
        <f>IF(Input!$E$54="default",IF(ISNUMBER(R230),R252*Q254,IF(ISNUMBER(Q230),Input!$E$53,"-")),"-")</f>
        <v>-</v>
      </c>
    </row>
    <row r="253" spans="3:17" hidden="1" outlineLevel="1" x14ac:dyDescent="0.35">
      <c r="C253" s="5"/>
      <c r="G253" s="18" t="s">
        <v>121</v>
      </c>
      <c r="H253" s="45"/>
      <c r="I253" s="45"/>
      <c r="J253" s="45"/>
      <c r="K253" s="45"/>
      <c r="L253" s="45"/>
      <c r="M253" s="45"/>
      <c r="N253" s="45"/>
      <c r="O253" s="45"/>
      <c r="P253" s="45"/>
      <c r="Q253" s="45"/>
    </row>
    <row r="254" spans="3:17" hidden="1" outlineLevel="1" x14ac:dyDescent="0.35">
      <c r="C254" s="5" t="s">
        <v>122</v>
      </c>
      <c r="D254" t="s">
        <v>123</v>
      </c>
      <c r="F254" t="s">
        <v>8</v>
      </c>
      <c r="H254" s="34">
        <v>0.99</v>
      </c>
      <c r="I254" s="34">
        <v>0.99</v>
      </c>
      <c r="J254" s="34">
        <v>0.99</v>
      </c>
      <c r="K254" s="34">
        <v>0.99</v>
      </c>
      <c r="L254" s="34">
        <v>0.99</v>
      </c>
      <c r="M254" s="34">
        <v>0.99</v>
      </c>
      <c r="N254" s="34">
        <v>0.99</v>
      </c>
      <c r="O254" s="34">
        <v>0.99</v>
      </c>
      <c r="P254" s="34">
        <v>0.99</v>
      </c>
      <c r="Q254" s="34">
        <v>0.99</v>
      </c>
    </row>
    <row r="255" spans="3:17" hidden="1" outlineLevel="1" x14ac:dyDescent="0.35">
      <c r="C255" s="5">
        <v>0.94</v>
      </c>
      <c r="D255" t="s">
        <v>124</v>
      </c>
      <c r="F255" s="19" t="s">
        <v>51</v>
      </c>
      <c r="H255" s="34">
        <v>0.94</v>
      </c>
      <c r="I255" s="34">
        <v>0.94</v>
      </c>
      <c r="J255" s="34">
        <v>0.94</v>
      </c>
      <c r="K255" s="34">
        <v>0.94</v>
      </c>
      <c r="L255" s="34">
        <v>0.94</v>
      </c>
      <c r="M255" s="34">
        <v>0.94</v>
      </c>
      <c r="N255" s="34">
        <v>0.94</v>
      </c>
      <c r="O255" s="34">
        <v>0.94</v>
      </c>
      <c r="P255" s="34">
        <v>0.94</v>
      </c>
      <c r="Q255" s="34">
        <v>0.94</v>
      </c>
    </row>
    <row r="256" spans="3:17" hidden="1" outlineLevel="1" x14ac:dyDescent="0.35"/>
    <row r="257" spans="3:17" hidden="1" outlineLevel="1" x14ac:dyDescent="0.35"/>
    <row r="258" spans="3:17" hidden="1" outlineLevel="1" x14ac:dyDescent="0.35">
      <c r="C258" s="21" t="s">
        <v>55</v>
      </c>
      <c r="D258" s="5"/>
      <c r="E258" s="5" t="s">
        <v>125</v>
      </c>
      <c r="H258" s="36" t="str">
        <f>IF(ISNUMBER(H233),IF(Input!$E$59="default",(1-Input!$E$60)*H233,(1-Input!$E$61)*H233),"-")</f>
        <v>-</v>
      </c>
      <c r="I258" s="36" t="str">
        <f>IF(ISNUMBER(I233),IF(Input!$E$59="default",(1-Input!$E$60)*I233,(1-Input!$E$61)*I233),"-")</f>
        <v>-</v>
      </c>
      <c r="J258" s="36" t="str">
        <f>IF(ISNUMBER(J233),IF(Input!$E$59="default",(1-Input!$E$60)*J233,(1-Input!$E$61)*J233),"-")</f>
        <v>-</v>
      </c>
      <c r="K258" s="36" t="str">
        <f>IF(ISNUMBER(K233),IF(Input!$E$59="default",(1-Input!$E$60)*K233,(1-Input!$E$61)*K233),"-")</f>
        <v>-</v>
      </c>
      <c r="L258" s="36" t="str">
        <f>IF(ISNUMBER(L233),IF(Input!$E$59="default",(1-Input!$E$60)*L233,(1-Input!$E$61)*L233),"-")</f>
        <v>-</v>
      </c>
      <c r="M258" s="36" t="str">
        <f>IF(ISNUMBER(M233),IF(Input!$E$59="default",(1-Input!$E$60)*M233,(1-Input!$E$61)*M233),"-")</f>
        <v>-</v>
      </c>
      <c r="N258" s="36" t="str">
        <f>IF(ISNUMBER(N233),IF(Input!$E$59="default",(1-Input!$E$60)*N233,(1-Input!$E$61)*N233),"-")</f>
        <v>-</v>
      </c>
      <c r="O258" s="36" t="str">
        <f>IF(ISNUMBER(O233),IF(Input!$E$59="default",(1-Input!$E$60)*O233,(1-Input!$E$61)*O233),"-")</f>
        <v>-</v>
      </c>
      <c r="P258" s="36" t="str">
        <f>IF(ISNUMBER(P233),IF(Input!$E$59="default",(1-Input!$E$60)*P233,(1-Input!$E$61)*P233),"-")</f>
        <v>-</v>
      </c>
      <c r="Q258" s="36" t="str">
        <f>IF(ISNUMBER(Q233),IF(Input!$E$59="default",(1-Input!$E$60)*Q233,(1-Input!$E$61)*Q233),"-")</f>
        <v>-</v>
      </c>
    </row>
    <row r="259" spans="3:17" ht="15" hidden="1" outlineLevel="1" thickBot="1" x14ac:dyDescent="0.4"/>
    <row r="260" spans="3:17" hidden="1" outlineLevel="1" x14ac:dyDescent="0.35">
      <c r="C260" s="57" t="s">
        <v>126</v>
      </c>
      <c r="D260" s="58"/>
      <c r="E260" s="58" t="s">
        <v>125</v>
      </c>
      <c r="F260" s="58"/>
      <c r="G260" s="58"/>
      <c r="H260" s="59" t="str">
        <f t="shared" ref="H260:Q260" si="41">IF(ISNUMBER(H258),H233-H258,"-")</f>
        <v>-</v>
      </c>
      <c r="I260" s="59" t="str">
        <f t="shared" si="41"/>
        <v>-</v>
      </c>
      <c r="J260" s="59" t="str">
        <f t="shared" si="41"/>
        <v>-</v>
      </c>
      <c r="K260" s="59" t="str">
        <f t="shared" si="41"/>
        <v>-</v>
      </c>
      <c r="L260" s="59" t="str">
        <f t="shared" si="41"/>
        <v>-</v>
      </c>
      <c r="M260" s="60" t="str">
        <f t="shared" si="41"/>
        <v>-</v>
      </c>
      <c r="N260" s="60" t="str">
        <f t="shared" si="41"/>
        <v>-</v>
      </c>
      <c r="O260" s="60" t="str">
        <f t="shared" si="41"/>
        <v>-</v>
      </c>
      <c r="P260" s="60" t="str">
        <f t="shared" si="41"/>
        <v>-</v>
      </c>
      <c r="Q260" s="61" t="str">
        <f t="shared" si="41"/>
        <v>-</v>
      </c>
    </row>
    <row r="261" spans="3:17" ht="15" hidden="1" outlineLevel="1" thickBot="1" x14ac:dyDescent="0.4">
      <c r="C261" s="62" t="s">
        <v>127</v>
      </c>
      <c r="D261" s="63"/>
      <c r="E261" s="64" t="s">
        <v>128</v>
      </c>
      <c r="F261" s="65"/>
      <c r="G261" s="63">
        <f>SUM(H260:Q260)</f>
        <v>0</v>
      </c>
      <c r="H261" s="66"/>
      <c r="I261" s="66"/>
      <c r="J261" s="66"/>
      <c r="K261" s="66"/>
      <c r="L261" s="66"/>
      <c r="M261" s="66"/>
      <c r="N261" s="66"/>
      <c r="O261" s="66"/>
      <c r="P261" s="66"/>
      <c r="Q261" s="67"/>
    </row>
    <row r="262" spans="3:17" hidden="1" outlineLevel="1" x14ac:dyDescent="0.35"/>
    <row r="263" spans="3:17" ht="15" collapsed="1" thickBot="1" x14ac:dyDescent="0.4"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</row>
    <row r="264" spans="3:17" ht="15" thickBot="1" x14ac:dyDescent="0.4"/>
    <row r="265" spans="3:17" ht="15" thickBot="1" x14ac:dyDescent="0.4">
      <c r="C265" s="91">
        <f>Input!C39</f>
        <v>0</v>
      </c>
    </row>
    <row r="266" spans="3:17" ht="15.5" hidden="1" outlineLevel="1" x14ac:dyDescent="0.35">
      <c r="G266" s="49"/>
      <c r="H266" s="54">
        <f>Input!$E$18</f>
        <v>2020</v>
      </c>
      <c r="I266" s="54" t="str">
        <f>IF(H266&lt;YEAR(Input!$E$13),H266+1,"N/A")</f>
        <v>N/A</v>
      </c>
      <c r="J266" s="54" t="str">
        <f>IF(I266&lt;YEAR(Input!$E$13),I266+1,"N/A")</f>
        <v>N/A</v>
      </c>
      <c r="K266" s="54" t="str">
        <f>IF(J266&lt;YEAR(Input!$E$13),J266+1,"N/A")</f>
        <v>N/A</v>
      </c>
      <c r="L266" s="54" t="str">
        <f>IF(K266&lt;YEAR(Input!$E$13),K266+1,"N/A")</f>
        <v>N/A</v>
      </c>
      <c r="M266" s="54" t="str">
        <f>IF(L266&lt;YEAR(Input!$E$13),L266+1,"N/A")</f>
        <v>N/A</v>
      </c>
      <c r="N266" s="54" t="str">
        <f>IF(M266&lt;YEAR(Input!$E$13),M266+1,"N/A")</f>
        <v>N/A</v>
      </c>
      <c r="O266" s="54" t="str">
        <f>IF(N266&lt;YEAR(Input!$E$13),N266+1,"N/A")</f>
        <v>N/A</v>
      </c>
      <c r="P266" s="54" t="str">
        <f>IF(O266&lt;YEAR(Input!$E$13),O266+1,"N/A")</f>
        <v>N/A</v>
      </c>
      <c r="Q266" s="54" t="str">
        <f>IF(P266&lt;YEAR(Input!$E$13),P266+1,"N/A")</f>
        <v>N/A</v>
      </c>
    </row>
    <row r="267" spans="3:17" ht="15.5" hidden="1" outlineLevel="1" x14ac:dyDescent="0.35">
      <c r="F267" s="20" t="s">
        <v>98</v>
      </c>
      <c r="G267" s="20" t="s">
        <v>99</v>
      </c>
      <c r="H267" s="55" t="str">
        <f>Input!K$13</f>
        <v>AG 0-1</v>
      </c>
      <c r="I267" s="55" t="str">
        <f>Input!L$13</f>
        <v>N/A</v>
      </c>
      <c r="J267" s="55" t="str">
        <f>Input!M$13</f>
        <v>N/A</v>
      </c>
      <c r="K267" s="55" t="str">
        <f>Input!N$13</f>
        <v>N/A</v>
      </c>
      <c r="L267" s="55" t="str">
        <f>Input!O$13</f>
        <v>N/A</v>
      </c>
      <c r="M267" s="55" t="str">
        <f>Input!P$13</f>
        <v>N/A</v>
      </c>
      <c r="N267" s="55" t="str">
        <f>Input!Q$13</f>
        <v>N/A</v>
      </c>
      <c r="O267" s="55" t="str">
        <f>Input!R$13</f>
        <v>N/A</v>
      </c>
      <c r="P267" s="55" t="str">
        <f>Input!S$13</f>
        <v>N/A</v>
      </c>
      <c r="Q267" s="55" t="str">
        <f>Input!T$13</f>
        <v>N/A</v>
      </c>
    </row>
    <row r="268" spans="3:17" ht="15.5" hidden="1" outlineLevel="1" x14ac:dyDescent="0.35">
      <c r="C268" s="21" t="s">
        <v>100</v>
      </c>
      <c r="D268" s="5"/>
      <c r="E268" s="5"/>
      <c r="H268" s="31"/>
      <c r="I268" s="31"/>
      <c r="J268" s="31"/>
      <c r="K268" s="31"/>
      <c r="L268" s="31"/>
      <c r="M268" s="31"/>
      <c r="N268" s="31"/>
      <c r="O268" s="31"/>
      <c r="P268" s="31"/>
      <c r="Q268" s="31"/>
    </row>
    <row r="269" spans="3:17" hidden="1" outlineLevel="1" x14ac:dyDescent="0.35">
      <c r="C269" s="5"/>
      <c r="D269" s="5"/>
      <c r="E269" s="5"/>
      <c r="F269" t="s">
        <v>101</v>
      </c>
      <c r="H269" s="35" t="str">
        <f>IF(ISNUMBER(H271),H270*H271*H272*(H273*H274+H275)*(1-H276),"-")</f>
        <v>-</v>
      </c>
      <c r="I269" s="35" t="str">
        <f t="shared" ref="I269:Q269" si="42">IF(ISNUMBER(I271),I270*I271*I272*(I273*I274+I275)*(1-I276),"-")</f>
        <v>-</v>
      </c>
      <c r="J269" s="35" t="str">
        <f t="shared" si="42"/>
        <v>-</v>
      </c>
      <c r="K269" s="35" t="str">
        <f t="shared" si="42"/>
        <v>-</v>
      </c>
      <c r="L269" s="35" t="str">
        <f t="shared" si="42"/>
        <v>-</v>
      </c>
      <c r="M269" s="35" t="str">
        <f t="shared" si="42"/>
        <v>-</v>
      </c>
      <c r="N269" s="35" t="str">
        <f t="shared" si="42"/>
        <v>-</v>
      </c>
      <c r="O269" s="35" t="str">
        <f t="shared" si="42"/>
        <v>-</v>
      </c>
      <c r="P269" s="35" t="str">
        <f t="shared" si="42"/>
        <v>-</v>
      </c>
      <c r="Q269" s="35" t="str">
        <f t="shared" si="42"/>
        <v>-</v>
      </c>
    </row>
    <row r="270" spans="3:17" hidden="1" outlineLevel="1" x14ac:dyDescent="0.35">
      <c r="C270" s="5" t="s">
        <v>102</v>
      </c>
      <c r="D270" t="s">
        <v>103</v>
      </c>
      <c r="H270" s="48">
        <f>VLOOKUP($C265,Input!$J$22:$U$31,2,FALSE)</f>
        <v>0</v>
      </c>
      <c r="I270" s="48">
        <f>VLOOKUP($C265,Input!$J$22:$U$31,3,FALSE)</f>
        <v>0</v>
      </c>
      <c r="J270" s="48">
        <f>VLOOKUP($C265,Input!$J$22:$U$31,4,FALSE)</f>
        <v>0</v>
      </c>
      <c r="K270" s="48">
        <f>VLOOKUP($C265,Input!$J$22:$U$31,5,FALSE)</f>
        <v>0</v>
      </c>
      <c r="L270" s="48">
        <f>VLOOKUP($C265,Input!$J$22:$U$31,6,FALSE)</f>
        <v>0</v>
      </c>
      <c r="M270" s="48">
        <f>VLOOKUP($C265,Input!$J$22:$U$31,7,FALSE)</f>
        <v>0</v>
      </c>
      <c r="N270" s="48">
        <f>VLOOKUP($C265,Input!$J$22:$U$31,8,FALSE)</f>
        <v>0</v>
      </c>
      <c r="O270" s="48">
        <f>VLOOKUP($C265,Input!$J$22:$U$31,9,FALSE)</f>
        <v>0</v>
      </c>
      <c r="P270" s="48">
        <f>VLOOKUP($C265,Input!$J$22:$U$31,10,FALSE)</f>
        <v>0</v>
      </c>
      <c r="Q270" s="48">
        <f>VLOOKUP($C265,Input!$J$22:$U$31,11,FALSE)</f>
        <v>0</v>
      </c>
    </row>
    <row r="271" spans="3:17" hidden="1" outlineLevel="1" x14ac:dyDescent="0.35">
      <c r="C271" s="5" t="s">
        <v>104</v>
      </c>
      <c r="D271" t="s">
        <v>105</v>
      </c>
      <c r="F271" t="s">
        <v>106</v>
      </c>
      <c r="H271" s="23" t="e">
        <f t="shared" ref="H271:Q271" si="43">H280</f>
        <v>#N/A</v>
      </c>
      <c r="I271" s="23" t="str">
        <f t="shared" si="43"/>
        <v>-</v>
      </c>
      <c r="J271" s="23" t="str">
        <f t="shared" si="43"/>
        <v>-</v>
      </c>
      <c r="K271" s="23" t="str">
        <f t="shared" si="43"/>
        <v>-</v>
      </c>
      <c r="L271" s="23" t="str">
        <f t="shared" si="43"/>
        <v>-</v>
      </c>
      <c r="M271" s="23" t="str">
        <f t="shared" si="43"/>
        <v>-</v>
      </c>
      <c r="N271" s="23" t="str">
        <f t="shared" si="43"/>
        <v>-</v>
      </c>
      <c r="O271" s="23" t="str">
        <f t="shared" si="43"/>
        <v>-</v>
      </c>
      <c r="P271" s="23" t="str">
        <f t="shared" si="43"/>
        <v>-</v>
      </c>
      <c r="Q271" s="23" t="str">
        <f t="shared" si="43"/>
        <v>-</v>
      </c>
    </row>
    <row r="272" spans="3:17" hidden="1" outlineLevel="1" x14ac:dyDescent="0.35">
      <c r="C272" s="5" t="s">
        <v>7</v>
      </c>
      <c r="D272" t="s">
        <v>107</v>
      </c>
      <c r="F272" t="s">
        <v>8</v>
      </c>
      <c r="H272" s="46">
        <f>Input!K$15</f>
        <v>0.9</v>
      </c>
      <c r="I272" s="46">
        <f>Input!L$15</f>
        <v>0</v>
      </c>
      <c r="J272" s="46">
        <f>Input!M$15</f>
        <v>0</v>
      </c>
      <c r="K272" s="46">
        <f>Input!N$15</f>
        <v>0</v>
      </c>
      <c r="L272" s="46">
        <f>Input!O$15</f>
        <v>0</v>
      </c>
      <c r="M272" s="46">
        <f>Input!P$15</f>
        <v>0</v>
      </c>
      <c r="N272" s="46">
        <f>Input!Q$15</f>
        <v>0</v>
      </c>
      <c r="O272" s="46">
        <f>Input!R$15</f>
        <v>0</v>
      </c>
      <c r="P272" s="46">
        <f>Input!S$15</f>
        <v>0</v>
      </c>
      <c r="Q272" s="46">
        <f>Input!T$15</f>
        <v>0</v>
      </c>
    </row>
    <row r="273" spans="3:17" hidden="1" outlineLevel="1" x14ac:dyDescent="0.35">
      <c r="C273" s="5" t="s">
        <v>42</v>
      </c>
      <c r="D273" t="s">
        <v>108</v>
      </c>
      <c r="F273" t="s">
        <v>8</v>
      </c>
      <c r="H273" s="22">
        <f>Input!$E$44</f>
        <v>0.9</v>
      </c>
      <c r="I273" s="22">
        <f>Input!$E$44</f>
        <v>0.9</v>
      </c>
      <c r="J273" s="22">
        <f>Input!$E$44</f>
        <v>0.9</v>
      </c>
      <c r="K273" s="22">
        <f>Input!$E$44</f>
        <v>0.9</v>
      </c>
      <c r="L273" s="22">
        <f>Input!$E$44</f>
        <v>0.9</v>
      </c>
      <c r="M273" s="22">
        <f>Input!$E$44</f>
        <v>0.9</v>
      </c>
      <c r="N273" s="22">
        <f>Input!$E$44</f>
        <v>0.9</v>
      </c>
      <c r="O273" s="22">
        <f>Input!$E$44</f>
        <v>0.9</v>
      </c>
      <c r="P273" s="22">
        <f>Input!$E$44</f>
        <v>0.9</v>
      </c>
      <c r="Q273" s="22">
        <f>Input!$E$44</f>
        <v>0.9</v>
      </c>
    </row>
    <row r="274" spans="3:17" hidden="1" outlineLevel="1" x14ac:dyDescent="0.35">
      <c r="C274" s="5" t="s">
        <v>43</v>
      </c>
      <c r="D274" t="s">
        <v>109</v>
      </c>
      <c r="F274" t="s">
        <v>44</v>
      </c>
      <c r="H274" s="23">
        <f>Input!$E$45</f>
        <v>1.7470000000000001</v>
      </c>
      <c r="I274" s="23">
        <f>Input!$E$45</f>
        <v>1.7470000000000001</v>
      </c>
      <c r="J274" s="23">
        <f>Input!$E$45</f>
        <v>1.7470000000000001</v>
      </c>
      <c r="K274" s="23">
        <f>Input!$E$45</f>
        <v>1.7470000000000001</v>
      </c>
      <c r="L274" s="23">
        <f>Input!$E$45</f>
        <v>1.7470000000000001</v>
      </c>
      <c r="M274" s="23">
        <f>Input!$E$45</f>
        <v>1.7470000000000001</v>
      </c>
      <c r="N274" s="23">
        <f>Input!$E$45</f>
        <v>1.7470000000000001</v>
      </c>
      <c r="O274" s="23">
        <f>Input!$E$45</f>
        <v>1.7470000000000001</v>
      </c>
      <c r="P274" s="23">
        <f>Input!$E$45</f>
        <v>1.7470000000000001</v>
      </c>
      <c r="Q274" s="23">
        <f>Input!$E$45</f>
        <v>1.7470000000000001</v>
      </c>
    </row>
    <row r="275" spans="3:17" hidden="1" outlineLevel="1" x14ac:dyDescent="0.35">
      <c r="C275" s="5" t="s">
        <v>45</v>
      </c>
      <c r="D275" t="s">
        <v>110</v>
      </c>
      <c r="F275" t="s">
        <v>44</v>
      </c>
      <c r="H275" s="23">
        <f>Input!$E$46</f>
        <v>0.52965899999999999</v>
      </c>
      <c r="I275" s="23">
        <f>Input!$E$46</f>
        <v>0.52965899999999999</v>
      </c>
      <c r="J275" s="23">
        <f>Input!$E$46</f>
        <v>0.52965899999999999</v>
      </c>
      <c r="K275" s="23">
        <f>Input!$E$46</f>
        <v>0.52965899999999999</v>
      </c>
      <c r="L275" s="23">
        <f>Input!$E$46</f>
        <v>0.52965899999999999</v>
      </c>
      <c r="M275" s="23">
        <f>Input!$E$46</f>
        <v>0.52965899999999999</v>
      </c>
      <c r="N275" s="23">
        <f>Input!$E$46</f>
        <v>0.52965899999999999</v>
      </c>
      <c r="O275" s="23">
        <f>Input!$E$46</f>
        <v>0.52965899999999999</v>
      </c>
      <c r="P275" s="23">
        <f>Input!$E$46</f>
        <v>0.52965899999999999</v>
      </c>
      <c r="Q275" s="23">
        <f>Input!$E$46</f>
        <v>0.52965899999999999</v>
      </c>
    </row>
    <row r="276" spans="3:17" hidden="1" outlineLevel="1" x14ac:dyDescent="0.35">
      <c r="C276" s="5" t="s">
        <v>12</v>
      </c>
      <c r="D276" t="s">
        <v>111</v>
      </c>
      <c r="F276" t="s">
        <v>8</v>
      </c>
      <c r="H276" s="46">
        <f>Input!K$16</f>
        <v>1.0831591764623246E-2</v>
      </c>
      <c r="I276" s="46">
        <f>Input!L$16</f>
        <v>0</v>
      </c>
      <c r="J276" s="46">
        <f>Input!M$16</f>
        <v>0</v>
      </c>
      <c r="K276" s="46">
        <f>Input!N$16</f>
        <v>0</v>
      </c>
      <c r="L276" s="46">
        <f>Input!O$16</f>
        <v>0</v>
      </c>
      <c r="M276" s="46">
        <f>Input!P$16</f>
        <v>0</v>
      </c>
      <c r="N276" s="46">
        <f>Input!Q$16</f>
        <v>0</v>
      </c>
      <c r="O276" s="46">
        <f>Input!R$16</f>
        <v>0</v>
      </c>
      <c r="P276" s="46">
        <f>Input!S$16</f>
        <v>0</v>
      </c>
      <c r="Q276" s="46">
        <f>Input!T$16</f>
        <v>0</v>
      </c>
    </row>
    <row r="277" spans="3:17" hidden="1" outlineLevel="1" x14ac:dyDescent="0.35"/>
    <row r="278" spans="3:17" hidden="1" outlineLevel="1" x14ac:dyDescent="0.35"/>
    <row r="279" spans="3:17" hidden="1" outlineLevel="1" x14ac:dyDescent="0.35">
      <c r="C279" s="21" t="s">
        <v>104</v>
      </c>
      <c r="D279" s="21" t="s">
        <v>105</v>
      </c>
      <c r="E279" s="5"/>
    </row>
    <row r="280" spans="3:17" hidden="1" outlineLevel="1" x14ac:dyDescent="0.35">
      <c r="C280" s="5"/>
      <c r="D280" s="5"/>
      <c r="E280" s="5"/>
      <c r="F280" t="s">
        <v>112</v>
      </c>
      <c r="H280" s="32" t="e">
        <f>IF(ISNUMBER(H283),H281*(1-H282/H283),"-")</f>
        <v>#N/A</v>
      </c>
      <c r="I280" s="32" t="str">
        <f t="shared" ref="I280:Q280" si="44">IF(ISNUMBER(I283),I281*(1-I282/I283),"-")</f>
        <v>-</v>
      </c>
      <c r="J280" s="32" t="str">
        <f t="shared" si="44"/>
        <v>-</v>
      </c>
      <c r="K280" s="32" t="str">
        <f t="shared" si="44"/>
        <v>-</v>
      </c>
      <c r="L280" s="32" t="str">
        <f t="shared" si="44"/>
        <v>-</v>
      </c>
      <c r="M280" s="32" t="str">
        <f t="shared" si="44"/>
        <v>-</v>
      </c>
      <c r="N280" s="32" t="str">
        <f t="shared" si="44"/>
        <v>-</v>
      </c>
      <c r="O280" s="32" t="str">
        <f t="shared" si="44"/>
        <v>-</v>
      </c>
      <c r="P280" s="32" t="str">
        <f t="shared" si="44"/>
        <v>-</v>
      </c>
      <c r="Q280" s="32" t="str">
        <f t="shared" si="44"/>
        <v>-</v>
      </c>
    </row>
    <row r="281" spans="3:17" hidden="1" outlineLevel="1" x14ac:dyDescent="0.35">
      <c r="C281" s="5" t="s">
        <v>113</v>
      </c>
      <c r="D281" t="s">
        <v>114</v>
      </c>
      <c r="H281" s="23" t="e">
        <f>VLOOKUP($C265,Input!$C$32:$E$41,3,FALSE)</f>
        <v>#N/A</v>
      </c>
      <c r="I281" s="23" t="e">
        <f>VLOOKUP($C265,Input!$C$32:$E$41,3,FALSE)</f>
        <v>#N/A</v>
      </c>
      <c r="J281" s="23" t="e">
        <f>VLOOKUP($C265,Input!$C$32:$E$41,3,FALSE)</f>
        <v>#N/A</v>
      </c>
      <c r="K281" s="23" t="e">
        <f>VLOOKUP($C265,Input!$C$32:$E$41,3,FALSE)</f>
        <v>#N/A</v>
      </c>
      <c r="L281" s="23" t="e">
        <f>VLOOKUP($C265,Input!$C$32:$E$41,3,FALSE)</f>
        <v>#N/A</v>
      </c>
      <c r="M281" s="23" t="e">
        <f>VLOOKUP($C265,Input!$C$32:$E$41,3,FALSE)</f>
        <v>#N/A</v>
      </c>
      <c r="N281" s="23" t="e">
        <f>VLOOKUP($C265,Input!$C$32:$E$41,3,FALSE)</f>
        <v>#N/A</v>
      </c>
      <c r="O281" s="23" t="e">
        <f>VLOOKUP($C265,Input!$C$32:$E$41,3,FALSE)</f>
        <v>#N/A</v>
      </c>
      <c r="P281" s="23" t="e">
        <f>VLOOKUP($C265,Input!$C$32:$E$41,3,FALSE)</f>
        <v>#N/A</v>
      </c>
      <c r="Q281" s="23" t="e">
        <f>VLOOKUP($C265,Input!$C$32:$E$41,3,FALSE)</f>
        <v>#N/A</v>
      </c>
    </row>
    <row r="282" spans="3:17" hidden="1" outlineLevel="1" x14ac:dyDescent="0.35">
      <c r="C282" s="5" t="s">
        <v>115</v>
      </c>
      <c r="D282" t="s">
        <v>116</v>
      </c>
      <c r="F282" t="s">
        <v>8</v>
      </c>
      <c r="H282" s="22">
        <f>IF(Input!$E$50="Default",Input!$E$51,Input!$E$52)</f>
        <v>0.1</v>
      </c>
      <c r="I282" s="22">
        <f>IF(Input!$E$50="Default",Input!$E$51,Input!$E$52)</f>
        <v>0.1</v>
      </c>
      <c r="J282" s="22">
        <f>IF(Input!$E$50="Default",Input!$E$51,Input!$E$52)</f>
        <v>0.1</v>
      </c>
      <c r="K282" s="22">
        <f>IF(Input!$E$50="Default",Input!$E$51,Input!$E$52)</f>
        <v>0.1</v>
      </c>
      <c r="L282" s="22">
        <f>IF(Input!$E$50="Default",Input!$E$51,Input!$E$52)</f>
        <v>0.1</v>
      </c>
      <c r="M282" s="22">
        <f>IF(Input!$E$50="Default",Input!$E$51,Input!$E$52)</f>
        <v>0.1</v>
      </c>
      <c r="N282" s="22">
        <f>IF(Input!$E$50="Default",Input!$E$51,Input!$E$52)</f>
        <v>0.1</v>
      </c>
      <c r="O282" s="22">
        <f>IF(Input!$E$50="Default",Input!$E$51,Input!$E$52)</f>
        <v>0.1</v>
      </c>
      <c r="P282" s="22">
        <f>IF(Input!$E$50="Default",Input!$E$51,Input!$E$52)</f>
        <v>0.1</v>
      </c>
      <c r="Q282" s="22">
        <f>IF(Input!$E$50="Default",Input!$E$51,Input!$E$52)</f>
        <v>0.1</v>
      </c>
    </row>
    <row r="283" spans="3:17" hidden="1" outlineLevel="1" x14ac:dyDescent="0.35">
      <c r="C283" s="5" t="s">
        <v>117</v>
      </c>
      <c r="D283" t="s">
        <v>118</v>
      </c>
      <c r="F283" t="s">
        <v>8</v>
      </c>
      <c r="H283" s="22">
        <f>H287</f>
        <v>0.21995999999999999</v>
      </c>
      <c r="I283" s="22" t="str">
        <f t="shared" ref="I283:Q283" si="45">I287</f>
        <v>-</v>
      </c>
      <c r="J283" s="22" t="str">
        <f t="shared" si="45"/>
        <v>-</v>
      </c>
      <c r="K283" s="22" t="str">
        <f t="shared" si="45"/>
        <v>-</v>
      </c>
      <c r="L283" s="22" t="str">
        <f t="shared" si="45"/>
        <v>-</v>
      </c>
      <c r="M283" s="22" t="str">
        <f t="shared" si="45"/>
        <v>-</v>
      </c>
      <c r="N283" s="22" t="str">
        <f t="shared" si="45"/>
        <v>-</v>
      </c>
      <c r="O283" s="22" t="str">
        <f t="shared" si="45"/>
        <v>-</v>
      </c>
      <c r="P283" s="22" t="str">
        <f t="shared" si="45"/>
        <v>-</v>
      </c>
      <c r="Q283" s="22" t="str">
        <f t="shared" si="45"/>
        <v>-</v>
      </c>
    </row>
    <row r="284" spans="3:17" hidden="1" outlineLevel="1" x14ac:dyDescent="0.35"/>
    <row r="285" spans="3:17" hidden="1" outlineLevel="1" x14ac:dyDescent="0.35"/>
    <row r="286" spans="3:17" hidden="1" outlineLevel="1" x14ac:dyDescent="0.35">
      <c r="C286" s="21" t="s">
        <v>117</v>
      </c>
      <c r="D286" s="21" t="s">
        <v>118</v>
      </c>
      <c r="E286" s="5"/>
    </row>
    <row r="287" spans="3:17" hidden="1" outlineLevel="1" x14ac:dyDescent="0.35">
      <c r="C287" s="5"/>
      <c r="D287" s="5"/>
      <c r="E287" s="5"/>
      <c r="F287" t="s">
        <v>8</v>
      </c>
      <c r="H287" s="33">
        <f>IF(ISNUMBER(H288),H288*H291,"-")</f>
        <v>0.21995999999999999</v>
      </c>
      <c r="I287" s="33" t="str">
        <f t="shared" ref="I287:Q287" si="46">IF(ISNUMBER(I288),I288*I291,"-")</f>
        <v>-</v>
      </c>
      <c r="J287" s="33" t="str">
        <f t="shared" si="46"/>
        <v>-</v>
      </c>
      <c r="K287" s="33" t="str">
        <f t="shared" si="46"/>
        <v>-</v>
      </c>
      <c r="L287" s="33" t="str">
        <f t="shared" si="46"/>
        <v>-</v>
      </c>
      <c r="M287" s="33" t="str">
        <f t="shared" si="46"/>
        <v>-</v>
      </c>
      <c r="N287" s="33" t="str">
        <f t="shared" si="46"/>
        <v>-</v>
      </c>
      <c r="O287" s="33" t="str">
        <f t="shared" si="46"/>
        <v>-</v>
      </c>
      <c r="P287" s="33" t="str">
        <f t="shared" si="46"/>
        <v>-</v>
      </c>
      <c r="Q287" s="33" t="str">
        <f t="shared" si="46"/>
        <v>-</v>
      </c>
    </row>
    <row r="288" spans="3:17" hidden="1" outlineLevel="1" x14ac:dyDescent="0.35">
      <c r="C288" s="5" t="s">
        <v>119</v>
      </c>
      <c r="D288" t="s">
        <v>120</v>
      </c>
      <c r="F288" t="s">
        <v>8</v>
      </c>
      <c r="H288" s="90">
        <f>IF(Input!$E$54="default",IF(ISNUMBER(I266),I288*H290,IF(ISNUMBER(H266),Input!$E$53,"-")),"-")</f>
        <v>0.23400000000000001</v>
      </c>
      <c r="I288" s="90" t="str">
        <f>IF(Input!$E$54="default",IF(ISNUMBER(J266),J288*I290,IF(ISNUMBER(I266),Input!$E$53,"-")),"-")</f>
        <v>-</v>
      </c>
      <c r="J288" s="90" t="str">
        <f>IF(Input!$E$54="default",IF(ISNUMBER(K266),K288*J290,IF(ISNUMBER(J266),Input!$E$53,"-")),"-")</f>
        <v>-</v>
      </c>
      <c r="K288" s="90" t="str">
        <f>IF(Input!$E$54="default",IF(ISNUMBER(L266),L288*K290,IF(ISNUMBER(K266),Input!$E$53,"-")),"-")</f>
        <v>-</v>
      </c>
      <c r="L288" s="90" t="str">
        <f>IF(Input!$E$54="default",IF(ISNUMBER(M266),M288*L290,IF(ISNUMBER(L266),Input!$E$53,"-")),"-")</f>
        <v>-</v>
      </c>
      <c r="M288" s="90" t="str">
        <f>IF(Input!$E$54="default",IF(ISNUMBER(N266),N288*M290,IF(ISNUMBER(M266),Input!$E$53,"-")),"-")</f>
        <v>-</v>
      </c>
      <c r="N288" s="90" t="str">
        <f>IF(Input!$E$54="default",IF(ISNUMBER(O266),O288*N290,IF(ISNUMBER(N266),Input!$E$53,"-")),"-")</f>
        <v>-</v>
      </c>
      <c r="O288" s="90" t="str">
        <f>IF(Input!$E$54="default",IF(ISNUMBER(P266),P288*O290,IF(ISNUMBER(O266),Input!$E$53,"-")),"-")</f>
        <v>-</v>
      </c>
      <c r="P288" s="90" t="str">
        <f>IF(Input!$E$54="default",IF(ISNUMBER(Q266),Q288*P290,IF(ISNUMBER(P266),Input!$E$53,"-")),"-")</f>
        <v>-</v>
      </c>
      <c r="Q288" s="90" t="str">
        <f>IF(Input!$E$54="default",IF(ISNUMBER(R266),R288*Q290,IF(ISNUMBER(Q266),Input!$E$53,"-")),"-")</f>
        <v>-</v>
      </c>
    </row>
    <row r="289" spans="3:17" hidden="1" outlineLevel="1" x14ac:dyDescent="0.35">
      <c r="C289" s="5"/>
      <c r="G289" s="18" t="s">
        <v>121</v>
      </c>
      <c r="H289" s="45"/>
      <c r="I289" s="45"/>
      <c r="J289" s="45"/>
      <c r="K289" s="45"/>
      <c r="L289" s="45"/>
      <c r="M289" s="45"/>
      <c r="N289" s="45"/>
      <c r="O289" s="45"/>
      <c r="P289" s="45"/>
      <c r="Q289" s="45"/>
    </row>
    <row r="290" spans="3:17" hidden="1" outlineLevel="1" x14ac:dyDescent="0.35">
      <c r="C290" s="5" t="s">
        <v>122</v>
      </c>
      <c r="D290" t="s">
        <v>123</v>
      </c>
      <c r="F290" t="s">
        <v>8</v>
      </c>
      <c r="H290" s="34">
        <v>0.99</v>
      </c>
      <c r="I290" s="34">
        <v>0.99</v>
      </c>
      <c r="J290" s="34">
        <v>0.99</v>
      </c>
      <c r="K290" s="34">
        <v>0.99</v>
      </c>
      <c r="L290" s="34">
        <v>0.99</v>
      </c>
      <c r="M290" s="34">
        <v>0.99</v>
      </c>
      <c r="N290" s="34">
        <v>0.99</v>
      </c>
      <c r="O290" s="34">
        <v>0.99</v>
      </c>
      <c r="P290" s="34">
        <v>0.99</v>
      </c>
      <c r="Q290" s="34">
        <v>0.99</v>
      </c>
    </row>
    <row r="291" spans="3:17" hidden="1" outlineLevel="1" x14ac:dyDescent="0.35">
      <c r="C291" s="5">
        <v>0.94</v>
      </c>
      <c r="D291" t="s">
        <v>124</v>
      </c>
      <c r="F291" s="19" t="s">
        <v>51</v>
      </c>
      <c r="H291" s="34">
        <v>0.94</v>
      </c>
      <c r="I291" s="34">
        <v>0.94</v>
      </c>
      <c r="J291" s="34">
        <v>0.94</v>
      </c>
      <c r="K291" s="34">
        <v>0.94</v>
      </c>
      <c r="L291" s="34">
        <v>0.94</v>
      </c>
      <c r="M291" s="34">
        <v>0.94</v>
      </c>
      <c r="N291" s="34">
        <v>0.94</v>
      </c>
      <c r="O291" s="34">
        <v>0.94</v>
      </c>
      <c r="P291" s="34">
        <v>0.94</v>
      </c>
      <c r="Q291" s="34">
        <v>0.94</v>
      </c>
    </row>
    <row r="292" spans="3:17" hidden="1" outlineLevel="1" x14ac:dyDescent="0.35"/>
    <row r="293" spans="3:17" hidden="1" outlineLevel="1" x14ac:dyDescent="0.35"/>
    <row r="294" spans="3:17" hidden="1" outlineLevel="1" x14ac:dyDescent="0.35">
      <c r="C294" s="21" t="s">
        <v>55</v>
      </c>
      <c r="D294" s="5"/>
      <c r="E294" s="5" t="s">
        <v>125</v>
      </c>
      <c r="H294" s="36" t="str">
        <f>IF(ISNUMBER(H269),IF(Input!$E$59="default",(1-Input!$E$60)*H269,(1-Input!$E$61)*H269),"-")</f>
        <v>-</v>
      </c>
      <c r="I294" s="36" t="str">
        <f>IF(ISNUMBER(I269),IF(Input!$E$59="default",(1-Input!$E$60)*I269,(1-Input!$E$61)*I269),"-")</f>
        <v>-</v>
      </c>
      <c r="J294" s="36" t="str">
        <f>IF(ISNUMBER(J269),IF(Input!$E$59="default",(1-Input!$E$60)*J269,(1-Input!$E$61)*J269),"-")</f>
        <v>-</v>
      </c>
      <c r="K294" s="36" t="str">
        <f>IF(ISNUMBER(K269),IF(Input!$E$59="default",(1-Input!$E$60)*K269,(1-Input!$E$61)*K269),"-")</f>
        <v>-</v>
      </c>
      <c r="L294" s="36" t="str">
        <f>IF(ISNUMBER(L269),IF(Input!$E$59="default",(1-Input!$E$60)*L269,(1-Input!$E$61)*L269),"-")</f>
        <v>-</v>
      </c>
      <c r="M294" s="36" t="str">
        <f>IF(ISNUMBER(M269),IF(Input!$E$59="default",(1-Input!$E$60)*M269,(1-Input!$E$61)*M269),"-")</f>
        <v>-</v>
      </c>
      <c r="N294" s="36" t="str">
        <f>IF(ISNUMBER(N269),IF(Input!$E$59="default",(1-Input!$E$60)*N269,(1-Input!$E$61)*N269),"-")</f>
        <v>-</v>
      </c>
      <c r="O294" s="36" t="str">
        <f>IF(ISNUMBER(O269),IF(Input!$E$59="default",(1-Input!$E$60)*O269,(1-Input!$E$61)*O269),"-")</f>
        <v>-</v>
      </c>
      <c r="P294" s="36" t="str">
        <f>IF(ISNUMBER(P269),IF(Input!$E$59="default",(1-Input!$E$60)*P269,(1-Input!$E$61)*P269),"-")</f>
        <v>-</v>
      </c>
      <c r="Q294" s="36" t="str">
        <f>IF(ISNUMBER(Q269),IF(Input!$E$59="default",(1-Input!$E$60)*Q269,(1-Input!$E$61)*Q269),"-")</f>
        <v>-</v>
      </c>
    </row>
    <row r="295" spans="3:17" ht="15" hidden="1" outlineLevel="1" thickBot="1" x14ac:dyDescent="0.4"/>
    <row r="296" spans="3:17" hidden="1" outlineLevel="1" x14ac:dyDescent="0.35">
      <c r="C296" s="57" t="s">
        <v>126</v>
      </c>
      <c r="D296" s="58"/>
      <c r="E296" s="58" t="s">
        <v>125</v>
      </c>
      <c r="F296" s="58"/>
      <c r="G296" s="58"/>
      <c r="H296" s="59" t="str">
        <f t="shared" ref="H296:Q296" si="47">IF(ISNUMBER(H294),H269-H294,"-")</f>
        <v>-</v>
      </c>
      <c r="I296" s="59" t="str">
        <f t="shared" si="47"/>
        <v>-</v>
      </c>
      <c r="J296" s="59" t="str">
        <f t="shared" si="47"/>
        <v>-</v>
      </c>
      <c r="K296" s="59" t="str">
        <f t="shared" si="47"/>
        <v>-</v>
      </c>
      <c r="L296" s="59" t="str">
        <f t="shared" si="47"/>
        <v>-</v>
      </c>
      <c r="M296" s="60" t="str">
        <f t="shared" si="47"/>
        <v>-</v>
      </c>
      <c r="N296" s="60" t="str">
        <f t="shared" si="47"/>
        <v>-</v>
      </c>
      <c r="O296" s="60" t="str">
        <f t="shared" si="47"/>
        <v>-</v>
      </c>
      <c r="P296" s="60" t="str">
        <f t="shared" si="47"/>
        <v>-</v>
      </c>
      <c r="Q296" s="61" t="str">
        <f t="shared" si="47"/>
        <v>-</v>
      </c>
    </row>
    <row r="297" spans="3:17" ht="15" hidden="1" outlineLevel="1" thickBot="1" x14ac:dyDescent="0.4">
      <c r="C297" s="62" t="s">
        <v>127</v>
      </c>
      <c r="D297" s="63"/>
      <c r="E297" s="64" t="s">
        <v>128</v>
      </c>
      <c r="F297" s="65"/>
      <c r="G297" s="63">
        <f>SUM(H296:Q296)</f>
        <v>0</v>
      </c>
      <c r="H297" s="66"/>
      <c r="I297" s="66"/>
      <c r="J297" s="66"/>
      <c r="K297" s="66"/>
      <c r="L297" s="66"/>
      <c r="M297" s="66"/>
      <c r="N297" s="66"/>
      <c r="O297" s="66"/>
      <c r="P297" s="66"/>
      <c r="Q297" s="67"/>
    </row>
    <row r="298" spans="3:17" hidden="1" outlineLevel="1" x14ac:dyDescent="0.35"/>
    <row r="299" spans="3:17" ht="15" collapsed="1" thickBot="1" x14ac:dyDescent="0.4"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</row>
    <row r="300" spans="3:17" ht="15" thickBot="1" x14ac:dyDescent="0.4"/>
    <row r="301" spans="3:17" ht="15" thickBot="1" x14ac:dyDescent="0.4">
      <c r="C301" s="91">
        <f>Input!C40</f>
        <v>0</v>
      </c>
    </row>
    <row r="302" spans="3:17" ht="15.5" hidden="1" outlineLevel="1" x14ac:dyDescent="0.35">
      <c r="G302" s="49"/>
      <c r="H302" s="54">
        <f>Input!$E$18</f>
        <v>2020</v>
      </c>
      <c r="I302" s="54" t="str">
        <f>IF(H302&lt;YEAR(Input!$E$13),H302+1,"N/A")</f>
        <v>N/A</v>
      </c>
      <c r="J302" s="54" t="str">
        <f>IF(I302&lt;YEAR(Input!$E$13),I302+1,"N/A")</f>
        <v>N/A</v>
      </c>
      <c r="K302" s="54" t="str">
        <f>IF(J302&lt;YEAR(Input!$E$13),J302+1,"N/A")</f>
        <v>N/A</v>
      </c>
      <c r="L302" s="54" t="str">
        <f>IF(K302&lt;YEAR(Input!$E$13),K302+1,"N/A")</f>
        <v>N/A</v>
      </c>
      <c r="M302" s="54" t="str">
        <f>IF(L302&lt;YEAR(Input!$E$13),L302+1,"N/A")</f>
        <v>N/A</v>
      </c>
      <c r="N302" s="54" t="str">
        <f>IF(M302&lt;YEAR(Input!$E$13),M302+1,"N/A")</f>
        <v>N/A</v>
      </c>
      <c r="O302" s="54" t="str">
        <f>IF(N302&lt;YEAR(Input!$E$13),N302+1,"N/A")</f>
        <v>N/A</v>
      </c>
      <c r="P302" s="54" t="str">
        <f>IF(O302&lt;YEAR(Input!$E$13),O302+1,"N/A")</f>
        <v>N/A</v>
      </c>
      <c r="Q302" s="54" t="str">
        <f>IF(P302&lt;YEAR(Input!$E$13),P302+1,"N/A")</f>
        <v>N/A</v>
      </c>
    </row>
    <row r="303" spans="3:17" ht="15.5" hidden="1" outlineLevel="1" x14ac:dyDescent="0.35">
      <c r="F303" s="20" t="s">
        <v>98</v>
      </c>
      <c r="G303" s="20" t="s">
        <v>99</v>
      </c>
      <c r="H303" s="55" t="str">
        <f>Input!K$13</f>
        <v>AG 0-1</v>
      </c>
      <c r="I303" s="55" t="str">
        <f>Input!L$13</f>
        <v>N/A</v>
      </c>
      <c r="J303" s="55" t="str">
        <f>Input!M$13</f>
        <v>N/A</v>
      </c>
      <c r="K303" s="55" t="str">
        <f>Input!N$13</f>
        <v>N/A</v>
      </c>
      <c r="L303" s="55" t="str">
        <f>Input!O$13</f>
        <v>N/A</v>
      </c>
      <c r="M303" s="55" t="str">
        <f>Input!P$13</f>
        <v>N/A</v>
      </c>
      <c r="N303" s="55" t="str">
        <f>Input!Q$13</f>
        <v>N/A</v>
      </c>
      <c r="O303" s="55" t="str">
        <f>Input!R$13</f>
        <v>N/A</v>
      </c>
      <c r="P303" s="55" t="str">
        <f>Input!S$13</f>
        <v>N/A</v>
      </c>
      <c r="Q303" s="55" t="str">
        <f>Input!T$13</f>
        <v>N/A</v>
      </c>
    </row>
    <row r="304" spans="3:17" ht="15.5" hidden="1" outlineLevel="1" x14ac:dyDescent="0.35">
      <c r="C304" s="21" t="s">
        <v>100</v>
      </c>
      <c r="D304" s="5"/>
      <c r="E304" s="5"/>
      <c r="H304" s="31"/>
      <c r="I304" s="31"/>
      <c r="J304" s="31"/>
      <c r="K304" s="31"/>
      <c r="L304" s="31"/>
      <c r="M304" s="31"/>
      <c r="N304" s="31"/>
      <c r="O304" s="31"/>
      <c r="P304" s="31"/>
      <c r="Q304" s="31"/>
    </row>
    <row r="305" spans="3:17" hidden="1" outlineLevel="1" x14ac:dyDescent="0.35">
      <c r="C305" s="5"/>
      <c r="D305" s="5"/>
      <c r="E305" s="5"/>
      <c r="F305" t="s">
        <v>101</v>
      </c>
      <c r="H305" s="35" t="str">
        <f>IF(ISNUMBER(H307),H306*H307*H308*(H309*H310+H311)*(1-H312),"-")</f>
        <v>-</v>
      </c>
      <c r="I305" s="35" t="str">
        <f t="shared" ref="I305:Q305" si="48">IF(ISNUMBER(I307),I306*I307*I308*(I309*I310+I311)*(1-I312),"-")</f>
        <v>-</v>
      </c>
      <c r="J305" s="35" t="str">
        <f t="shared" si="48"/>
        <v>-</v>
      </c>
      <c r="K305" s="35" t="str">
        <f t="shared" si="48"/>
        <v>-</v>
      </c>
      <c r="L305" s="35" t="str">
        <f t="shared" si="48"/>
        <v>-</v>
      </c>
      <c r="M305" s="35" t="str">
        <f t="shared" si="48"/>
        <v>-</v>
      </c>
      <c r="N305" s="35" t="str">
        <f t="shared" si="48"/>
        <v>-</v>
      </c>
      <c r="O305" s="35" t="str">
        <f t="shared" si="48"/>
        <v>-</v>
      </c>
      <c r="P305" s="35" t="str">
        <f t="shared" si="48"/>
        <v>-</v>
      </c>
      <c r="Q305" s="35" t="str">
        <f t="shared" si="48"/>
        <v>-</v>
      </c>
    </row>
    <row r="306" spans="3:17" hidden="1" outlineLevel="1" x14ac:dyDescent="0.35">
      <c r="C306" s="5" t="s">
        <v>102</v>
      </c>
      <c r="D306" t="s">
        <v>103</v>
      </c>
      <c r="H306" s="48">
        <f>VLOOKUP($C301,Input!$J$22:$U$31,2,FALSE)</f>
        <v>0</v>
      </c>
      <c r="I306" s="48">
        <f>VLOOKUP($C301,Input!$J$22:$U$31,3,FALSE)</f>
        <v>0</v>
      </c>
      <c r="J306" s="48">
        <f>VLOOKUP($C301,Input!$J$22:$U$31,4,FALSE)</f>
        <v>0</v>
      </c>
      <c r="K306" s="48">
        <f>VLOOKUP($C301,Input!$J$22:$U$31,5,FALSE)</f>
        <v>0</v>
      </c>
      <c r="L306" s="48">
        <f>VLOOKUP($C301,Input!$J$22:$U$31,6,FALSE)</f>
        <v>0</v>
      </c>
      <c r="M306" s="48">
        <f>VLOOKUP($C301,Input!$J$22:$U$31,7,FALSE)</f>
        <v>0</v>
      </c>
      <c r="N306" s="48">
        <f>VLOOKUP($C301,Input!$J$22:$U$31,8,FALSE)</f>
        <v>0</v>
      </c>
      <c r="O306" s="48">
        <f>VLOOKUP($C301,Input!$J$22:$U$31,9,FALSE)</f>
        <v>0</v>
      </c>
      <c r="P306" s="48">
        <f>VLOOKUP($C301,Input!$J$22:$U$31,10,FALSE)</f>
        <v>0</v>
      </c>
      <c r="Q306" s="48">
        <f>VLOOKUP($C301,Input!$J$22:$U$31,11,FALSE)</f>
        <v>0</v>
      </c>
    </row>
    <row r="307" spans="3:17" hidden="1" outlineLevel="1" x14ac:dyDescent="0.35">
      <c r="C307" s="5" t="s">
        <v>104</v>
      </c>
      <c r="D307" t="s">
        <v>105</v>
      </c>
      <c r="F307" t="s">
        <v>106</v>
      </c>
      <c r="H307" s="23" t="e">
        <f t="shared" ref="H307:Q307" si="49">H316</f>
        <v>#N/A</v>
      </c>
      <c r="I307" s="23" t="str">
        <f t="shared" si="49"/>
        <v>-</v>
      </c>
      <c r="J307" s="23" t="str">
        <f t="shared" si="49"/>
        <v>-</v>
      </c>
      <c r="K307" s="23" t="str">
        <f t="shared" si="49"/>
        <v>-</v>
      </c>
      <c r="L307" s="23" t="str">
        <f t="shared" si="49"/>
        <v>-</v>
      </c>
      <c r="M307" s="23" t="str">
        <f t="shared" si="49"/>
        <v>-</v>
      </c>
      <c r="N307" s="23" t="str">
        <f t="shared" si="49"/>
        <v>-</v>
      </c>
      <c r="O307" s="23" t="str">
        <f t="shared" si="49"/>
        <v>-</v>
      </c>
      <c r="P307" s="23" t="str">
        <f t="shared" si="49"/>
        <v>-</v>
      </c>
      <c r="Q307" s="23" t="str">
        <f t="shared" si="49"/>
        <v>-</v>
      </c>
    </row>
    <row r="308" spans="3:17" hidden="1" outlineLevel="1" x14ac:dyDescent="0.35">
      <c r="C308" s="5" t="s">
        <v>7</v>
      </c>
      <c r="D308" t="s">
        <v>107</v>
      </c>
      <c r="F308" t="s">
        <v>8</v>
      </c>
      <c r="H308" s="46">
        <f>Input!K$15</f>
        <v>0.9</v>
      </c>
      <c r="I308" s="46">
        <f>Input!L$15</f>
        <v>0</v>
      </c>
      <c r="J308" s="46">
        <f>Input!M$15</f>
        <v>0</v>
      </c>
      <c r="K308" s="46">
        <f>Input!N$15</f>
        <v>0</v>
      </c>
      <c r="L308" s="46">
        <f>Input!O$15</f>
        <v>0</v>
      </c>
      <c r="M308" s="46">
        <f>Input!P$15</f>
        <v>0</v>
      </c>
      <c r="N308" s="46">
        <f>Input!Q$15</f>
        <v>0</v>
      </c>
      <c r="O308" s="46">
        <f>Input!R$15</f>
        <v>0</v>
      </c>
      <c r="P308" s="46">
        <f>Input!S$15</f>
        <v>0</v>
      </c>
      <c r="Q308" s="46">
        <f>Input!T$15</f>
        <v>0</v>
      </c>
    </row>
    <row r="309" spans="3:17" hidden="1" outlineLevel="1" x14ac:dyDescent="0.35">
      <c r="C309" s="5" t="s">
        <v>42</v>
      </c>
      <c r="D309" t="s">
        <v>108</v>
      </c>
      <c r="F309" t="s">
        <v>8</v>
      </c>
      <c r="H309" s="22">
        <f>Input!$E$44</f>
        <v>0.9</v>
      </c>
      <c r="I309" s="22">
        <f>Input!$E$44</f>
        <v>0.9</v>
      </c>
      <c r="J309" s="22">
        <f>Input!$E$44</f>
        <v>0.9</v>
      </c>
      <c r="K309" s="22">
        <f>Input!$E$44</f>
        <v>0.9</v>
      </c>
      <c r="L309" s="22">
        <f>Input!$E$44</f>
        <v>0.9</v>
      </c>
      <c r="M309" s="22">
        <f>Input!$E$44</f>
        <v>0.9</v>
      </c>
      <c r="N309" s="22">
        <f>Input!$E$44</f>
        <v>0.9</v>
      </c>
      <c r="O309" s="22">
        <f>Input!$E$44</f>
        <v>0.9</v>
      </c>
      <c r="P309" s="22">
        <f>Input!$E$44</f>
        <v>0.9</v>
      </c>
      <c r="Q309" s="22">
        <f>Input!$E$44</f>
        <v>0.9</v>
      </c>
    </row>
    <row r="310" spans="3:17" hidden="1" outlineLevel="1" x14ac:dyDescent="0.35">
      <c r="C310" s="5" t="s">
        <v>43</v>
      </c>
      <c r="D310" t="s">
        <v>109</v>
      </c>
      <c r="F310" t="s">
        <v>44</v>
      </c>
      <c r="H310" s="23">
        <f>Input!$E$45</f>
        <v>1.7470000000000001</v>
      </c>
      <c r="I310" s="23">
        <f>Input!$E$45</f>
        <v>1.7470000000000001</v>
      </c>
      <c r="J310" s="23">
        <f>Input!$E$45</f>
        <v>1.7470000000000001</v>
      </c>
      <c r="K310" s="23">
        <f>Input!$E$45</f>
        <v>1.7470000000000001</v>
      </c>
      <c r="L310" s="23">
        <f>Input!$E$45</f>
        <v>1.7470000000000001</v>
      </c>
      <c r="M310" s="23">
        <f>Input!$E$45</f>
        <v>1.7470000000000001</v>
      </c>
      <c r="N310" s="23">
        <f>Input!$E$45</f>
        <v>1.7470000000000001</v>
      </c>
      <c r="O310" s="23">
        <f>Input!$E$45</f>
        <v>1.7470000000000001</v>
      </c>
      <c r="P310" s="23">
        <f>Input!$E$45</f>
        <v>1.7470000000000001</v>
      </c>
      <c r="Q310" s="23">
        <f>Input!$E$45</f>
        <v>1.7470000000000001</v>
      </c>
    </row>
    <row r="311" spans="3:17" hidden="1" outlineLevel="1" x14ac:dyDescent="0.35">
      <c r="C311" s="5" t="s">
        <v>45</v>
      </c>
      <c r="D311" t="s">
        <v>110</v>
      </c>
      <c r="F311" t="s">
        <v>44</v>
      </c>
      <c r="H311" s="23">
        <f>Input!$E$46</f>
        <v>0.52965899999999999</v>
      </c>
      <c r="I311" s="23">
        <f>Input!$E$46</f>
        <v>0.52965899999999999</v>
      </c>
      <c r="J311" s="23">
        <f>Input!$E$46</f>
        <v>0.52965899999999999</v>
      </c>
      <c r="K311" s="23">
        <f>Input!$E$46</f>
        <v>0.52965899999999999</v>
      </c>
      <c r="L311" s="23">
        <f>Input!$E$46</f>
        <v>0.52965899999999999</v>
      </c>
      <c r="M311" s="23">
        <f>Input!$E$46</f>
        <v>0.52965899999999999</v>
      </c>
      <c r="N311" s="23">
        <f>Input!$E$46</f>
        <v>0.52965899999999999</v>
      </c>
      <c r="O311" s="23">
        <f>Input!$E$46</f>
        <v>0.52965899999999999</v>
      </c>
      <c r="P311" s="23">
        <f>Input!$E$46</f>
        <v>0.52965899999999999</v>
      </c>
      <c r="Q311" s="23">
        <f>Input!$E$46</f>
        <v>0.52965899999999999</v>
      </c>
    </row>
    <row r="312" spans="3:17" hidden="1" outlineLevel="1" x14ac:dyDescent="0.35">
      <c r="C312" s="5" t="s">
        <v>12</v>
      </c>
      <c r="D312" t="s">
        <v>111</v>
      </c>
      <c r="F312" t="s">
        <v>8</v>
      </c>
      <c r="H312" s="46">
        <f>Input!K$16</f>
        <v>1.0831591764623246E-2</v>
      </c>
      <c r="I312" s="46">
        <f>Input!L$16</f>
        <v>0</v>
      </c>
      <c r="J312" s="46">
        <f>Input!M$16</f>
        <v>0</v>
      </c>
      <c r="K312" s="46">
        <f>Input!N$16</f>
        <v>0</v>
      </c>
      <c r="L312" s="46">
        <f>Input!O$16</f>
        <v>0</v>
      </c>
      <c r="M312" s="46">
        <f>Input!P$16</f>
        <v>0</v>
      </c>
      <c r="N312" s="46">
        <f>Input!Q$16</f>
        <v>0</v>
      </c>
      <c r="O312" s="46">
        <f>Input!R$16</f>
        <v>0</v>
      </c>
      <c r="P312" s="46">
        <f>Input!S$16</f>
        <v>0</v>
      </c>
      <c r="Q312" s="46">
        <f>Input!T$16</f>
        <v>0</v>
      </c>
    </row>
    <row r="313" spans="3:17" hidden="1" outlineLevel="1" x14ac:dyDescent="0.35"/>
    <row r="314" spans="3:17" hidden="1" outlineLevel="1" x14ac:dyDescent="0.35"/>
    <row r="315" spans="3:17" hidden="1" outlineLevel="1" x14ac:dyDescent="0.35">
      <c r="C315" s="21" t="s">
        <v>104</v>
      </c>
      <c r="D315" s="21" t="s">
        <v>105</v>
      </c>
      <c r="E315" s="5"/>
    </row>
    <row r="316" spans="3:17" hidden="1" outlineLevel="1" x14ac:dyDescent="0.35">
      <c r="C316" s="5"/>
      <c r="D316" s="5"/>
      <c r="E316" s="5"/>
      <c r="F316" t="s">
        <v>112</v>
      </c>
      <c r="H316" s="32" t="e">
        <f>IF(ISNUMBER(H319),H317*(1-H318/H319),"-")</f>
        <v>#N/A</v>
      </c>
      <c r="I316" s="32" t="str">
        <f t="shared" ref="I316:Q316" si="50">IF(ISNUMBER(I319),I317*(1-I318/I319),"-")</f>
        <v>-</v>
      </c>
      <c r="J316" s="32" t="str">
        <f t="shared" si="50"/>
        <v>-</v>
      </c>
      <c r="K316" s="32" t="str">
        <f t="shared" si="50"/>
        <v>-</v>
      </c>
      <c r="L316" s="32" t="str">
        <f t="shared" si="50"/>
        <v>-</v>
      </c>
      <c r="M316" s="32" t="str">
        <f t="shared" si="50"/>
        <v>-</v>
      </c>
      <c r="N316" s="32" t="str">
        <f t="shared" si="50"/>
        <v>-</v>
      </c>
      <c r="O316" s="32" t="str">
        <f t="shared" si="50"/>
        <v>-</v>
      </c>
      <c r="P316" s="32" t="str">
        <f t="shared" si="50"/>
        <v>-</v>
      </c>
      <c r="Q316" s="32" t="str">
        <f t="shared" si="50"/>
        <v>-</v>
      </c>
    </row>
    <row r="317" spans="3:17" hidden="1" outlineLevel="1" x14ac:dyDescent="0.35">
      <c r="C317" s="5" t="s">
        <v>113</v>
      </c>
      <c r="D317" t="s">
        <v>114</v>
      </c>
      <c r="H317" s="23" t="e">
        <f>VLOOKUP($C301,Input!$C$32:$E$41,3,FALSE)</f>
        <v>#N/A</v>
      </c>
      <c r="I317" s="23" t="e">
        <f>VLOOKUP($C301,Input!$C$32:$E$41,3,FALSE)</f>
        <v>#N/A</v>
      </c>
      <c r="J317" s="23" t="e">
        <f>VLOOKUP($C301,Input!$C$32:$E$41,3,FALSE)</f>
        <v>#N/A</v>
      </c>
      <c r="K317" s="23" t="e">
        <f>VLOOKUP($C301,Input!$C$32:$E$41,3,FALSE)</f>
        <v>#N/A</v>
      </c>
      <c r="L317" s="23" t="e">
        <f>VLOOKUP($C301,Input!$C$32:$E$41,3,FALSE)</f>
        <v>#N/A</v>
      </c>
      <c r="M317" s="23" t="e">
        <f>VLOOKUP($C301,Input!$C$32:$E$41,3,FALSE)</f>
        <v>#N/A</v>
      </c>
      <c r="N317" s="23" t="e">
        <f>VLOOKUP($C301,Input!$C$32:$E$41,3,FALSE)</f>
        <v>#N/A</v>
      </c>
      <c r="O317" s="23" t="e">
        <f>VLOOKUP($C301,Input!$C$32:$E$41,3,FALSE)</f>
        <v>#N/A</v>
      </c>
      <c r="P317" s="23" t="e">
        <f>VLOOKUP($C301,Input!$C$32:$E$41,3,FALSE)</f>
        <v>#N/A</v>
      </c>
      <c r="Q317" s="23" t="e">
        <f>VLOOKUP($C301,Input!$C$32:$E$41,3,FALSE)</f>
        <v>#N/A</v>
      </c>
    </row>
    <row r="318" spans="3:17" hidden="1" outlineLevel="1" x14ac:dyDescent="0.35">
      <c r="C318" s="5" t="s">
        <v>115</v>
      </c>
      <c r="D318" t="s">
        <v>116</v>
      </c>
      <c r="F318" t="s">
        <v>8</v>
      </c>
      <c r="H318" s="22">
        <f>IF(Input!$E$50="Default",Input!$E$51,Input!$E$52)</f>
        <v>0.1</v>
      </c>
      <c r="I318" s="22">
        <f>IF(Input!$E$50="Default",Input!$E$51,Input!$E$52)</f>
        <v>0.1</v>
      </c>
      <c r="J318" s="22">
        <f>IF(Input!$E$50="Default",Input!$E$51,Input!$E$52)</f>
        <v>0.1</v>
      </c>
      <c r="K318" s="22">
        <f>IF(Input!$E$50="Default",Input!$E$51,Input!$E$52)</f>
        <v>0.1</v>
      </c>
      <c r="L318" s="22">
        <f>IF(Input!$E$50="Default",Input!$E$51,Input!$E$52)</f>
        <v>0.1</v>
      </c>
      <c r="M318" s="22">
        <f>IF(Input!$E$50="Default",Input!$E$51,Input!$E$52)</f>
        <v>0.1</v>
      </c>
      <c r="N318" s="22">
        <f>IF(Input!$E$50="Default",Input!$E$51,Input!$E$52)</f>
        <v>0.1</v>
      </c>
      <c r="O318" s="22">
        <f>IF(Input!$E$50="Default",Input!$E$51,Input!$E$52)</f>
        <v>0.1</v>
      </c>
      <c r="P318" s="22">
        <f>IF(Input!$E$50="Default",Input!$E$51,Input!$E$52)</f>
        <v>0.1</v>
      </c>
      <c r="Q318" s="22">
        <f>IF(Input!$E$50="Default",Input!$E$51,Input!$E$52)</f>
        <v>0.1</v>
      </c>
    </row>
    <row r="319" spans="3:17" hidden="1" outlineLevel="1" x14ac:dyDescent="0.35">
      <c r="C319" s="5" t="s">
        <v>117</v>
      </c>
      <c r="D319" t="s">
        <v>118</v>
      </c>
      <c r="F319" t="s">
        <v>8</v>
      </c>
      <c r="H319" s="22">
        <f>H323</f>
        <v>0.21995999999999999</v>
      </c>
      <c r="I319" s="22" t="str">
        <f t="shared" ref="I319:Q319" si="51">I323</f>
        <v>-</v>
      </c>
      <c r="J319" s="22" t="str">
        <f t="shared" si="51"/>
        <v>-</v>
      </c>
      <c r="K319" s="22" t="str">
        <f t="shared" si="51"/>
        <v>-</v>
      </c>
      <c r="L319" s="22" t="str">
        <f t="shared" si="51"/>
        <v>-</v>
      </c>
      <c r="M319" s="22" t="str">
        <f t="shared" si="51"/>
        <v>-</v>
      </c>
      <c r="N319" s="22" t="str">
        <f t="shared" si="51"/>
        <v>-</v>
      </c>
      <c r="O319" s="22" t="str">
        <f t="shared" si="51"/>
        <v>-</v>
      </c>
      <c r="P319" s="22" t="str">
        <f t="shared" si="51"/>
        <v>-</v>
      </c>
      <c r="Q319" s="22" t="str">
        <f t="shared" si="51"/>
        <v>-</v>
      </c>
    </row>
    <row r="320" spans="3:17" hidden="1" outlineLevel="1" x14ac:dyDescent="0.35"/>
    <row r="321" spans="3:17" hidden="1" outlineLevel="1" x14ac:dyDescent="0.35"/>
    <row r="322" spans="3:17" hidden="1" outlineLevel="1" x14ac:dyDescent="0.35">
      <c r="C322" s="21" t="s">
        <v>117</v>
      </c>
      <c r="D322" s="21" t="s">
        <v>118</v>
      </c>
      <c r="E322" s="5"/>
    </row>
    <row r="323" spans="3:17" hidden="1" outlineLevel="1" x14ac:dyDescent="0.35">
      <c r="C323" s="5"/>
      <c r="D323" s="5"/>
      <c r="E323" s="5"/>
      <c r="F323" t="s">
        <v>8</v>
      </c>
      <c r="H323" s="33">
        <f>IF(ISNUMBER(H324),H324*H327,"-")</f>
        <v>0.21995999999999999</v>
      </c>
      <c r="I323" s="33" t="str">
        <f t="shared" ref="I323:Q323" si="52">IF(ISNUMBER(I324),I324*I327,"-")</f>
        <v>-</v>
      </c>
      <c r="J323" s="33" t="str">
        <f t="shared" si="52"/>
        <v>-</v>
      </c>
      <c r="K323" s="33" t="str">
        <f t="shared" si="52"/>
        <v>-</v>
      </c>
      <c r="L323" s="33" t="str">
        <f t="shared" si="52"/>
        <v>-</v>
      </c>
      <c r="M323" s="33" t="str">
        <f t="shared" si="52"/>
        <v>-</v>
      </c>
      <c r="N323" s="33" t="str">
        <f t="shared" si="52"/>
        <v>-</v>
      </c>
      <c r="O323" s="33" t="str">
        <f t="shared" si="52"/>
        <v>-</v>
      </c>
      <c r="P323" s="33" t="str">
        <f t="shared" si="52"/>
        <v>-</v>
      </c>
      <c r="Q323" s="33" t="str">
        <f t="shared" si="52"/>
        <v>-</v>
      </c>
    </row>
    <row r="324" spans="3:17" hidden="1" outlineLevel="1" x14ac:dyDescent="0.35">
      <c r="C324" s="5" t="s">
        <v>119</v>
      </c>
      <c r="D324" t="s">
        <v>120</v>
      </c>
      <c r="F324" t="s">
        <v>8</v>
      </c>
      <c r="H324" s="90">
        <f>IF(Input!$E$54="default",IF(ISNUMBER(I302),I324*H326,IF(ISNUMBER(H302),Input!$E$53,"-")),"-")</f>
        <v>0.23400000000000001</v>
      </c>
      <c r="I324" s="90" t="str">
        <f>IF(Input!$E$54="default",IF(ISNUMBER(J302),J324*I326,IF(ISNUMBER(I302),Input!$E$53,"-")),"-")</f>
        <v>-</v>
      </c>
      <c r="J324" s="90" t="str">
        <f>IF(Input!$E$54="default",IF(ISNUMBER(K302),K324*J326,IF(ISNUMBER(J302),Input!$E$53,"-")),"-")</f>
        <v>-</v>
      </c>
      <c r="K324" s="90" t="str">
        <f>IF(Input!$E$54="default",IF(ISNUMBER(L302),L324*K326,IF(ISNUMBER(K302),Input!$E$53,"-")),"-")</f>
        <v>-</v>
      </c>
      <c r="L324" s="90" t="str">
        <f>IF(Input!$E$54="default",IF(ISNUMBER(M302),M324*L326,IF(ISNUMBER(L302),Input!$E$53,"-")),"-")</f>
        <v>-</v>
      </c>
      <c r="M324" s="90" t="str">
        <f>IF(Input!$E$54="default",IF(ISNUMBER(N302),N324*M326,IF(ISNUMBER(M302),Input!$E$53,"-")),"-")</f>
        <v>-</v>
      </c>
      <c r="N324" s="90" t="str">
        <f>IF(Input!$E$54="default",IF(ISNUMBER(O302),O324*N326,IF(ISNUMBER(N302),Input!$E$53,"-")),"-")</f>
        <v>-</v>
      </c>
      <c r="O324" s="90" t="str">
        <f>IF(Input!$E$54="default",IF(ISNUMBER(P302),P324*O326,IF(ISNUMBER(O302),Input!$E$53,"-")),"-")</f>
        <v>-</v>
      </c>
      <c r="P324" s="90" t="str">
        <f>IF(Input!$E$54="default",IF(ISNUMBER(Q302),Q324*P326,IF(ISNUMBER(P302),Input!$E$53,"-")),"-")</f>
        <v>-</v>
      </c>
      <c r="Q324" s="90" t="str">
        <f>IF(Input!$E$54="default",IF(ISNUMBER(R302),R324*Q326,IF(ISNUMBER(Q302),Input!$E$53,"-")),"-")</f>
        <v>-</v>
      </c>
    </row>
    <row r="325" spans="3:17" hidden="1" outlineLevel="1" x14ac:dyDescent="0.35">
      <c r="C325" s="5"/>
      <c r="G325" s="18" t="s">
        <v>121</v>
      </c>
      <c r="H325" s="45"/>
      <c r="I325" s="45"/>
      <c r="J325" s="45"/>
      <c r="K325" s="45"/>
      <c r="L325" s="45"/>
      <c r="M325" s="45"/>
      <c r="N325" s="45"/>
      <c r="O325" s="45"/>
      <c r="P325" s="45"/>
      <c r="Q325" s="45"/>
    </row>
    <row r="326" spans="3:17" hidden="1" outlineLevel="1" x14ac:dyDescent="0.35">
      <c r="C326" s="5" t="s">
        <v>122</v>
      </c>
      <c r="D326" t="s">
        <v>123</v>
      </c>
      <c r="F326" t="s">
        <v>8</v>
      </c>
      <c r="H326" s="34">
        <v>0.99</v>
      </c>
      <c r="I326" s="34">
        <v>0.99</v>
      </c>
      <c r="J326" s="34">
        <v>0.99</v>
      </c>
      <c r="K326" s="34">
        <v>0.99</v>
      </c>
      <c r="L326" s="34">
        <v>0.99</v>
      </c>
      <c r="M326" s="34">
        <v>0.99</v>
      </c>
      <c r="N326" s="34">
        <v>0.99</v>
      </c>
      <c r="O326" s="34">
        <v>0.99</v>
      </c>
      <c r="P326" s="34">
        <v>0.99</v>
      </c>
      <c r="Q326" s="34">
        <v>0.99</v>
      </c>
    </row>
    <row r="327" spans="3:17" hidden="1" outlineLevel="1" x14ac:dyDescent="0.35">
      <c r="C327" s="5">
        <v>0.94</v>
      </c>
      <c r="D327" t="s">
        <v>124</v>
      </c>
      <c r="F327" s="19" t="s">
        <v>51</v>
      </c>
      <c r="H327" s="34">
        <v>0.94</v>
      </c>
      <c r="I327" s="34">
        <v>0.94</v>
      </c>
      <c r="J327" s="34">
        <v>0.94</v>
      </c>
      <c r="K327" s="34">
        <v>0.94</v>
      </c>
      <c r="L327" s="34">
        <v>0.94</v>
      </c>
      <c r="M327" s="34">
        <v>0.94</v>
      </c>
      <c r="N327" s="34">
        <v>0.94</v>
      </c>
      <c r="O327" s="34">
        <v>0.94</v>
      </c>
      <c r="P327" s="34">
        <v>0.94</v>
      </c>
      <c r="Q327" s="34">
        <v>0.94</v>
      </c>
    </row>
    <row r="328" spans="3:17" hidden="1" outlineLevel="1" x14ac:dyDescent="0.35"/>
    <row r="329" spans="3:17" hidden="1" outlineLevel="1" x14ac:dyDescent="0.35"/>
    <row r="330" spans="3:17" hidden="1" outlineLevel="1" x14ac:dyDescent="0.35">
      <c r="C330" s="21" t="s">
        <v>55</v>
      </c>
      <c r="D330" s="5"/>
      <c r="E330" s="5" t="s">
        <v>125</v>
      </c>
      <c r="H330" s="36" t="str">
        <f>IF(ISNUMBER(H305),IF(Input!$E$59="default",(1-Input!$E$60)*H305,(1-Input!$E$61)*H305),"-")</f>
        <v>-</v>
      </c>
      <c r="I330" s="36" t="str">
        <f>IF(ISNUMBER(I305),IF(Input!$E$59="default",(1-Input!$E$60)*I305,(1-Input!$E$61)*I305),"-")</f>
        <v>-</v>
      </c>
      <c r="J330" s="36" t="str">
        <f>IF(ISNUMBER(J305),IF(Input!$E$59="default",(1-Input!$E$60)*J305,(1-Input!$E$61)*J305),"-")</f>
        <v>-</v>
      </c>
      <c r="K330" s="36" t="str">
        <f>IF(ISNUMBER(K305),IF(Input!$E$59="default",(1-Input!$E$60)*K305,(1-Input!$E$61)*K305),"-")</f>
        <v>-</v>
      </c>
      <c r="L330" s="36" t="str">
        <f>IF(ISNUMBER(L305),IF(Input!$E$59="default",(1-Input!$E$60)*L305,(1-Input!$E$61)*L305),"-")</f>
        <v>-</v>
      </c>
      <c r="M330" s="36" t="str">
        <f>IF(ISNUMBER(M305),IF(Input!$E$59="default",(1-Input!$E$60)*M305,(1-Input!$E$61)*M305),"-")</f>
        <v>-</v>
      </c>
      <c r="N330" s="36" t="str">
        <f>IF(ISNUMBER(N305),IF(Input!$E$59="default",(1-Input!$E$60)*N305,(1-Input!$E$61)*N305),"-")</f>
        <v>-</v>
      </c>
      <c r="O330" s="36" t="str">
        <f>IF(ISNUMBER(O305),IF(Input!$E$59="default",(1-Input!$E$60)*O305,(1-Input!$E$61)*O305),"-")</f>
        <v>-</v>
      </c>
      <c r="P330" s="36" t="str">
        <f>IF(ISNUMBER(P305),IF(Input!$E$59="default",(1-Input!$E$60)*P305,(1-Input!$E$61)*P305),"-")</f>
        <v>-</v>
      </c>
      <c r="Q330" s="36" t="str">
        <f>IF(ISNUMBER(Q305),IF(Input!$E$59="default",(1-Input!$E$60)*Q305,(1-Input!$E$61)*Q305),"-")</f>
        <v>-</v>
      </c>
    </row>
    <row r="331" spans="3:17" ht="15" hidden="1" outlineLevel="1" thickBot="1" x14ac:dyDescent="0.4"/>
    <row r="332" spans="3:17" hidden="1" outlineLevel="1" x14ac:dyDescent="0.35">
      <c r="C332" s="57" t="s">
        <v>126</v>
      </c>
      <c r="D332" s="58"/>
      <c r="E332" s="58" t="s">
        <v>125</v>
      </c>
      <c r="F332" s="58"/>
      <c r="G332" s="58"/>
      <c r="H332" s="59" t="str">
        <f t="shared" ref="H332:Q332" si="53">IF(ISNUMBER(H330),H305-H330,"-")</f>
        <v>-</v>
      </c>
      <c r="I332" s="59" t="str">
        <f t="shared" si="53"/>
        <v>-</v>
      </c>
      <c r="J332" s="59" t="str">
        <f t="shared" si="53"/>
        <v>-</v>
      </c>
      <c r="K332" s="59" t="str">
        <f t="shared" si="53"/>
        <v>-</v>
      </c>
      <c r="L332" s="59" t="str">
        <f t="shared" si="53"/>
        <v>-</v>
      </c>
      <c r="M332" s="60" t="str">
        <f t="shared" si="53"/>
        <v>-</v>
      </c>
      <c r="N332" s="60" t="str">
        <f t="shared" si="53"/>
        <v>-</v>
      </c>
      <c r="O332" s="60" t="str">
        <f t="shared" si="53"/>
        <v>-</v>
      </c>
      <c r="P332" s="60" t="str">
        <f t="shared" si="53"/>
        <v>-</v>
      </c>
      <c r="Q332" s="61" t="str">
        <f t="shared" si="53"/>
        <v>-</v>
      </c>
    </row>
    <row r="333" spans="3:17" ht="15" hidden="1" outlineLevel="1" thickBot="1" x14ac:dyDescent="0.4">
      <c r="C333" s="62" t="s">
        <v>127</v>
      </c>
      <c r="D333" s="63"/>
      <c r="E333" s="64" t="s">
        <v>128</v>
      </c>
      <c r="F333" s="65"/>
      <c r="G333" s="63">
        <f>SUM(H332:Q332)</f>
        <v>0</v>
      </c>
      <c r="H333" s="66"/>
      <c r="I333" s="66"/>
      <c r="J333" s="66"/>
      <c r="K333" s="66"/>
      <c r="L333" s="66"/>
      <c r="M333" s="66"/>
      <c r="N333" s="66"/>
      <c r="O333" s="66"/>
      <c r="P333" s="66"/>
      <c r="Q333" s="67"/>
    </row>
    <row r="334" spans="3:17" hidden="1" outlineLevel="1" x14ac:dyDescent="0.35"/>
    <row r="335" spans="3:17" ht="15" collapsed="1" thickBot="1" x14ac:dyDescent="0.4"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</row>
    <row r="336" spans="3:17" ht="15" thickBot="1" x14ac:dyDescent="0.4"/>
    <row r="337" spans="3:17" ht="15" thickBot="1" x14ac:dyDescent="0.4">
      <c r="C337" s="91">
        <f>Input!C41</f>
        <v>0</v>
      </c>
    </row>
    <row r="338" spans="3:17" ht="15.5" hidden="1" outlineLevel="1" x14ac:dyDescent="0.35">
      <c r="G338" s="49"/>
      <c r="H338" s="54">
        <f>Input!$E$18</f>
        <v>2020</v>
      </c>
      <c r="I338" s="54" t="str">
        <f>IF(H338&lt;YEAR(Input!$E$13),H338+1,"N/A")</f>
        <v>N/A</v>
      </c>
      <c r="J338" s="54" t="str">
        <f>IF(I338&lt;YEAR(Input!$E$13),I338+1,"N/A")</f>
        <v>N/A</v>
      </c>
      <c r="K338" s="54" t="str">
        <f>IF(J338&lt;YEAR(Input!$E$13),J338+1,"N/A")</f>
        <v>N/A</v>
      </c>
      <c r="L338" s="54" t="str">
        <f>IF(K338&lt;YEAR(Input!$E$13),K338+1,"N/A")</f>
        <v>N/A</v>
      </c>
      <c r="M338" s="54" t="str">
        <f>IF(L338&lt;YEAR(Input!$E$13),L338+1,"N/A")</f>
        <v>N/A</v>
      </c>
      <c r="N338" s="54" t="str">
        <f>IF(M338&lt;YEAR(Input!$E$13),M338+1,"N/A")</f>
        <v>N/A</v>
      </c>
      <c r="O338" s="54" t="str">
        <f>IF(N338&lt;YEAR(Input!$E$13),N338+1,"N/A")</f>
        <v>N/A</v>
      </c>
      <c r="P338" s="54" t="str">
        <f>IF(O338&lt;YEAR(Input!$E$13),O338+1,"N/A")</f>
        <v>N/A</v>
      </c>
      <c r="Q338" s="54" t="str">
        <f>IF(P338&lt;YEAR(Input!$E$13),P338+1,"N/A")</f>
        <v>N/A</v>
      </c>
    </row>
    <row r="339" spans="3:17" ht="15.5" hidden="1" outlineLevel="1" x14ac:dyDescent="0.35">
      <c r="F339" s="20" t="s">
        <v>98</v>
      </c>
      <c r="G339" s="20" t="s">
        <v>99</v>
      </c>
      <c r="H339" s="55" t="str">
        <f>Input!K$13</f>
        <v>AG 0-1</v>
      </c>
      <c r="I339" s="55" t="str">
        <f>Input!L$13</f>
        <v>N/A</v>
      </c>
      <c r="J339" s="55" t="str">
        <f>Input!M$13</f>
        <v>N/A</v>
      </c>
      <c r="K339" s="55" t="str">
        <f>Input!N$13</f>
        <v>N/A</v>
      </c>
      <c r="L339" s="55" t="str">
        <f>Input!O$13</f>
        <v>N/A</v>
      </c>
      <c r="M339" s="55" t="str">
        <f>Input!P$13</f>
        <v>N/A</v>
      </c>
      <c r="N339" s="55" t="str">
        <f>Input!Q$13</f>
        <v>N/A</v>
      </c>
      <c r="O339" s="55" t="str">
        <f>Input!R$13</f>
        <v>N/A</v>
      </c>
      <c r="P339" s="55" t="str">
        <f>Input!S$13</f>
        <v>N/A</v>
      </c>
      <c r="Q339" s="55" t="str">
        <f>Input!T$13</f>
        <v>N/A</v>
      </c>
    </row>
    <row r="340" spans="3:17" ht="15.5" hidden="1" outlineLevel="1" x14ac:dyDescent="0.35">
      <c r="C340" s="21" t="s">
        <v>100</v>
      </c>
      <c r="D340" s="5"/>
      <c r="E340" s="5"/>
      <c r="H340" s="31"/>
      <c r="I340" s="31"/>
      <c r="J340" s="31"/>
      <c r="K340" s="31"/>
      <c r="L340" s="31"/>
      <c r="M340" s="31"/>
      <c r="N340" s="31"/>
      <c r="O340" s="31"/>
      <c r="P340" s="31"/>
      <c r="Q340" s="31"/>
    </row>
    <row r="341" spans="3:17" hidden="1" outlineLevel="1" x14ac:dyDescent="0.35">
      <c r="C341" s="5"/>
      <c r="D341" s="5"/>
      <c r="E341" s="5"/>
      <c r="F341" t="s">
        <v>101</v>
      </c>
      <c r="H341" s="35" t="str">
        <f>IF(ISNUMBER(H343),H342*H343*H344*(H345*H346+H347)*(1-H348),"-")</f>
        <v>-</v>
      </c>
      <c r="I341" s="35" t="str">
        <f t="shared" ref="I341:Q341" si="54">IF(ISNUMBER(I343),I342*I343*I344*(I345*I346+I347)*(1-I348),"-")</f>
        <v>-</v>
      </c>
      <c r="J341" s="35" t="str">
        <f t="shared" si="54"/>
        <v>-</v>
      </c>
      <c r="K341" s="35" t="str">
        <f t="shared" si="54"/>
        <v>-</v>
      </c>
      <c r="L341" s="35" t="str">
        <f t="shared" si="54"/>
        <v>-</v>
      </c>
      <c r="M341" s="35" t="str">
        <f t="shared" si="54"/>
        <v>-</v>
      </c>
      <c r="N341" s="35" t="str">
        <f t="shared" si="54"/>
        <v>-</v>
      </c>
      <c r="O341" s="35" t="str">
        <f t="shared" si="54"/>
        <v>-</v>
      </c>
      <c r="P341" s="35" t="str">
        <f t="shared" si="54"/>
        <v>-</v>
      </c>
      <c r="Q341" s="35" t="str">
        <f t="shared" si="54"/>
        <v>-</v>
      </c>
    </row>
    <row r="342" spans="3:17" hidden="1" outlineLevel="1" x14ac:dyDescent="0.35">
      <c r="C342" s="5" t="s">
        <v>102</v>
      </c>
      <c r="D342" t="s">
        <v>103</v>
      </c>
      <c r="H342" s="48">
        <f>VLOOKUP($C337,Input!$J$22:$U$31,2,FALSE)</f>
        <v>0</v>
      </c>
      <c r="I342" s="48">
        <f>VLOOKUP($C337,Input!$J$22:$U$31,3,FALSE)</f>
        <v>0</v>
      </c>
      <c r="J342" s="48">
        <f>VLOOKUP($C337,Input!$J$22:$U$31,4,FALSE)</f>
        <v>0</v>
      </c>
      <c r="K342" s="48">
        <f>VLOOKUP($C337,Input!$J$22:$U$31,5,FALSE)</f>
        <v>0</v>
      </c>
      <c r="L342" s="48">
        <f>VLOOKUP($C337,Input!$J$22:$U$31,6,FALSE)</f>
        <v>0</v>
      </c>
      <c r="M342" s="48">
        <f>VLOOKUP($C337,Input!$J$22:$U$31,7,FALSE)</f>
        <v>0</v>
      </c>
      <c r="N342" s="48">
        <f>VLOOKUP($C337,Input!$J$22:$U$31,8,FALSE)</f>
        <v>0</v>
      </c>
      <c r="O342" s="48">
        <f>VLOOKUP($C337,Input!$J$22:$U$31,9,FALSE)</f>
        <v>0</v>
      </c>
      <c r="P342" s="48">
        <f>VLOOKUP($C337,Input!$J$22:$U$31,10,FALSE)</f>
        <v>0</v>
      </c>
      <c r="Q342" s="48">
        <f>VLOOKUP($C337,Input!$J$22:$U$31,11,FALSE)</f>
        <v>0</v>
      </c>
    </row>
    <row r="343" spans="3:17" hidden="1" outlineLevel="1" x14ac:dyDescent="0.35">
      <c r="C343" s="5" t="s">
        <v>104</v>
      </c>
      <c r="D343" t="s">
        <v>105</v>
      </c>
      <c r="F343" t="s">
        <v>106</v>
      </c>
      <c r="H343" s="23" t="e">
        <f t="shared" ref="H343:Q343" si="55">H352</f>
        <v>#N/A</v>
      </c>
      <c r="I343" s="23" t="str">
        <f t="shared" si="55"/>
        <v>-</v>
      </c>
      <c r="J343" s="23" t="str">
        <f t="shared" si="55"/>
        <v>-</v>
      </c>
      <c r="K343" s="23" t="str">
        <f t="shared" si="55"/>
        <v>-</v>
      </c>
      <c r="L343" s="23" t="str">
        <f t="shared" si="55"/>
        <v>-</v>
      </c>
      <c r="M343" s="23" t="str">
        <f t="shared" si="55"/>
        <v>-</v>
      </c>
      <c r="N343" s="23" t="str">
        <f t="shared" si="55"/>
        <v>-</v>
      </c>
      <c r="O343" s="23" t="str">
        <f t="shared" si="55"/>
        <v>-</v>
      </c>
      <c r="P343" s="23" t="str">
        <f t="shared" si="55"/>
        <v>-</v>
      </c>
      <c r="Q343" s="23" t="str">
        <f t="shared" si="55"/>
        <v>-</v>
      </c>
    </row>
    <row r="344" spans="3:17" hidden="1" outlineLevel="1" x14ac:dyDescent="0.35">
      <c r="C344" s="5" t="s">
        <v>7</v>
      </c>
      <c r="D344" t="s">
        <v>107</v>
      </c>
      <c r="F344" t="s">
        <v>8</v>
      </c>
      <c r="H344" s="46">
        <f>Input!K$15</f>
        <v>0.9</v>
      </c>
      <c r="I344" s="46">
        <f>Input!L$15</f>
        <v>0</v>
      </c>
      <c r="J344" s="46">
        <f>Input!M$15</f>
        <v>0</v>
      </c>
      <c r="K344" s="46">
        <f>Input!N$15</f>
        <v>0</v>
      </c>
      <c r="L344" s="46">
        <f>Input!O$15</f>
        <v>0</v>
      </c>
      <c r="M344" s="46">
        <f>Input!P$15</f>
        <v>0</v>
      </c>
      <c r="N344" s="46">
        <f>Input!Q$15</f>
        <v>0</v>
      </c>
      <c r="O344" s="46">
        <f>Input!R$15</f>
        <v>0</v>
      </c>
      <c r="P344" s="46">
        <f>Input!S$15</f>
        <v>0</v>
      </c>
      <c r="Q344" s="46">
        <f>Input!T$15</f>
        <v>0</v>
      </c>
    </row>
    <row r="345" spans="3:17" hidden="1" outlineLevel="1" x14ac:dyDescent="0.35">
      <c r="C345" s="5" t="s">
        <v>42</v>
      </c>
      <c r="D345" t="s">
        <v>108</v>
      </c>
      <c r="F345" t="s">
        <v>8</v>
      </c>
      <c r="H345" s="22">
        <f>Input!$E$44</f>
        <v>0.9</v>
      </c>
      <c r="I345" s="22">
        <f>Input!$E$44</f>
        <v>0.9</v>
      </c>
      <c r="J345" s="22">
        <f>Input!$E$44</f>
        <v>0.9</v>
      </c>
      <c r="K345" s="22">
        <f>Input!$E$44</f>
        <v>0.9</v>
      </c>
      <c r="L345" s="22">
        <f>Input!$E$44</f>
        <v>0.9</v>
      </c>
      <c r="M345" s="22">
        <f>Input!$E$44</f>
        <v>0.9</v>
      </c>
      <c r="N345" s="22">
        <f>Input!$E$44</f>
        <v>0.9</v>
      </c>
      <c r="O345" s="22">
        <f>Input!$E$44</f>
        <v>0.9</v>
      </c>
      <c r="P345" s="22">
        <f>Input!$E$44</f>
        <v>0.9</v>
      </c>
      <c r="Q345" s="22">
        <f>Input!$E$44</f>
        <v>0.9</v>
      </c>
    </row>
    <row r="346" spans="3:17" hidden="1" outlineLevel="1" x14ac:dyDescent="0.35">
      <c r="C346" s="5" t="s">
        <v>43</v>
      </c>
      <c r="D346" t="s">
        <v>109</v>
      </c>
      <c r="F346" t="s">
        <v>44</v>
      </c>
      <c r="H346" s="23">
        <f>Input!$E$45</f>
        <v>1.7470000000000001</v>
      </c>
      <c r="I346" s="23">
        <f>Input!$E$45</f>
        <v>1.7470000000000001</v>
      </c>
      <c r="J346" s="23">
        <f>Input!$E$45</f>
        <v>1.7470000000000001</v>
      </c>
      <c r="K346" s="23">
        <f>Input!$E$45</f>
        <v>1.7470000000000001</v>
      </c>
      <c r="L346" s="23">
        <f>Input!$E$45</f>
        <v>1.7470000000000001</v>
      </c>
      <c r="M346" s="23">
        <f>Input!$E$45</f>
        <v>1.7470000000000001</v>
      </c>
      <c r="N346" s="23">
        <f>Input!$E$45</f>
        <v>1.7470000000000001</v>
      </c>
      <c r="O346" s="23">
        <f>Input!$E$45</f>
        <v>1.7470000000000001</v>
      </c>
      <c r="P346" s="23">
        <f>Input!$E$45</f>
        <v>1.7470000000000001</v>
      </c>
      <c r="Q346" s="23">
        <f>Input!$E$45</f>
        <v>1.7470000000000001</v>
      </c>
    </row>
    <row r="347" spans="3:17" hidden="1" outlineLevel="1" x14ac:dyDescent="0.35">
      <c r="C347" s="5" t="s">
        <v>45</v>
      </c>
      <c r="D347" t="s">
        <v>110</v>
      </c>
      <c r="F347" t="s">
        <v>44</v>
      </c>
      <c r="H347" s="23">
        <f>Input!$E$46</f>
        <v>0.52965899999999999</v>
      </c>
      <c r="I347" s="23">
        <f>Input!$E$46</f>
        <v>0.52965899999999999</v>
      </c>
      <c r="J347" s="23">
        <f>Input!$E$46</f>
        <v>0.52965899999999999</v>
      </c>
      <c r="K347" s="23">
        <f>Input!$E$46</f>
        <v>0.52965899999999999</v>
      </c>
      <c r="L347" s="23">
        <f>Input!$E$46</f>
        <v>0.52965899999999999</v>
      </c>
      <c r="M347" s="23">
        <f>Input!$E$46</f>
        <v>0.52965899999999999</v>
      </c>
      <c r="N347" s="23">
        <f>Input!$E$46</f>
        <v>0.52965899999999999</v>
      </c>
      <c r="O347" s="23">
        <f>Input!$E$46</f>
        <v>0.52965899999999999</v>
      </c>
      <c r="P347" s="23">
        <f>Input!$E$46</f>
        <v>0.52965899999999999</v>
      </c>
      <c r="Q347" s="23">
        <f>Input!$E$46</f>
        <v>0.52965899999999999</v>
      </c>
    </row>
    <row r="348" spans="3:17" hidden="1" outlineLevel="1" x14ac:dyDescent="0.35">
      <c r="C348" s="5" t="s">
        <v>12</v>
      </c>
      <c r="D348" t="s">
        <v>111</v>
      </c>
      <c r="F348" t="s">
        <v>8</v>
      </c>
      <c r="H348" s="46">
        <f>Input!K$16</f>
        <v>1.0831591764623246E-2</v>
      </c>
      <c r="I348" s="46">
        <f>Input!L$16</f>
        <v>0</v>
      </c>
      <c r="J348" s="46">
        <f>Input!M$16</f>
        <v>0</v>
      </c>
      <c r="K348" s="46">
        <f>Input!N$16</f>
        <v>0</v>
      </c>
      <c r="L348" s="46">
        <f>Input!O$16</f>
        <v>0</v>
      </c>
      <c r="M348" s="46">
        <f>Input!P$16</f>
        <v>0</v>
      </c>
      <c r="N348" s="46">
        <f>Input!Q$16</f>
        <v>0</v>
      </c>
      <c r="O348" s="46">
        <f>Input!R$16</f>
        <v>0</v>
      </c>
      <c r="P348" s="46">
        <f>Input!S$16</f>
        <v>0</v>
      </c>
      <c r="Q348" s="46">
        <f>Input!T$16</f>
        <v>0</v>
      </c>
    </row>
    <row r="349" spans="3:17" hidden="1" outlineLevel="1" x14ac:dyDescent="0.35"/>
    <row r="350" spans="3:17" hidden="1" outlineLevel="1" x14ac:dyDescent="0.35"/>
    <row r="351" spans="3:17" hidden="1" outlineLevel="1" x14ac:dyDescent="0.35">
      <c r="C351" s="21" t="s">
        <v>104</v>
      </c>
      <c r="D351" s="21" t="s">
        <v>105</v>
      </c>
      <c r="E351" s="5"/>
    </row>
    <row r="352" spans="3:17" hidden="1" outlineLevel="1" x14ac:dyDescent="0.35">
      <c r="C352" s="5"/>
      <c r="D352" s="5"/>
      <c r="E352" s="5"/>
      <c r="F352" t="s">
        <v>112</v>
      </c>
      <c r="H352" s="32" t="e">
        <f>IF(ISNUMBER(H355),H353*(1-H354/H355),"-")</f>
        <v>#N/A</v>
      </c>
      <c r="I352" s="32" t="str">
        <f t="shared" ref="I352:Q352" si="56">IF(ISNUMBER(I355),I353*(1-I354/I355),"-")</f>
        <v>-</v>
      </c>
      <c r="J352" s="32" t="str">
        <f t="shared" si="56"/>
        <v>-</v>
      </c>
      <c r="K352" s="32" t="str">
        <f t="shared" si="56"/>
        <v>-</v>
      </c>
      <c r="L352" s="32" t="str">
        <f t="shared" si="56"/>
        <v>-</v>
      </c>
      <c r="M352" s="32" t="str">
        <f t="shared" si="56"/>
        <v>-</v>
      </c>
      <c r="N352" s="32" t="str">
        <f t="shared" si="56"/>
        <v>-</v>
      </c>
      <c r="O352" s="32" t="str">
        <f t="shared" si="56"/>
        <v>-</v>
      </c>
      <c r="P352" s="32" t="str">
        <f t="shared" si="56"/>
        <v>-</v>
      </c>
      <c r="Q352" s="32" t="str">
        <f t="shared" si="56"/>
        <v>-</v>
      </c>
    </row>
    <row r="353" spans="3:17" hidden="1" outlineLevel="1" x14ac:dyDescent="0.35">
      <c r="C353" s="5" t="s">
        <v>113</v>
      </c>
      <c r="D353" t="s">
        <v>114</v>
      </c>
      <c r="H353" s="23" t="e">
        <f>VLOOKUP($C337,Input!$C$32:$E$41,3,FALSE)</f>
        <v>#N/A</v>
      </c>
      <c r="I353" s="23" t="e">
        <f>VLOOKUP($C337,Input!$C$32:$E$41,3,FALSE)</f>
        <v>#N/A</v>
      </c>
      <c r="J353" s="23" t="e">
        <f>VLOOKUP($C337,Input!$C$32:$E$41,3,FALSE)</f>
        <v>#N/A</v>
      </c>
      <c r="K353" s="23" t="e">
        <f>VLOOKUP($C337,Input!$C$32:$E$41,3,FALSE)</f>
        <v>#N/A</v>
      </c>
      <c r="L353" s="23" t="e">
        <f>VLOOKUP($C337,Input!$C$32:$E$41,3,FALSE)</f>
        <v>#N/A</v>
      </c>
      <c r="M353" s="23" t="e">
        <f>VLOOKUP($C337,Input!$C$32:$E$41,3,FALSE)</f>
        <v>#N/A</v>
      </c>
      <c r="N353" s="23" t="e">
        <f>VLOOKUP($C337,Input!$C$32:$E$41,3,FALSE)</f>
        <v>#N/A</v>
      </c>
      <c r="O353" s="23" t="e">
        <f>VLOOKUP($C337,Input!$C$32:$E$41,3,FALSE)</f>
        <v>#N/A</v>
      </c>
      <c r="P353" s="23" t="e">
        <f>VLOOKUP($C337,Input!$C$32:$E$41,3,FALSE)</f>
        <v>#N/A</v>
      </c>
      <c r="Q353" s="23" t="e">
        <f>VLOOKUP($C337,Input!$C$32:$E$41,3,FALSE)</f>
        <v>#N/A</v>
      </c>
    </row>
    <row r="354" spans="3:17" hidden="1" outlineLevel="1" x14ac:dyDescent="0.35">
      <c r="C354" s="5" t="s">
        <v>115</v>
      </c>
      <c r="D354" t="s">
        <v>116</v>
      </c>
      <c r="F354" t="s">
        <v>8</v>
      </c>
      <c r="H354" s="22">
        <f>IF(Input!$E$50="Default",Input!$E$51,Input!$E$52)</f>
        <v>0.1</v>
      </c>
      <c r="I354" s="22">
        <f>IF(Input!$E$50="Default",Input!$E$51,Input!$E$52)</f>
        <v>0.1</v>
      </c>
      <c r="J354" s="22">
        <f>IF(Input!$E$50="Default",Input!$E$51,Input!$E$52)</f>
        <v>0.1</v>
      </c>
      <c r="K354" s="22">
        <f>IF(Input!$E$50="Default",Input!$E$51,Input!$E$52)</f>
        <v>0.1</v>
      </c>
      <c r="L354" s="22">
        <f>IF(Input!$E$50="Default",Input!$E$51,Input!$E$52)</f>
        <v>0.1</v>
      </c>
      <c r="M354" s="22">
        <f>IF(Input!$E$50="Default",Input!$E$51,Input!$E$52)</f>
        <v>0.1</v>
      </c>
      <c r="N354" s="22">
        <f>IF(Input!$E$50="Default",Input!$E$51,Input!$E$52)</f>
        <v>0.1</v>
      </c>
      <c r="O354" s="22">
        <f>IF(Input!$E$50="Default",Input!$E$51,Input!$E$52)</f>
        <v>0.1</v>
      </c>
      <c r="P354" s="22">
        <f>IF(Input!$E$50="Default",Input!$E$51,Input!$E$52)</f>
        <v>0.1</v>
      </c>
      <c r="Q354" s="22">
        <f>IF(Input!$E$50="Default",Input!$E$51,Input!$E$52)</f>
        <v>0.1</v>
      </c>
    </row>
    <row r="355" spans="3:17" hidden="1" outlineLevel="1" x14ac:dyDescent="0.35">
      <c r="C355" s="5" t="s">
        <v>117</v>
      </c>
      <c r="D355" t="s">
        <v>118</v>
      </c>
      <c r="F355" t="s">
        <v>8</v>
      </c>
      <c r="H355" s="22">
        <f>H359</f>
        <v>0.21995999999999999</v>
      </c>
      <c r="I355" s="22" t="str">
        <f t="shared" ref="I355:Q355" si="57">I359</f>
        <v>-</v>
      </c>
      <c r="J355" s="22" t="str">
        <f t="shared" si="57"/>
        <v>-</v>
      </c>
      <c r="K355" s="22" t="str">
        <f t="shared" si="57"/>
        <v>-</v>
      </c>
      <c r="L355" s="22" t="str">
        <f t="shared" si="57"/>
        <v>-</v>
      </c>
      <c r="M355" s="22" t="str">
        <f t="shared" si="57"/>
        <v>-</v>
      </c>
      <c r="N355" s="22" t="str">
        <f t="shared" si="57"/>
        <v>-</v>
      </c>
      <c r="O355" s="22" t="str">
        <f t="shared" si="57"/>
        <v>-</v>
      </c>
      <c r="P355" s="22" t="str">
        <f t="shared" si="57"/>
        <v>-</v>
      </c>
      <c r="Q355" s="22" t="str">
        <f t="shared" si="57"/>
        <v>-</v>
      </c>
    </row>
    <row r="356" spans="3:17" hidden="1" outlineLevel="1" x14ac:dyDescent="0.35"/>
    <row r="357" spans="3:17" hidden="1" outlineLevel="1" x14ac:dyDescent="0.35"/>
    <row r="358" spans="3:17" hidden="1" outlineLevel="1" x14ac:dyDescent="0.35">
      <c r="C358" s="21" t="s">
        <v>117</v>
      </c>
      <c r="D358" s="21" t="s">
        <v>118</v>
      </c>
      <c r="E358" s="5"/>
    </row>
    <row r="359" spans="3:17" hidden="1" outlineLevel="1" x14ac:dyDescent="0.35">
      <c r="C359" s="5"/>
      <c r="D359" s="5"/>
      <c r="E359" s="5"/>
      <c r="F359" t="s">
        <v>8</v>
      </c>
      <c r="H359" s="33">
        <f>IF(ISNUMBER(H360),H360*H363,"-")</f>
        <v>0.21995999999999999</v>
      </c>
      <c r="I359" s="33" t="str">
        <f t="shared" ref="I359:Q359" si="58">IF(ISNUMBER(I360),I360*I363,"-")</f>
        <v>-</v>
      </c>
      <c r="J359" s="33" t="str">
        <f t="shared" si="58"/>
        <v>-</v>
      </c>
      <c r="K359" s="33" t="str">
        <f t="shared" si="58"/>
        <v>-</v>
      </c>
      <c r="L359" s="33" t="str">
        <f t="shared" si="58"/>
        <v>-</v>
      </c>
      <c r="M359" s="33" t="str">
        <f t="shared" si="58"/>
        <v>-</v>
      </c>
      <c r="N359" s="33" t="str">
        <f t="shared" si="58"/>
        <v>-</v>
      </c>
      <c r="O359" s="33" t="str">
        <f t="shared" si="58"/>
        <v>-</v>
      </c>
      <c r="P359" s="33" t="str">
        <f t="shared" si="58"/>
        <v>-</v>
      </c>
      <c r="Q359" s="33" t="str">
        <f t="shared" si="58"/>
        <v>-</v>
      </c>
    </row>
    <row r="360" spans="3:17" hidden="1" outlineLevel="1" x14ac:dyDescent="0.35">
      <c r="C360" s="5" t="s">
        <v>119</v>
      </c>
      <c r="D360" t="s">
        <v>120</v>
      </c>
      <c r="F360" t="s">
        <v>8</v>
      </c>
      <c r="H360" s="90">
        <f>IF(Input!$E$54="default",IF(ISNUMBER(I338),I360*H362,IF(ISNUMBER(H338),Input!$E$53,"-")),"-")</f>
        <v>0.23400000000000001</v>
      </c>
      <c r="I360" s="90" t="str">
        <f>IF(Input!$E$54="default",IF(ISNUMBER(J338),J360*I362,IF(ISNUMBER(I338),Input!$E$53,"-")),"-")</f>
        <v>-</v>
      </c>
      <c r="J360" s="90" t="str">
        <f>IF(Input!$E$54="default",IF(ISNUMBER(K338),K360*J362,IF(ISNUMBER(J338),Input!$E$53,"-")),"-")</f>
        <v>-</v>
      </c>
      <c r="K360" s="90" t="str">
        <f>IF(Input!$E$54="default",IF(ISNUMBER(L338),L360*K362,IF(ISNUMBER(K338),Input!$E$53,"-")),"-")</f>
        <v>-</v>
      </c>
      <c r="L360" s="90" t="str">
        <f>IF(Input!$E$54="default",IF(ISNUMBER(M338),M360*L362,IF(ISNUMBER(L338),Input!$E$53,"-")),"-")</f>
        <v>-</v>
      </c>
      <c r="M360" s="90" t="str">
        <f>IF(Input!$E$54="default",IF(ISNUMBER(N338),N360*M362,IF(ISNUMBER(M338),Input!$E$53,"-")),"-")</f>
        <v>-</v>
      </c>
      <c r="N360" s="90" t="str">
        <f>IF(Input!$E$54="default",IF(ISNUMBER(O338),O360*N362,IF(ISNUMBER(N338),Input!$E$53,"-")),"-")</f>
        <v>-</v>
      </c>
      <c r="O360" s="90" t="str">
        <f>IF(Input!$E$54="default",IF(ISNUMBER(P338),P360*O362,IF(ISNUMBER(O338),Input!$E$53,"-")),"-")</f>
        <v>-</v>
      </c>
      <c r="P360" s="90" t="str">
        <f>IF(Input!$E$54="default",IF(ISNUMBER(Q338),Q360*P362,IF(ISNUMBER(P338),Input!$E$53,"-")),"-")</f>
        <v>-</v>
      </c>
      <c r="Q360" s="90" t="str">
        <f>IF(Input!$E$54="default",IF(ISNUMBER(R338),R360*Q362,IF(ISNUMBER(Q338),Input!$E$53,"-")),"-")</f>
        <v>-</v>
      </c>
    </row>
    <row r="361" spans="3:17" hidden="1" outlineLevel="1" x14ac:dyDescent="0.35">
      <c r="C361" s="5"/>
      <c r="G361" s="18" t="s">
        <v>121</v>
      </c>
      <c r="H361" s="45"/>
      <c r="I361" s="45"/>
      <c r="J361" s="45"/>
      <c r="K361" s="45"/>
      <c r="L361" s="45"/>
      <c r="M361" s="45"/>
      <c r="N361" s="45"/>
      <c r="O361" s="45"/>
      <c r="P361" s="45"/>
      <c r="Q361" s="45"/>
    </row>
    <row r="362" spans="3:17" hidden="1" outlineLevel="1" x14ac:dyDescent="0.35">
      <c r="C362" s="5" t="s">
        <v>122</v>
      </c>
      <c r="D362" t="s">
        <v>123</v>
      </c>
      <c r="F362" t="s">
        <v>8</v>
      </c>
      <c r="H362" s="34">
        <v>0.99</v>
      </c>
      <c r="I362" s="34">
        <v>0.99</v>
      </c>
      <c r="J362" s="34">
        <v>0.99</v>
      </c>
      <c r="K362" s="34">
        <v>0.99</v>
      </c>
      <c r="L362" s="34">
        <v>0.99</v>
      </c>
      <c r="M362" s="34">
        <v>0.99</v>
      </c>
      <c r="N362" s="34">
        <v>0.99</v>
      </c>
      <c r="O362" s="34">
        <v>0.99</v>
      </c>
      <c r="P362" s="34">
        <v>0.99</v>
      </c>
      <c r="Q362" s="34">
        <v>0.99</v>
      </c>
    </row>
    <row r="363" spans="3:17" hidden="1" outlineLevel="1" x14ac:dyDescent="0.35">
      <c r="C363" s="5">
        <v>0.94</v>
      </c>
      <c r="D363" t="s">
        <v>124</v>
      </c>
      <c r="F363" s="19" t="s">
        <v>51</v>
      </c>
      <c r="H363" s="34">
        <v>0.94</v>
      </c>
      <c r="I363" s="34">
        <v>0.94</v>
      </c>
      <c r="J363" s="34">
        <v>0.94</v>
      </c>
      <c r="K363" s="34">
        <v>0.94</v>
      </c>
      <c r="L363" s="34">
        <v>0.94</v>
      </c>
      <c r="M363" s="34">
        <v>0.94</v>
      </c>
      <c r="N363" s="34">
        <v>0.94</v>
      </c>
      <c r="O363" s="34">
        <v>0.94</v>
      </c>
      <c r="P363" s="34">
        <v>0.94</v>
      </c>
      <c r="Q363" s="34">
        <v>0.94</v>
      </c>
    </row>
    <row r="364" spans="3:17" hidden="1" outlineLevel="1" x14ac:dyDescent="0.35"/>
    <row r="365" spans="3:17" hidden="1" outlineLevel="1" x14ac:dyDescent="0.35"/>
    <row r="366" spans="3:17" hidden="1" outlineLevel="1" x14ac:dyDescent="0.35">
      <c r="C366" s="21" t="s">
        <v>55</v>
      </c>
      <c r="D366" s="5"/>
      <c r="E366" s="5" t="s">
        <v>125</v>
      </c>
      <c r="H366" s="36" t="str">
        <f>IF(ISNUMBER(H341),IF(Input!$E$59="default",(1-Input!$E$60)*H341,(1-Input!$E$61)*H341),"-")</f>
        <v>-</v>
      </c>
      <c r="I366" s="36" t="str">
        <f>IF(ISNUMBER(I341),IF(Input!$E$59="default",(1-Input!$E$60)*I341,(1-Input!$E$61)*I341),"-")</f>
        <v>-</v>
      </c>
      <c r="J366" s="36" t="str">
        <f>IF(ISNUMBER(J341),IF(Input!$E$59="default",(1-Input!$E$60)*J341,(1-Input!$E$61)*J341),"-")</f>
        <v>-</v>
      </c>
      <c r="K366" s="36" t="str">
        <f>IF(ISNUMBER(K341),IF(Input!$E$59="default",(1-Input!$E$60)*K341,(1-Input!$E$61)*K341),"-")</f>
        <v>-</v>
      </c>
      <c r="L366" s="36" t="str">
        <f>IF(ISNUMBER(L341),IF(Input!$E$59="default",(1-Input!$E$60)*L341,(1-Input!$E$61)*L341),"-")</f>
        <v>-</v>
      </c>
      <c r="M366" s="36" t="str">
        <f>IF(ISNUMBER(M341),IF(Input!$E$59="default",(1-Input!$E$60)*M341,(1-Input!$E$61)*M341),"-")</f>
        <v>-</v>
      </c>
      <c r="N366" s="36" t="str">
        <f>IF(ISNUMBER(N341),IF(Input!$E$59="default",(1-Input!$E$60)*N341,(1-Input!$E$61)*N341),"-")</f>
        <v>-</v>
      </c>
      <c r="O366" s="36" t="str">
        <f>IF(ISNUMBER(O341),IF(Input!$E$59="default",(1-Input!$E$60)*O341,(1-Input!$E$61)*O341),"-")</f>
        <v>-</v>
      </c>
      <c r="P366" s="36" t="str">
        <f>IF(ISNUMBER(P341),IF(Input!$E$59="default",(1-Input!$E$60)*P341,(1-Input!$E$61)*P341),"-")</f>
        <v>-</v>
      </c>
      <c r="Q366" s="36" t="str">
        <f>IF(ISNUMBER(Q341),IF(Input!$E$59="default",(1-Input!$E$60)*Q341,(1-Input!$E$61)*Q341),"-")</f>
        <v>-</v>
      </c>
    </row>
    <row r="367" spans="3:17" ht="15" hidden="1" outlineLevel="1" thickBot="1" x14ac:dyDescent="0.4"/>
    <row r="368" spans="3:17" hidden="1" outlineLevel="1" x14ac:dyDescent="0.35">
      <c r="C368" s="57" t="s">
        <v>126</v>
      </c>
      <c r="D368" s="58"/>
      <c r="E368" s="58" t="s">
        <v>125</v>
      </c>
      <c r="F368" s="58"/>
      <c r="G368" s="58"/>
      <c r="H368" s="59" t="str">
        <f t="shared" ref="H368:Q368" si="59">IF(ISNUMBER(H366),H341-H366,"-")</f>
        <v>-</v>
      </c>
      <c r="I368" s="59" t="str">
        <f t="shared" si="59"/>
        <v>-</v>
      </c>
      <c r="J368" s="59" t="str">
        <f t="shared" si="59"/>
        <v>-</v>
      </c>
      <c r="K368" s="59" t="str">
        <f t="shared" si="59"/>
        <v>-</v>
      </c>
      <c r="L368" s="59" t="str">
        <f t="shared" si="59"/>
        <v>-</v>
      </c>
      <c r="M368" s="60" t="str">
        <f t="shared" si="59"/>
        <v>-</v>
      </c>
      <c r="N368" s="60" t="str">
        <f t="shared" si="59"/>
        <v>-</v>
      </c>
      <c r="O368" s="60" t="str">
        <f t="shared" si="59"/>
        <v>-</v>
      </c>
      <c r="P368" s="60" t="str">
        <f t="shared" si="59"/>
        <v>-</v>
      </c>
      <c r="Q368" s="61" t="str">
        <f t="shared" si="59"/>
        <v>-</v>
      </c>
    </row>
    <row r="369" spans="3:17" ht="15" hidden="1" outlineLevel="1" thickBot="1" x14ac:dyDescent="0.4">
      <c r="C369" s="62" t="s">
        <v>127</v>
      </c>
      <c r="D369" s="63"/>
      <c r="E369" s="64" t="s">
        <v>128</v>
      </c>
      <c r="F369" s="65"/>
      <c r="G369" s="63">
        <f>SUM(H368:Q368)</f>
        <v>0</v>
      </c>
      <c r="H369" s="66"/>
      <c r="I369" s="66"/>
      <c r="J369" s="66"/>
      <c r="K369" s="66"/>
      <c r="L369" s="66"/>
      <c r="M369" s="66"/>
      <c r="N369" s="66"/>
      <c r="O369" s="66"/>
      <c r="P369" s="66"/>
      <c r="Q369" s="67"/>
    </row>
    <row r="370" spans="3:17" hidden="1" outlineLevel="1" x14ac:dyDescent="0.35"/>
    <row r="371" spans="3:17" ht="15" collapsed="1" thickBot="1" x14ac:dyDescent="0.4"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29cd273-e6a8-441a-be96-ca165f2ef484" xsi:nil="true"/>
    <lcf76f155ced4ddcb4097134ff3c332f xmlns="896fd384-b557-4242-8ebd-875baf592b3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14251798576C42B90B41FFCE5D698B" ma:contentTypeVersion="16" ma:contentTypeDescription="Create a new document." ma:contentTypeScope="" ma:versionID="3a0dca1b89474caf597b0d8620644d0b">
  <xsd:schema xmlns:xsd="http://www.w3.org/2001/XMLSchema" xmlns:xs="http://www.w3.org/2001/XMLSchema" xmlns:p="http://schemas.microsoft.com/office/2006/metadata/properties" xmlns:ns2="d7343a7c-9e42-4a88-945f-1a57865d2ee3" xmlns:ns3="896fd384-b557-4242-8ebd-875baf592b38" xmlns:ns4="229cd273-e6a8-441a-be96-ca165f2ef484" targetNamespace="http://schemas.microsoft.com/office/2006/metadata/properties" ma:root="true" ma:fieldsID="82ec22816d403aa3cefdc7a97163ec51" ns2:_="" ns3:_="" ns4:_="">
    <xsd:import namespace="d7343a7c-9e42-4a88-945f-1a57865d2ee3"/>
    <xsd:import namespace="896fd384-b557-4242-8ebd-875baf592b38"/>
    <xsd:import namespace="229cd273-e6a8-441a-be96-ca165f2ef48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343a7c-9e42-4a88-945f-1a57865d2ee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6fd384-b557-4242-8ebd-875baf592b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7130a6f-f85e-4512-91b8-fbeda0f83b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9cd273-e6a8-441a-be96-ca165f2ef484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fb1e51f1-af49-4a8c-9b61-1a661ff7577f}" ma:internalName="TaxCatchAll" ma:showField="CatchAllData" ma:web="229cd273-e6a8-441a-be96-ca165f2ef4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F69A4C-B3B0-4FBC-AFEE-0B08335848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E6D32C-1B11-4AD8-AAEF-7A2603D0924F}">
  <ds:schemaRefs>
    <ds:schemaRef ds:uri="http://schemas.microsoft.com/office/2006/metadata/properties"/>
    <ds:schemaRef ds:uri="http://schemas.microsoft.com/office/infopath/2007/PartnerControls"/>
    <ds:schemaRef ds:uri="bf1e5839-4a01-4f82-8044-9bc560be97b6"/>
    <ds:schemaRef ds:uri="1bf6f4c0-764d-4ab3-835f-635578128eae"/>
  </ds:schemaRefs>
</ds:datastoreItem>
</file>

<file path=customXml/itemProps3.xml><?xml version="1.0" encoding="utf-8"?>
<ds:datastoreItem xmlns:ds="http://schemas.openxmlformats.org/officeDocument/2006/customXml" ds:itemID="{1E8C15DA-AD69-4C49-A613-C3BF19DFC82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Input</vt:lpstr>
      <vt:lpstr>EF calculation</vt:lpstr>
      <vt:lpstr>Results</vt:lpstr>
      <vt:lpstr>Calculation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Tosca</dc:creator>
  <cp:keywords/>
  <dc:description/>
  <cp:lastModifiedBy>Victor</cp:lastModifiedBy>
  <cp:revision/>
  <dcterms:created xsi:type="dcterms:W3CDTF">2020-08-25T13:33:04Z</dcterms:created>
  <dcterms:modified xsi:type="dcterms:W3CDTF">2022-07-06T14:13:58Z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0x010100E314251798576C42B90B41FFCE5D698B</vt:lpwstr>
  </property>
  <property fmtid="{D5CDD505-2E9C-101B-9397-08002B2CF9AE}" pid="3" name="Order">
    <vt:r8>5700</vt:r8>
  </property>
</Properties>
</file>