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dfd1c160fee3e40/Desktop/biogas/biogas/GS 11656/Monitoring/GS^N4/GS Submitted/"/>
    </mc:Choice>
  </mc:AlternateContent>
  <xr:revisionPtr revIDLastSave="0" documentId="8_{CDAC2D1A-51C4-4D0D-93C1-A7F86FCC99E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arameters - Project" sheetId="6" r:id="rId1"/>
    <sheet name="BCPJ,HH,Y" sheetId="10" r:id="rId2"/>
    <sheet name="ER Calculation (2)" sheetId="12" r:id="rId3"/>
  </sheets>
  <calcPr calcId="191029"/>
</workbook>
</file>

<file path=xl/calcChain.xml><?xml version="1.0" encoding="utf-8"?>
<calcChain xmlns="http://schemas.openxmlformats.org/spreadsheetml/2006/main">
  <c r="B19" i="12" l="1"/>
  <c r="D8" i="12"/>
  <c r="D9" i="12"/>
  <c r="D10" i="12"/>
  <c r="D11" i="12"/>
  <c r="D12" i="12"/>
  <c r="D13" i="12"/>
  <c r="D14" i="12"/>
  <c r="D15" i="12"/>
  <c r="D18" i="12"/>
  <c r="D19" i="12"/>
  <c r="D20" i="12"/>
  <c r="G20" i="12"/>
  <c r="H20" i="12"/>
  <c r="I20" i="12"/>
  <c r="C21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1" i="12"/>
  <c r="I22" i="12"/>
  <c r="I23" i="12"/>
  <c r="I24" i="12"/>
  <c r="I25" i="12"/>
  <c r="I26" i="12"/>
  <c r="I27" i="12"/>
  <c r="I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1" i="12"/>
  <c r="H22" i="12"/>
  <c r="H23" i="12"/>
  <c r="H24" i="12"/>
  <c r="H25" i="12"/>
  <c r="H26" i="12"/>
  <c r="H27" i="12"/>
  <c r="H6" i="12"/>
  <c r="G11" i="12"/>
  <c r="G12" i="12"/>
  <c r="G13" i="12"/>
  <c r="G14" i="12"/>
  <c r="G15" i="12"/>
  <c r="G16" i="12"/>
  <c r="G17" i="12"/>
  <c r="G18" i="12"/>
  <c r="G19" i="12"/>
  <c r="G21" i="12"/>
  <c r="G22" i="12"/>
  <c r="G23" i="12"/>
  <c r="G24" i="12"/>
  <c r="G25" i="12"/>
  <c r="G26" i="12"/>
  <c r="G27" i="12"/>
  <c r="G8" i="12"/>
  <c r="G9" i="12"/>
  <c r="G10" i="12"/>
  <c r="G7" i="12"/>
  <c r="G6" i="12"/>
  <c r="D22" i="12"/>
  <c r="D23" i="12"/>
  <c r="D24" i="12"/>
  <c r="D25" i="12"/>
  <c r="D26" i="12"/>
  <c r="D27" i="12"/>
  <c r="D21" i="12"/>
  <c r="D16" i="12"/>
  <c r="D17" i="12"/>
  <c r="D6" i="12"/>
  <c r="D7" i="12"/>
  <c r="B21" i="12"/>
  <c r="B22" i="12"/>
  <c r="B23" i="12"/>
  <c r="B24" i="12"/>
  <c r="B25" i="12"/>
  <c r="B26" i="12"/>
  <c r="B27" i="12"/>
  <c r="C6" i="10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0" i="12" s="1"/>
  <c r="C28" i="6"/>
  <c r="C15" i="12" l="1"/>
  <c r="C14" i="12"/>
  <c r="C13" i="12"/>
  <c r="C12" i="12"/>
  <c r="C11" i="12"/>
  <c r="C10" i="12"/>
  <c r="C9" i="12"/>
  <c r="C8" i="12"/>
  <c r="C7" i="12"/>
  <c r="C6" i="12"/>
  <c r="C19" i="12"/>
  <c r="C18" i="12"/>
  <c r="C17" i="12"/>
  <c r="C16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F5" i="12"/>
  <c r="K5" i="12" s="1"/>
  <c r="J5" i="12"/>
  <c r="C33" i="12"/>
  <c r="C35" i="12"/>
  <c r="C36" i="12" l="1"/>
  <c r="C22" i="12" l="1"/>
  <c r="C23" i="12" l="1"/>
  <c r="C24" i="12" l="1"/>
  <c r="K6" i="10"/>
  <c r="C25" i="12" l="1"/>
  <c r="K7" i="10"/>
  <c r="C26" i="12" l="1"/>
  <c r="K8" i="10"/>
  <c r="E19" i="12" l="1"/>
  <c r="E20" i="12"/>
  <c r="E12" i="12"/>
  <c r="E22" i="12"/>
  <c r="E23" i="12"/>
  <c r="E24" i="12"/>
  <c r="E27" i="12"/>
  <c r="F27" i="12" s="1"/>
  <c r="E15" i="12"/>
  <c r="E9" i="12"/>
  <c r="E21" i="12"/>
  <c r="E16" i="12"/>
  <c r="E6" i="12"/>
  <c r="E13" i="12"/>
  <c r="E17" i="12"/>
  <c r="E10" i="12"/>
  <c r="E8" i="12"/>
  <c r="E7" i="12"/>
  <c r="E11" i="12"/>
  <c r="E25" i="12"/>
  <c r="E26" i="12"/>
  <c r="F26" i="12" s="1"/>
  <c r="K26" i="12" s="1"/>
  <c r="E18" i="12"/>
  <c r="E14" i="12"/>
  <c r="C27" i="12"/>
  <c r="J26" i="12" l="1"/>
  <c r="F20" i="12"/>
  <c r="K20" i="12" s="1"/>
  <c r="J20" i="12"/>
  <c r="F23" i="12"/>
  <c r="K23" i="12" s="1"/>
  <c r="J23" i="12"/>
  <c r="F19" i="12"/>
  <c r="K19" i="12" s="1"/>
  <c r="J19" i="12"/>
  <c r="J17" i="12"/>
  <c r="F17" i="12"/>
  <c r="K17" i="12" s="1"/>
  <c r="F22" i="12"/>
  <c r="K22" i="12" s="1"/>
  <c r="J22" i="12"/>
  <c r="J15" i="12"/>
  <c r="F15" i="12"/>
  <c r="K15" i="12" s="1"/>
  <c r="F14" i="12"/>
  <c r="K14" i="12" s="1"/>
  <c r="J14" i="12"/>
  <c r="F18" i="12"/>
  <c r="K18" i="12" s="1"/>
  <c r="J18" i="12"/>
  <c r="J16" i="12"/>
  <c r="F16" i="12"/>
  <c r="K16" i="12" s="1"/>
  <c r="F13" i="12"/>
  <c r="K13" i="12" s="1"/>
  <c r="J13" i="12"/>
  <c r="F6" i="12"/>
  <c r="K6" i="12" s="1"/>
  <c r="J6" i="12"/>
  <c r="F21" i="12"/>
  <c r="K21" i="12" s="1"/>
  <c r="J21" i="12"/>
  <c r="F25" i="12"/>
  <c r="K25" i="12" s="1"/>
  <c r="J25" i="12"/>
  <c r="J12" i="12"/>
  <c r="F12" i="12"/>
  <c r="K12" i="12" s="1"/>
  <c r="F11" i="12"/>
  <c r="K11" i="12" s="1"/>
  <c r="J11" i="12"/>
  <c r="F9" i="12"/>
  <c r="K9" i="12" s="1"/>
  <c r="J9" i="12"/>
  <c r="F7" i="12"/>
  <c r="K7" i="12" s="1"/>
  <c r="J7" i="12"/>
  <c r="J8" i="12"/>
  <c r="F8" i="12"/>
  <c r="K8" i="12" s="1"/>
  <c r="F10" i="12"/>
  <c r="K10" i="12" s="1"/>
  <c r="J10" i="12"/>
  <c r="F24" i="12"/>
  <c r="K24" i="12" s="1"/>
  <c r="J24" i="12"/>
  <c r="J27" i="12"/>
  <c r="K27" i="12"/>
  <c r="G33" i="12" l="1"/>
  <c r="G32" i="12"/>
  <c r="J28" i="12"/>
  <c r="K28" i="12"/>
  <c r="G34" i="12" l="1"/>
  <c r="C37" i="12" s="1"/>
</calcChain>
</file>

<file path=xl/sharedStrings.xml><?xml version="1.0" encoding="utf-8"?>
<sst xmlns="http://schemas.openxmlformats.org/spreadsheetml/2006/main" count="135" uniqueCount="88">
  <si>
    <t>Parameter</t>
  </si>
  <si>
    <t>Value</t>
  </si>
  <si>
    <t>Unit</t>
  </si>
  <si>
    <t>TJ/tonne</t>
  </si>
  <si>
    <t>Symbol</t>
  </si>
  <si>
    <t>SI unit</t>
  </si>
  <si>
    <t>Refernces</t>
  </si>
  <si>
    <t>NCV</t>
  </si>
  <si>
    <t xml:space="preserve"> EFCO2</t>
  </si>
  <si>
    <t>tCO2/TJ</t>
  </si>
  <si>
    <t>IPCC default for wood fuel</t>
  </si>
  <si>
    <t>Emission factor of projected fossil fuel</t>
  </si>
  <si>
    <t>Net calorific value of the non-renewable woody biomass that is substituted</t>
  </si>
  <si>
    <t>IPCC default value</t>
  </si>
  <si>
    <t>Baseline Survey</t>
  </si>
  <si>
    <t>NCV Biomass</t>
  </si>
  <si>
    <t>fNRB</t>
  </si>
  <si>
    <t xml:space="preserve">Average annual consumption of woody biomass per household before the start of the project activity </t>
  </si>
  <si>
    <t>(BCBL,HH,y)</t>
  </si>
  <si>
    <t xml:space="preserve">NHH </t>
  </si>
  <si>
    <t>Number of households in the project activity in year y</t>
  </si>
  <si>
    <t>Numbers</t>
  </si>
  <si>
    <t>Database</t>
  </si>
  <si>
    <t xml:space="preserve">Fraction of woody biomass saved by the project activity
during year y that can be established as non-renewable
biomass
</t>
  </si>
  <si>
    <t>%</t>
  </si>
  <si>
    <t>PDD</t>
  </si>
  <si>
    <t>Implementation Schedule - Biogas plants</t>
  </si>
  <si>
    <t>No. of Biogas plants commissioned</t>
  </si>
  <si>
    <t>Total</t>
  </si>
  <si>
    <t>Month, Year</t>
  </si>
  <si>
    <t>SDG 13</t>
  </si>
  <si>
    <t>Number of households operational till date (NHH)</t>
  </si>
  <si>
    <t>Operational Status (as per survey)</t>
  </si>
  <si>
    <t>All operational</t>
  </si>
  <si>
    <t>Average annual consumption of woody biomass per household in the pre-project devices (BCPJ,HH,y)</t>
  </si>
  <si>
    <t>days</t>
  </si>
  <si>
    <t>Average No. of days of firewood consumption in the monitoring period</t>
  </si>
  <si>
    <t>Percentage of sample households use fire wood</t>
  </si>
  <si>
    <t>Percentage</t>
  </si>
  <si>
    <t>tonnes/year</t>
  </si>
  <si>
    <t>February, 2022</t>
  </si>
  <si>
    <t>April, 2022</t>
  </si>
  <si>
    <t>May, 2022</t>
  </si>
  <si>
    <t>June, 2022</t>
  </si>
  <si>
    <t>July, 2022</t>
  </si>
  <si>
    <t>Emission Reduction Calculations</t>
  </si>
  <si>
    <t>Total Baseline Emission Reductions</t>
  </si>
  <si>
    <t>BCPJ,HH,y</t>
  </si>
  <si>
    <t>August, 2022</t>
  </si>
  <si>
    <t>Total household use firewood in project activity (NHH X 4%)</t>
  </si>
  <si>
    <t>tCO2e/year</t>
  </si>
  <si>
    <t>ER per day</t>
  </si>
  <si>
    <t>ER for the Monitoring period as per exante value</t>
  </si>
  <si>
    <t>tCO2e</t>
  </si>
  <si>
    <t>Actual ER achieved for the monitoring period</t>
  </si>
  <si>
    <t>tonnes/household/year</t>
  </si>
  <si>
    <t>tonnes/hh/yr</t>
  </si>
  <si>
    <t>By(leakage adjusted)</t>
  </si>
  <si>
    <t>Leakage factor</t>
  </si>
  <si>
    <t>March, 2022</t>
  </si>
  <si>
    <t>tCO2e/day</t>
  </si>
  <si>
    <t>Emission Reduction (ER) as per Design Certified PD</t>
  </si>
  <si>
    <t>Total No. of days</t>
  </si>
  <si>
    <t>End Date of monitoring period</t>
  </si>
  <si>
    <t>Vintage</t>
  </si>
  <si>
    <t>Start Date of monitoring period</t>
  </si>
  <si>
    <t>Bey(leakage adjusted)</t>
  </si>
  <si>
    <t>BEy(without leakge)</t>
  </si>
  <si>
    <t>EF</t>
  </si>
  <si>
    <t>BCBL,HH,Y</t>
  </si>
  <si>
    <t>(1st to 15th) - June, 2021</t>
  </si>
  <si>
    <t>(1st to 15th) - July, 2021</t>
  </si>
  <si>
    <t>(1st to 15th) -August, 2021</t>
  </si>
  <si>
    <t>(1st to 15th) - September, 2021</t>
  </si>
  <si>
    <t>(1st to 15th) - October, 2021</t>
  </si>
  <si>
    <t>(1st to 15th) - November, 2021</t>
  </si>
  <si>
    <t>(1st to 15th) - December, 2021</t>
  </si>
  <si>
    <t>(1st to 15th) - January, 2022</t>
  </si>
  <si>
    <t>(16th to 30th) -  June, 2021</t>
  </si>
  <si>
    <t>(16th to 31st) - July, 2021</t>
  </si>
  <si>
    <t>(16th to 31st) - August, 2021</t>
  </si>
  <si>
    <t>(16th to 31st) - September, 2021</t>
  </si>
  <si>
    <t>(16th to 31st) - October, 2021</t>
  </si>
  <si>
    <t>(16th to 30st) - November, 2021</t>
  </si>
  <si>
    <t>(16th to 31st) - December, 2021</t>
  </si>
  <si>
    <t>sx</t>
  </si>
  <si>
    <t>(16th to 31)- January,2022</t>
  </si>
  <si>
    <t>(16th to 31th)- January,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</si>
</sst>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8">
    <xf numFmtId="0" fontId="0" fillId="0" borderId="0" xfId="0"/>
    <xf numFmtId="0" fontId="5" fillId="0" borderId="0" xfId="0" applyFont="1" applyAlignment="1">
      <alignment vertical="center"/>
    </xf>
    <xf numFmtId="0" fontId="0" fillId="0" borderId="1" xfId="0" applyBorder="1"/>
    <xf numFmtId="43" fontId="0" fillId="0" borderId="0" xfId="0" applyNumberFormat="1"/>
    <xf numFmtId="0" fontId="0" fillId="0" borderId="7" xfId="0" applyBorder="1"/>
    <xf numFmtId="0" fontId="0" fillId="0" borderId="4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2" xfId="0" applyFill="1" applyBorder="1"/>
    <xf numFmtId="0" fontId="0" fillId="2" borderId="14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0" xfId="0" applyFill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0" borderId="23" xfId="0" applyBorder="1"/>
    <xf numFmtId="0" fontId="0" fillId="0" borderId="24" xfId="0" applyBorder="1"/>
    <xf numFmtId="0" fontId="2" fillId="0" borderId="8" xfId="0" applyFont="1" applyBorder="1"/>
    <xf numFmtId="9" fontId="0" fillId="0" borderId="1" xfId="0" applyNumberFormat="1" applyBorder="1"/>
    <xf numFmtId="0" fontId="0" fillId="0" borderId="26" xfId="0" applyBorder="1"/>
    <xf numFmtId="0" fontId="0" fillId="0" borderId="27" xfId="0" applyBorder="1"/>
    <xf numFmtId="0" fontId="2" fillId="2" borderId="11" xfId="0" applyFont="1" applyFill="1" applyBorder="1"/>
    <xf numFmtId="0" fontId="2" fillId="2" borderId="12" xfId="0" applyFont="1" applyFill="1" applyBorder="1"/>
    <xf numFmtId="2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0" fillId="0" borderId="29" xfId="0" applyBorder="1"/>
    <xf numFmtId="0" fontId="0" fillId="0" borderId="13" xfId="0" applyBorder="1"/>
    <xf numFmtId="0" fontId="2" fillId="2" borderId="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/>
    <xf numFmtId="15" fontId="0" fillId="0" borderId="1" xfId="0" applyNumberForma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/>
    <xf numFmtId="0" fontId="0" fillId="0" borderId="1" xfId="0" applyBorder="1" applyAlignment="1">
      <alignment horizontal="center"/>
    </xf>
    <xf numFmtId="10" fontId="7" fillId="0" borderId="1" xfId="4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6">
    <cellStyle name="Comma 3" xfId="2" xr:uid="{00000000-0005-0000-0000-000000000000}"/>
    <cellStyle name="Normal" xfId="0" builtinId="0"/>
    <cellStyle name="Normal 2" xfId="1" xr:uid="{00000000-0005-0000-0000-000002000000}"/>
    <cellStyle name="Normal 2 2" xfId="5" xr:uid="{00000000-0005-0000-0000-000003000000}"/>
    <cellStyle name="Percent" xfId="4" builtinId="5"/>
    <cellStyle name="Percent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workbookViewId="0">
      <selection activeCell="E7" sqref="E7"/>
    </sheetView>
  </sheetViews>
  <sheetFormatPr defaultColWidth="8.6640625" defaultRowHeight="14.4" x14ac:dyDescent="0.3"/>
  <cols>
    <col min="2" max="2" width="49.33203125" customWidth="1"/>
    <col min="3" max="3" width="11.44140625" bestFit="1" customWidth="1"/>
    <col min="4" max="4" width="12.6640625" customWidth="1"/>
    <col min="5" max="5" width="10.109375" bestFit="1" customWidth="1"/>
    <col min="6" max="6" width="24.6640625" bestFit="1" customWidth="1"/>
    <col min="10" max="10" width="24.109375" customWidth="1"/>
  </cols>
  <sheetData>
    <row r="1" spans="1:7" ht="18" x14ac:dyDescent="0.35">
      <c r="A1" s="10"/>
      <c r="B1" s="64" t="s">
        <v>85</v>
      </c>
      <c r="C1" s="64"/>
      <c r="D1" s="64"/>
      <c r="E1" s="64"/>
      <c r="F1" s="64"/>
      <c r="G1" s="11"/>
    </row>
    <row r="2" spans="1:7" ht="20.25" customHeight="1" x14ac:dyDescent="0.3">
      <c r="A2" s="12"/>
      <c r="B2" s="8" t="s">
        <v>0</v>
      </c>
      <c r="C2" s="8" t="s">
        <v>4</v>
      </c>
      <c r="D2" s="8" t="s">
        <v>5</v>
      </c>
      <c r="E2" s="8" t="s">
        <v>1</v>
      </c>
      <c r="F2" s="8" t="s">
        <v>6</v>
      </c>
      <c r="G2" s="13"/>
    </row>
    <row r="3" spans="1:7" ht="28.8" x14ac:dyDescent="0.3">
      <c r="A3" s="12"/>
      <c r="B3" s="6" t="s">
        <v>12</v>
      </c>
      <c r="C3" s="7" t="s">
        <v>7</v>
      </c>
      <c r="D3" s="7" t="s">
        <v>3</v>
      </c>
      <c r="E3" s="7">
        <v>1.5599999999999999E-2</v>
      </c>
      <c r="F3" s="7" t="s">
        <v>10</v>
      </c>
      <c r="G3" s="13"/>
    </row>
    <row r="4" spans="1:7" x14ac:dyDescent="0.3">
      <c r="A4" s="12"/>
      <c r="B4" s="6" t="s">
        <v>11</v>
      </c>
      <c r="C4" s="7" t="s">
        <v>8</v>
      </c>
      <c r="D4" s="7" t="s">
        <v>9</v>
      </c>
      <c r="E4" s="7">
        <v>64.400000000000006</v>
      </c>
      <c r="F4" s="7" t="s">
        <v>13</v>
      </c>
      <c r="G4" s="13"/>
    </row>
    <row r="5" spans="1:7" x14ac:dyDescent="0.3">
      <c r="A5" s="12"/>
      <c r="B5" s="6" t="s">
        <v>20</v>
      </c>
      <c r="C5" s="7" t="s">
        <v>19</v>
      </c>
      <c r="D5" s="7" t="s">
        <v>21</v>
      </c>
      <c r="E5" s="7">
        <v>11085</v>
      </c>
      <c r="F5" s="7" t="s">
        <v>22</v>
      </c>
      <c r="G5" s="13"/>
    </row>
    <row r="6" spans="1:7" ht="57.6" x14ac:dyDescent="0.3">
      <c r="A6" s="12"/>
      <c r="B6" s="6" t="s">
        <v>23</v>
      </c>
      <c r="C6" s="7" t="s">
        <v>16</v>
      </c>
      <c r="D6" s="7" t="s">
        <v>24</v>
      </c>
      <c r="E6" s="58">
        <v>0.95609999999999995</v>
      </c>
      <c r="F6" s="7" t="s">
        <v>25</v>
      </c>
      <c r="G6" s="13"/>
    </row>
    <row r="7" spans="1:7" ht="28.8" x14ac:dyDescent="0.3">
      <c r="A7" s="12"/>
      <c r="B7" s="9" t="s">
        <v>17</v>
      </c>
      <c r="C7" s="2" t="s">
        <v>18</v>
      </c>
      <c r="D7" s="9" t="s">
        <v>55</v>
      </c>
      <c r="E7" s="57">
        <v>5.38</v>
      </c>
      <c r="F7" s="2" t="s">
        <v>14</v>
      </c>
      <c r="G7" s="13"/>
    </row>
    <row r="8" spans="1:7" x14ac:dyDescent="0.3">
      <c r="A8" s="12"/>
      <c r="B8" s="14"/>
      <c r="C8" s="14"/>
      <c r="D8" s="14"/>
      <c r="E8" s="14"/>
      <c r="F8" s="14"/>
      <c r="G8" s="13"/>
    </row>
    <row r="9" spans="1:7" ht="15" thickBot="1" x14ac:dyDescent="0.35">
      <c r="A9" s="15"/>
      <c r="B9" s="16"/>
      <c r="C9" s="16"/>
      <c r="D9" s="16"/>
      <c r="E9" s="16"/>
      <c r="F9" s="16"/>
      <c r="G9" s="17"/>
    </row>
    <row r="10" spans="1:7" ht="15" thickBot="1" x14ac:dyDescent="0.35"/>
    <row r="11" spans="1:7" ht="15" thickBot="1" x14ac:dyDescent="0.35">
      <c r="B11" s="62" t="s">
        <v>26</v>
      </c>
      <c r="C11" s="63"/>
    </row>
    <row r="12" spans="1:7" ht="28.5" customHeight="1" thickBot="1" x14ac:dyDescent="0.35">
      <c r="B12" s="55" t="s">
        <v>29</v>
      </c>
      <c r="C12" s="32" t="s">
        <v>27</v>
      </c>
    </row>
    <row r="13" spans="1:7" x14ac:dyDescent="0.3">
      <c r="B13" s="18" t="s">
        <v>70</v>
      </c>
      <c r="C13" s="33">
        <v>720</v>
      </c>
    </row>
    <row r="14" spans="1:7" x14ac:dyDescent="0.3">
      <c r="B14" s="19" t="s">
        <v>78</v>
      </c>
      <c r="C14" s="33">
        <v>1792</v>
      </c>
    </row>
    <row r="15" spans="1:7" x14ac:dyDescent="0.3">
      <c r="B15" s="19" t="s">
        <v>71</v>
      </c>
      <c r="C15" s="33">
        <v>1215</v>
      </c>
    </row>
    <row r="16" spans="1:7" x14ac:dyDescent="0.3">
      <c r="B16" s="19" t="s">
        <v>79</v>
      </c>
      <c r="C16" s="33">
        <v>1281</v>
      </c>
    </row>
    <row r="17" spans="2:3" x14ac:dyDescent="0.3">
      <c r="B17" s="19" t="s">
        <v>72</v>
      </c>
      <c r="C17" s="33">
        <v>1095</v>
      </c>
    </row>
    <row r="18" spans="2:3" x14ac:dyDescent="0.3">
      <c r="B18" s="19" t="s">
        <v>80</v>
      </c>
      <c r="C18" s="33">
        <v>1174</v>
      </c>
    </row>
    <row r="19" spans="2:3" x14ac:dyDescent="0.3">
      <c r="B19" s="19" t="s">
        <v>73</v>
      </c>
      <c r="C19" s="33">
        <v>1080</v>
      </c>
    </row>
    <row r="20" spans="2:3" x14ac:dyDescent="0.3">
      <c r="B20" s="19" t="s">
        <v>81</v>
      </c>
      <c r="C20" s="33">
        <v>1079</v>
      </c>
    </row>
    <row r="21" spans="2:3" x14ac:dyDescent="0.3">
      <c r="B21" s="19" t="s">
        <v>74</v>
      </c>
      <c r="C21" s="33">
        <v>720</v>
      </c>
    </row>
    <row r="22" spans="2:3" x14ac:dyDescent="0.3">
      <c r="B22" s="19" t="s">
        <v>82</v>
      </c>
      <c r="C22" s="33">
        <v>778</v>
      </c>
    </row>
    <row r="23" spans="2:3" x14ac:dyDescent="0.3">
      <c r="B23" s="19" t="s">
        <v>75</v>
      </c>
      <c r="C23" s="33">
        <v>42</v>
      </c>
    </row>
    <row r="24" spans="2:3" x14ac:dyDescent="0.3">
      <c r="B24" s="19" t="s">
        <v>83</v>
      </c>
      <c r="C24" s="33">
        <v>60</v>
      </c>
    </row>
    <row r="25" spans="2:3" x14ac:dyDescent="0.3">
      <c r="B25" s="19" t="s">
        <v>76</v>
      </c>
      <c r="C25" s="33">
        <v>15</v>
      </c>
    </row>
    <row r="26" spans="2:3" x14ac:dyDescent="0.3">
      <c r="B26" s="19" t="s">
        <v>84</v>
      </c>
      <c r="C26" s="33">
        <v>15</v>
      </c>
    </row>
    <row r="27" spans="2:3" ht="15" thickBot="1" x14ac:dyDescent="0.35">
      <c r="B27" s="19" t="s">
        <v>77</v>
      </c>
      <c r="C27" s="33">
        <v>19</v>
      </c>
    </row>
    <row r="28" spans="2:3" ht="15" thickBot="1" x14ac:dyDescent="0.35">
      <c r="B28" s="20" t="s">
        <v>28</v>
      </c>
      <c r="C28" s="56">
        <f>SUM(C13:C27)</f>
        <v>11085</v>
      </c>
    </row>
  </sheetData>
  <mergeCells count="2">
    <mergeCell ref="B11:C11"/>
    <mergeCell ref="B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28"/>
  <sheetViews>
    <sheetView topLeftCell="A6" workbookViewId="0">
      <selection activeCell="K7" sqref="K7"/>
    </sheetView>
  </sheetViews>
  <sheetFormatPr defaultColWidth="8.6640625" defaultRowHeight="14.4" x14ac:dyDescent="0.3"/>
  <cols>
    <col min="2" max="2" width="49.33203125" customWidth="1"/>
    <col min="3" max="3" width="21.6640625" customWidth="1"/>
    <col min="4" max="4" width="17.44140625" customWidth="1"/>
    <col min="6" max="6" width="18.44140625" customWidth="1"/>
    <col min="12" max="12" width="13.44140625" customWidth="1"/>
  </cols>
  <sheetData>
    <row r="2" spans="2:12" ht="15" thickBot="1" x14ac:dyDescent="0.35">
      <c r="B2" t="s">
        <v>30</v>
      </c>
    </row>
    <row r="3" spans="2:12" ht="15" thickBot="1" x14ac:dyDescent="0.35">
      <c r="F3" s="68" t="s">
        <v>0</v>
      </c>
      <c r="G3" s="69"/>
      <c r="H3" s="69"/>
      <c r="I3" s="69"/>
      <c r="J3" s="69"/>
      <c r="K3" s="24" t="s">
        <v>1</v>
      </c>
      <c r="L3" s="25" t="s">
        <v>2</v>
      </c>
    </row>
    <row r="4" spans="2:12" ht="32.25" customHeight="1" thickBot="1" x14ac:dyDescent="0.35">
      <c r="B4" s="62" t="s">
        <v>31</v>
      </c>
      <c r="C4" s="67"/>
      <c r="D4" s="63"/>
      <c r="F4" s="70" t="s">
        <v>36</v>
      </c>
      <c r="G4" s="71"/>
      <c r="H4" s="71"/>
      <c r="I4" s="71"/>
      <c r="J4" s="71"/>
      <c r="K4" s="22">
        <v>5</v>
      </c>
      <c r="L4" s="23" t="s">
        <v>35</v>
      </c>
    </row>
    <row r="5" spans="2:12" ht="41.25" customHeight="1" x14ac:dyDescent="0.3">
      <c r="B5" s="27" t="s">
        <v>29</v>
      </c>
      <c r="C5" s="28" t="s">
        <v>27</v>
      </c>
      <c r="D5" s="29" t="s">
        <v>32</v>
      </c>
      <c r="F5" s="72" t="s">
        <v>37</v>
      </c>
      <c r="G5" s="73"/>
      <c r="H5" s="73"/>
      <c r="I5" s="73"/>
      <c r="J5" s="73"/>
      <c r="K5" s="21">
        <v>0.04</v>
      </c>
      <c r="L5" s="5" t="s">
        <v>38</v>
      </c>
    </row>
    <row r="6" spans="2:12" x14ac:dyDescent="0.3">
      <c r="B6" s="2" t="s">
        <v>70</v>
      </c>
      <c r="C6" s="2">
        <f>'Parameters - Project'!C13</f>
        <v>720</v>
      </c>
      <c r="D6" s="2" t="s">
        <v>33</v>
      </c>
      <c r="F6" s="72" t="s">
        <v>49</v>
      </c>
      <c r="G6" s="73"/>
      <c r="H6" s="73"/>
      <c r="I6" s="73"/>
      <c r="J6" s="73"/>
      <c r="K6" s="2">
        <f>'Parameters - Project'!E5*'BCPJ,HH,Y'!K5</f>
        <v>443.40000000000003</v>
      </c>
      <c r="L6" s="5"/>
    </row>
    <row r="7" spans="2:12" ht="38.25" customHeight="1" thickBot="1" x14ac:dyDescent="0.35">
      <c r="B7" s="2" t="s">
        <v>78</v>
      </c>
      <c r="C7" s="2">
        <f>C6+'Parameters - Project'!C14</f>
        <v>2512</v>
      </c>
      <c r="D7" s="2" t="s">
        <v>33</v>
      </c>
      <c r="F7" s="65" t="s">
        <v>34</v>
      </c>
      <c r="G7" s="66"/>
      <c r="H7" s="66"/>
      <c r="I7" s="66"/>
      <c r="J7" s="66"/>
      <c r="K7" s="31">
        <f>('Parameters - Project'!E7/365)*K6*K4</f>
        <v>32.677972602739729</v>
      </c>
      <c r="L7" s="4" t="s">
        <v>39</v>
      </c>
    </row>
    <row r="8" spans="2:12" ht="34.5" customHeight="1" thickBot="1" x14ac:dyDescent="0.35">
      <c r="B8" s="2" t="s">
        <v>71</v>
      </c>
      <c r="C8" s="2">
        <f>C7+'Parameters - Project'!C15</f>
        <v>3727</v>
      </c>
      <c r="D8" s="2" t="s">
        <v>33</v>
      </c>
      <c r="F8" s="65" t="s">
        <v>34</v>
      </c>
      <c r="G8" s="66"/>
      <c r="H8" s="66"/>
      <c r="I8" s="66"/>
      <c r="J8" s="66"/>
      <c r="K8" s="2">
        <f>K7/K6</f>
        <v>7.3698630136986298E-2</v>
      </c>
      <c r="L8" s="30" t="s">
        <v>56</v>
      </c>
    </row>
    <row r="9" spans="2:12" x14ac:dyDescent="0.3">
      <c r="B9" s="2" t="s">
        <v>79</v>
      </c>
      <c r="C9" s="2">
        <f>C8+'Parameters - Project'!C16</f>
        <v>5008</v>
      </c>
      <c r="D9" s="2" t="s">
        <v>33</v>
      </c>
    </row>
    <row r="10" spans="2:12" x14ac:dyDescent="0.3">
      <c r="B10" s="2" t="s">
        <v>72</v>
      </c>
      <c r="C10" s="2">
        <f>C9+'Parameters - Project'!C17</f>
        <v>6103</v>
      </c>
      <c r="D10" s="2" t="s">
        <v>33</v>
      </c>
    </row>
    <row r="11" spans="2:12" x14ac:dyDescent="0.3">
      <c r="B11" s="2" t="s">
        <v>80</v>
      </c>
      <c r="C11" s="2">
        <f>C10+'Parameters - Project'!C18</f>
        <v>7277</v>
      </c>
      <c r="D11" s="2" t="s">
        <v>33</v>
      </c>
    </row>
    <row r="12" spans="2:12" x14ac:dyDescent="0.3">
      <c r="B12" s="2" t="s">
        <v>73</v>
      </c>
      <c r="C12" s="2">
        <f>C11+'Parameters - Project'!C19</f>
        <v>8357</v>
      </c>
      <c r="D12" s="2" t="s">
        <v>33</v>
      </c>
    </row>
    <row r="13" spans="2:12" x14ac:dyDescent="0.3">
      <c r="B13" s="2" t="s">
        <v>81</v>
      </c>
      <c r="C13" s="2">
        <f>C12+'Parameters - Project'!C20</f>
        <v>9436</v>
      </c>
      <c r="D13" s="2" t="s">
        <v>33</v>
      </c>
    </row>
    <row r="14" spans="2:12" x14ac:dyDescent="0.3">
      <c r="B14" s="2" t="s">
        <v>74</v>
      </c>
      <c r="C14" s="2">
        <f>C13+'Parameters - Project'!C21</f>
        <v>10156</v>
      </c>
      <c r="D14" s="2" t="s">
        <v>33</v>
      </c>
    </row>
    <row r="15" spans="2:12" x14ac:dyDescent="0.3">
      <c r="B15" s="2" t="s">
        <v>82</v>
      </c>
      <c r="C15" s="2">
        <f>C14+'Parameters - Project'!C22</f>
        <v>10934</v>
      </c>
      <c r="D15" s="2" t="s">
        <v>33</v>
      </c>
    </row>
    <row r="16" spans="2:12" x14ac:dyDescent="0.3">
      <c r="B16" s="2" t="s">
        <v>75</v>
      </c>
      <c r="C16" s="2">
        <f>C15+'Parameters - Project'!C23</f>
        <v>10976</v>
      </c>
      <c r="D16" s="2" t="s">
        <v>33</v>
      </c>
    </row>
    <row r="17" spans="2:4" x14ac:dyDescent="0.3">
      <c r="B17" s="2" t="s">
        <v>83</v>
      </c>
      <c r="C17" s="2">
        <f>C16+'Parameters - Project'!C24</f>
        <v>11036</v>
      </c>
      <c r="D17" s="2" t="s">
        <v>33</v>
      </c>
    </row>
    <row r="18" spans="2:4" x14ac:dyDescent="0.3">
      <c r="B18" s="2" t="s">
        <v>76</v>
      </c>
      <c r="C18" s="2">
        <f>C17+'Parameters - Project'!C25</f>
        <v>11051</v>
      </c>
      <c r="D18" s="2" t="s">
        <v>33</v>
      </c>
    </row>
    <row r="19" spans="2:4" x14ac:dyDescent="0.3">
      <c r="B19" s="2" t="s">
        <v>84</v>
      </c>
      <c r="C19" s="2">
        <f>C18+'Parameters - Project'!C26</f>
        <v>11066</v>
      </c>
      <c r="D19" s="2" t="s">
        <v>33</v>
      </c>
    </row>
    <row r="20" spans="2:4" x14ac:dyDescent="0.3">
      <c r="B20" s="2" t="s">
        <v>77</v>
      </c>
      <c r="C20" s="2">
        <f>C19+'Parameters - Project'!C27</f>
        <v>11085</v>
      </c>
      <c r="D20" s="2" t="s">
        <v>33</v>
      </c>
    </row>
    <row r="21" spans="2:4" x14ac:dyDescent="0.3">
      <c r="B21" s="2" t="s">
        <v>87</v>
      </c>
      <c r="C21" s="2">
        <v>11085</v>
      </c>
      <c r="D21" s="2" t="s">
        <v>33</v>
      </c>
    </row>
    <row r="22" spans="2:4" x14ac:dyDescent="0.3">
      <c r="B22" s="2" t="s">
        <v>40</v>
      </c>
      <c r="C22" s="2">
        <v>11085</v>
      </c>
      <c r="D22" s="2" t="s">
        <v>33</v>
      </c>
    </row>
    <row r="23" spans="2:4" x14ac:dyDescent="0.3">
      <c r="B23" s="2" t="s">
        <v>59</v>
      </c>
      <c r="C23" s="2">
        <v>11085</v>
      </c>
      <c r="D23" s="2" t="s">
        <v>33</v>
      </c>
    </row>
    <row r="24" spans="2:4" x14ac:dyDescent="0.3">
      <c r="B24" s="2" t="s">
        <v>41</v>
      </c>
      <c r="C24" s="2">
        <v>11085</v>
      </c>
      <c r="D24" s="2" t="s">
        <v>33</v>
      </c>
    </row>
    <row r="25" spans="2:4" x14ac:dyDescent="0.3">
      <c r="B25" s="2" t="s">
        <v>42</v>
      </c>
      <c r="C25" s="2">
        <v>11085</v>
      </c>
      <c r="D25" s="2" t="s">
        <v>33</v>
      </c>
    </row>
    <row r="26" spans="2:4" x14ac:dyDescent="0.3">
      <c r="B26" s="2" t="s">
        <v>43</v>
      </c>
      <c r="C26" s="2">
        <v>11085</v>
      </c>
      <c r="D26" s="2" t="s">
        <v>33</v>
      </c>
    </row>
    <row r="27" spans="2:4" x14ac:dyDescent="0.3">
      <c r="B27" s="2" t="s">
        <v>44</v>
      </c>
      <c r="C27" s="2">
        <v>11085</v>
      </c>
      <c r="D27" s="2" t="s">
        <v>33</v>
      </c>
    </row>
    <row r="28" spans="2:4" x14ac:dyDescent="0.3">
      <c r="B28" s="2" t="s">
        <v>48</v>
      </c>
      <c r="C28" s="2">
        <v>11085</v>
      </c>
      <c r="D28" s="2" t="s">
        <v>33</v>
      </c>
    </row>
  </sheetData>
  <mergeCells count="7">
    <mergeCell ref="F8:J8"/>
    <mergeCell ref="F7:J7"/>
    <mergeCell ref="B4:D4"/>
    <mergeCell ref="F3:J3"/>
    <mergeCell ref="F4:J4"/>
    <mergeCell ref="F5:J5"/>
    <mergeCell ref="F6:J6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9"/>
  <sheetViews>
    <sheetView tabSelected="1" topLeftCell="B14" zoomScale="102" zoomScaleNormal="102" workbookViewId="0">
      <selection activeCell="C37" sqref="C37"/>
    </sheetView>
  </sheetViews>
  <sheetFormatPr defaultColWidth="8.6640625" defaultRowHeight="14.4" x14ac:dyDescent="0.3"/>
  <cols>
    <col min="2" max="2" width="29.6640625" bestFit="1" customWidth="1"/>
    <col min="3" max="3" width="21" bestFit="1" customWidth="1"/>
    <col min="4" max="6" width="20.6640625" customWidth="1"/>
    <col min="7" max="7" width="13.33203125" customWidth="1"/>
    <col min="8" max="8" width="15.6640625" customWidth="1"/>
    <col min="9" max="9" width="12.44140625" customWidth="1"/>
    <col min="10" max="10" width="20.33203125" customWidth="1"/>
    <col min="11" max="11" width="20.6640625" customWidth="1"/>
    <col min="12" max="12" width="16.44140625" bestFit="1" customWidth="1"/>
    <col min="13" max="13" width="13.44140625" bestFit="1" customWidth="1"/>
    <col min="14" max="14" width="16.109375" customWidth="1"/>
    <col min="15" max="15" width="19.44140625" bestFit="1" customWidth="1"/>
    <col min="250" max="250" width="40.33203125" bestFit="1" customWidth="1"/>
    <col min="251" max="251" width="21" bestFit="1" customWidth="1"/>
    <col min="252" max="252" width="20.6640625" bestFit="1" customWidth="1"/>
    <col min="253" max="253" width="32" bestFit="1" customWidth="1"/>
    <col min="254" max="254" width="23.44140625" bestFit="1" customWidth="1"/>
    <col min="255" max="255" width="6.44140625" customWidth="1"/>
    <col min="256" max="256" width="64" customWidth="1"/>
    <col min="257" max="257" width="10.109375" bestFit="1" customWidth="1"/>
    <col min="258" max="258" width="38" bestFit="1" customWidth="1"/>
    <col min="260" max="260" width="22.33203125" bestFit="1" customWidth="1"/>
    <col min="506" max="506" width="40.33203125" bestFit="1" customWidth="1"/>
    <col min="507" max="507" width="21" bestFit="1" customWidth="1"/>
    <col min="508" max="508" width="20.6640625" bestFit="1" customWidth="1"/>
    <col min="509" max="509" width="32" bestFit="1" customWidth="1"/>
    <col min="510" max="510" width="23.44140625" bestFit="1" customWidth="1"/>
    <col min="511" max="511" width="6.44140625" customWidth="1"/>
    <col min="512" max="512" width="64" customWidth="1"/>
    <col min="513" max="513" width="10.109375" bestFit="1" customWidth="1"/>
    <col min="514" max="514" width="38" bestFit="1" customWidth="1"/>
    <col min="516" max="516" width="22.33203125" bestFit="1" customWidth="1"/>
    <col min="762" max="762" width="40.33203125" bestFit="1" customWidth="1"/>
    <col min="763" max="763" width="21" bestFit="1" customWidth="1"/>
    <col min="764" max="764" width="20.6640625" bestFit="1" customWidth="1"/>
    <col min="765" max="765" width="32" bestFit="1" customWidth="1"/>
    <col min="766" max="766" width="23.44140625" bestFit="1" customWidth="1"/>
    <col min="767" max="767" width="6.44140625" customWidth="1"/>
    <col min="768" max="768" width="64" customWidth="1"/>
    <col min="769" max="769" width="10.109375" bestFit="1" customWidth="1"/>
    <col min="770" max="770" width="38" bestFit="1" customWidth="1"/>
    <col min="772" max="772" width="22.33203125" bestFit="1" customWidth="1"/>
    <col min="1018" max="1018" width="40.33203125" bestFit="1" customWidth="1"/>
    <col min="1019" max="1019" width="21" bestFit="1" customWidth="1"/>
    <col min="1020" max="1020" width="20.6640625" bestFit="1" customWidth="1"/>
    <col min="1021" max="1021" width="32" bestFit="1" customWidth="1"/>
    <col min="1022" max="1022" width="23.44140625" bestFit="1" customWidth="1"/>
    <col min="1023" max="1023" width="6.44140625" customWidth="1"/>
    <col min="1024" max="1024" width="64" customWidth="1"/>
    <col min="1025" max="1025" width="10.109375" bestFit="1" customWidth="1"/>
    <col min="1026" max="1026" width="38" bestFit="1" customWidth="1"/>
    <col min="1028" max="1028" width="22.33203125" bestFit="1" customWidth="1"/>
    <col min="1274" max="1274" width="40.33203125" bestFit="1" customWidth="1"/>
    <col min="1275" max="1275" width="21" bestFit="1" customWidth="1"/>
    <col min="1276" max="1276" width="20.6640625" bestFit="1" customWidth="1"/>
    <col min="1277" max="1277" width="32" bestFit="1" customWidth="1"/>
    <col min="1278" max="1278" width="23.44140625" bestFit="1" customWidth="1"/>
    <col min="1279" max="1279" width="6.44140625" customWidth="1"/>
    <col min="1280" max="1280" width="64" customWidth="1"/>
    <col min="1281" max="1281" width="10.109375" bestFit="1" customWidth="1"/>
    <col min="1282" max="1282" width="38" bestFit="1" customWidth="1"/>
    <col min="1284" max="1284" width="22.33203125" bestFit="1" customWidth="1"/>
    <col min="1530" max="1530" width="40.33203125" bestFit="1" customWidth="1"/>
    <col min="1531" max="1531" width="21" bestFit="1" customWidth="1"/>
    <col min="1532" max="1532" width="20.6640625" bestFit="1" customWidth="1"/>
    <col min="1533" max="1533" width="32" bestFit="1" customWidth="1"/>
    <col min="1534" max="1534" width="23.44140625" bestFit="1" customWidth="1"/>
    <col min="1535" max="1535" width="6.44140625" customWidth="1"/>
    <col min="1536" max="1536" width="64" customWidth="1"/>
    <col min="1537" max="1537" width="10.109375" bestFit="1" customWidth="1"/>
    <col min="1538" max="1538" width="38" bestFit="1" customWidth="1"/>
    <col min="1540" max="1540" width="22.33203125" bestFit="1" customWidth="1"/>
    <col min="1786" max="1786" width="40.33203125" bestFit="1" customWidth="1"/>
    <col min="1787" max="1787" width="21" bestFit="1" customWidth="1"/>
    <col min="1788" max="1788" width="20.6640625" bestFit="1" customWidth="1"/>
    <col min="1789" max="1789" width="32" bestFit="1" customWidth="1"/>
    <col min="1790" max="1790" width="23.44140625" bestFit="1" customWidth="1"/>
    <col min="1791" max="1791" width="6.44140625" customWidth="1"/>
    <col min="1792" max="1792" width="64" customWidth="1"/>
    <col min="1793" max="1793" width="10.109375" bestFit="1" customWidth="1"/>
    <col min="1794" max="1794" width="38" bestFit="1" customWidth="1"/>
    <col min="1796" max="1796" width="22.33203125" bestFit="1" customWidth="1"/>
    <col min="2042" max="2042" width="40.33203125" bestFit="1" customWidth="1"/>
    <col min="2043" max="2043" width="21" bestFit="1" customWidth="1"/>
    <col min="2044" max="2044" width="20.6640625" bestFit="1" customWidth="1"/>
    <col min="2045" max="2045" width="32" bestFit="1" customWidth="1"/>
    <col min="2046" max="2046" width="23.44140625" bestFit="1" customWidth="1"/>
    <col min="2047" max="2047" width="6.44140625" customWidth="1"/>
    <col min="2048" max="2048" width="64" customWidth="1"/>
    <col min="2049" max="2049" width="10.109375" bestFit="1" customWidth="1"/>
    <col min="2050" max="2050" width="38" bestFit="1" customWidth="1"/>
    <col min="2052" max="2052" width="22.33203125" bestFit="1" customWidth="1"/>
    <col min="2298" max="2298" width="40.33203125" bestFit="1" customWidth="1"/>
    <col min="2299" max="2299" width="21" bestFit="1" customWidth="1"/>
    <col min="2300" max="2300" width="20.6640625" bestFit="1" customWidth="1"/>
    <col min="2301" max="2301" width="32" bestFit="1" customWidth="1"/>
    <col min="2302" max="2302" width="23.44140625" bestFit="1" customWidth="1"/>
    <col min="2303" max="2303" width="6.44140625" customWidth="1"/>
    <col min="2304" max="2304" width="64" customWidth="1"/>
    <col min="2305" max="2305" width="10.109375" bestFit="1" customWidth="1"/>
    <col min="2306" max="2306" width="38" bestFit="1" customWidth="1"/>
    <col min="2308" max="2308" width="22.33203125" bestFit="1" customWidth="1"/>
    <col min="2554" max="2554" width="40.33203125" bestFit="1" customWidth="1"/>
    <col min="2555" max="2555" width="21" bestFit="1" customWidth="1"/>
    <col min="2556" max="2556" width="20.6640625" bestFit="1" customWidth="1"/>
    <col min="2557" max="2557" width="32" bestFit="1" customWidth="1"/>
    <col min="2558" max="2558" width="23.44140625" bestFit="1" customWidth="1"/>
    <col min="2559" max="2559" width="6.44140625" customWidth="1"/>
    <col min="2560" max="2560" width="64" customWidth="1"/>
    <col min="2561" max="2561" width="10.109375" bestFit="1" customWidth="1"/>
    <col min="2562" max="2562" width="38" bestFit="1" customWidth="1"/>
    <col min="2564" max="2564" width="22.33203125" bestFit="1" customWidth="1"/>
    <col min="2810" max="2810" width="40.33203125" bestFit="1" customWidth="1"/>
    <col min="2811" max="2811" width="21" bestFit="1" customWidth="1"/>
    <col min="2812" max="2812" width="20.6640625" bestFit="1" customWidth="1"/>
    <col min="2813" max="2813" width="32" bestFit="1" customWidth="1"/>
    <col min="2814" max="2814" width="23.44140625" bestFit="1" customWidth="1"/>
    <col min="2815" max="2815" width="6.44140625" customWidth="1"/>
    <col min="2816" max="2816" width="64" customWidth="1"/>
    <col min="2817" max="2817" width="10.109375" bestFit="1" customWidth="1"/>
    <col min="2818" max="2818" width="38" bestFit="1" customWidth="1"/>
    <col min="2820" max="2820" width="22.33203125" bestFit="1" customWidth="1"/>
    <col min="3066" max="3066" width="40.33203125" bestFit="1" customWidth="1"/>
    <col min="3067" max="3067" width="21" bestFit="1" customWidth="1"/>
    <col min="3068" max="3068" width="20.6640625" bestFit="1" customWidth="1"/>
    <col min="3069" max="3069" width="32" bestFit="1" customWidth="1"/>
    <col min="3070" max="3070" width="23.44140625" bestFit="1" customWidth="1"/>
    <col min="3071" max="3071" width="6.44140625" customWidth="1"/>
    <col min="3072" max="3072" width="64" customWidth="1"/>
    <col min="3073" max="3073" width="10.109375" bestFit="1" customWidth="1"/>
    <col min="3074" max="3074" width="38" bestFit="1" customWidth="1"/>
    <col min="3076" max="3076" width="22.33203125" bestFit="1" customWidth="1"/>
    <col min="3322" max="3322" width="40.33203125" bestFit="1" customWidth="1"/>
    <col min="3323" max="3323" width="21" bestFit="1" customWidth="1"/>
    <col min="3324" max="3324" width="20.6640625" bestFit="1" customWidth="1"/>
    <col min="3325" max="3325" width="32" bestFit="1" customWidth="1"/>
    <col min="3326" max="3326" width="23.44140625" bestFit="1" customWidth="1"/>
    <col min="3327" max="3327" width="6.44140625" customWidth="1"/>
    <col min="3328" max="3328" width="64" customWidth="1"/>
    <col min="3329" max="3329" width="10.109375" bestFit="1" customWidth="1"/>
    <col min="3330" max="3330" width="38" bestFit="1" customWidth="1"/>
    <col min="3332" max="3332" width="22.33203125" bestFit="1" customWidth="1"/>
    <col min="3578" max="3578" width="40.33203125" bestFit="1" customWidth="1"/>
    <col min="3579" max="3579" width="21" bestFit="1" customWidth="1"/>
    <col min="3580" max="3580" width="20.6640625" bestFit="1" customWidth="1"/>
    <col min="3581" max="3581" width="32" bestFit="1" customWidth="1"/>
    <col min="3582" max="3582" width="23.44140625" bestFit="1" customWidth="1"/>
    <col min="3583" max="3583" width="6.44140625" customWidth="1"/>
    <col min="3584" max="3584" width="64" customWidth="1"/>
    <col min="3585" max="3585" width="10.109375" bestFit="1" customWidth="1"/>
    <col min="3586" max="3586" width="38" bestFit="1" customWidth="1"/>
    <col min="3588" max="3588" width="22.33203125" bestFit="1" customWidth="1"/>
    <col min="3834" max="3834" width="40.33203125" bestFit="1" customWidth="1"/>
    <col min="3835" max="3835" width="21" bestFit="1" customWidth="1"/>
    <col min="3836" max="3836" width="20.6640625" bestFit="1" customWidth="1"/>
    <col min="3837" max="3837" width="32" bestFit="1" customWidth="1"/>
    <col min="3838" max="3838" width="23.44140625" bestFit="1" customWidth="1"/>
    <col min="3839" max="3839" width="6.44140625" customWidth="1"/>
    <col min="3840" max="3840" width="64" customWidth="1"/>
    <col min="3841" max="3841" width="10.109375" bestFit="1" customWidth="1"/>
    <col min="3842" max="3842" width="38" bestFit="1" customWidth="1"/>
    <col min="3844" max="3844" width="22.33203125" bestFit="1" customWidth="1"/>
    <col min="4090" max="4090" width="40.33203125" bestFit="1" customWidth="1"/>
    <col min="4091" max="4091" width="21" bestFit="1" customWidth="1"/>
    <col min="4092" max="4092" width="20.6640625" bestFit="1" customWidth="1"/>
    <col min="4093" max="4093" width="32" bestFit="1" customWidth="1"/>
    <col min="4094" max="4094" width="23.44140625" bestFit="1" customWidth="1"/>
    <col min="4095" max="4095" width="6.44140625" customWidth="1"/>
    <col min="4096" max="4096" width="64" customWidth="1"/>
    <col min="4097" max="4097" width="10.109375" bestFit="1" customWidth="1"/>
    <col min="4098" max="4098" width="38" bestFit="1" customWidth="1"/>
    <col min="4100" max="4100" width="22.33203125" bestFit="1" customWidth="1"/>
    <col min="4346" max="4346" width="40.33203125" bestFit="1" customWidth="1"/>
    <col min="4347" max="4347" width="21" bestFit="1" customWidth="1"/>
    <col min="4348" max="4348" width="20.6640625" bestFit="1" customWidth="1"/>
    <col min="4349" max="4349" width="32" bestFit="1" customWidth="1"/>
    <col min="4350" max="4350" width="23.44140625" bestFit="1" customWidth="1"/>
    <col min="4351" max="4351" width="6.44140625" customWidth="1"/>
    <col min="4352" max="4352" width="64" customWidth="1"/>
    <col min="4353" max="4353" width="10.109375" bestFit="1" customWidth="1"/>
    <col min="4354" max="4354" width="38" bestFit="1" customWidth="1"/>
    <col min="4356" max="4356" width="22.33203125" bestFit="1" customWidth="1"/>
    <col min="4602" max="4602" width="40.33203125" bestFit="1" customWidth="1"/>
    <col min="4603" max="4603" width="21" bestFit="1" customWidth="1"/>
    <col min="4604" max="4604" width="20.6640625" bestFit="1" customWidth="1"/>
    <col min="4605" max="4605" width="32" bestFit="1" customWidth="1"/>
    <col min="4606" max="4606" width="23.44140625" bestFit="1" customWidth="1"/>
    <col min="4607" max="4607" width="6.44140625" customWidth="1"/>
    <col min="4608" max="4608" width="64" customWidth="1"/>
    <col min="4609" max="4609" width="10.109375" bestFit="1" customWidth="1"/>
    <col min="4610" max="4610" width="38" bestFit="1" customWidth="1"/>
    <col min="4612" max="4612" width="22.33203125" bestFit="1" customWidth="1"/>
    <col min="4858" max="4858" width="40.33203125" bestFit="1" customWidth="1"/>
    <col min="4859" max="4859" width="21" bestFit="1" customWidth="1"/>
    <col min="4860" max="4860" width="20.6640625" bestFit="1" customWidth="1"/>
    <col min="4861" max="4861" width="32" bestFit="1" customWidth="1"/>
    <col min="4862" max="4862" width="23.44140625" bestFit="1" customWidth="1"/>
    <col min="4863" max="4863" width="6.44140625" customWidth="1"/>
    <col min="4864" max="4864" width="64" customWidth="1"/>
    <col min="4865" max="4865" width="10.109375" bestFit="1" customWidth="1"/>
    <col min="4866" max="4866" width="38" bestFit="1" customWidth="1"/>
    <col min="4868" max="4868" width="22.33203125" bestFit="1" customWidth="1"/>
    <col min="5114" max="5114" width="40.33203125" bestFit="1" customWidth="1"/>
    <col min="5115" max="5115" width="21" bestFit="1" customWidth="1"/>
    <col min="5116" max="5116" width="20.6640625" bestFit="1" customWidth="1"/>
    <col min="5117" max="5117" width="32" bestFit="1" customWidth="1"/>
    <col min="5118" max="5118" width="23.44140625" bestFit="1" customWidth="1"/>
    <col min="5119" max="5119" width="6.44140625" customWidth="1"/>
    <col min="5120" max="5120" width="64" customWidth="1"/>
    <col min="5121" max="5121" width="10.109375" bestFit="1" customWidth="1"/>
    <col min="5122" max="5122" width="38" bestFit="1" customWidth="1"/>
    <col min="5124" max="5124" width="22.33203125" bestFit="1" customWidth="1"/>
    <col min="5370" max="5370" width="40.33203125" bestFit="1" customWidth="1"/>
    <col min="5371" max="5371" width="21" bestFit="1" customWidth="1"/>
    <col min="5372" max="5372" width="20.6640625" bestFit="1" customWidth="1"/>
    <col min="5373" max="5373" width="32" bestFit="1" customWidth="1"/>
    <col min="5374" max="5374" width="23.44140625" bestFit="1" customWidth="1"/>
    <col min="5375" max="5375" width="6.44140625" customWidth="1"/>
    <col min="5376" max="5376" width="64" customWidth="1"/>
    <col min="5377" max="5377" width="10.109375" bestFit="1" customWidth="1"/>
    <col min="5378" max="5378" width="38" bestFit="1" customWidth="1"/>
    <col min="5380" max="5380" width="22.33203125" bestFit="1" customWidth="1"/>
    <col min="5626" max="5626" width="40.33203125" bestFit="1" customWidth="1"/>
    <col min="5627" max="5627" width="21" bestFit="1" customWidth="1"/>
    <col min="5628" max="5628" width="20.6640625" bestFit="1" customWidth="1"/>
    <col min="5629" max="5629" width="32" bestFit="1" customWidth="1"/>
    <col min="5630" max="5630" width="23.44140625" bestFit="1" customWidth="1"/>
    <col min="5631" max="5631" width="6.44140625" customWidth="1"/>
    <col min="5632" max="5632" width="64" customWidth="1"/>
    <col min="5633" max="5633" width="10.109375" bestFit="1" customWidth="1"/>
    <col min="5634" max="5634" width="38" bestFit="1" customWidth="1"/>
    <col min="5636" max="5636" width="22.33203125" bestFit="1" customWidth="1"/>
    <col min="5882" max="5882" width="40.33203125" bestFit="1" customWidth="1"/>
    <col min="5883" max="5883" width="21" bestFit="1" customWidth="1"/>
    <col min="5884" max="5884" width="20.6640625" bestFit="1" customWidth="1"/>
    <col min="5885" max="5885" width="32" bestFit="1" customWidth="1"/>
    <col min="5886" max="5886" width="23.44140625" bestFit="1" customWidth="1"/>
    <col min="5887" max="5887" width="6.44140625" customWidth="1"/>
    <col min="5888" max="5888" width="64" customWidth="1"/>
    <col min="5889" max="5889" width="10.109375" bestFit="1" customWidth="1"/>
    <col min="5890" max="5890" width="38" bestFit="1" customWidth="1"/>
    <col min="5892" max="5892" width="22.33203125" bestFit="1" customWidth="1"/>
    <col min="6138" max="6138" width="40.33203125" bestFit="1" customWidth="1"/>
    <col min="6139" max="6139" width="21" bestFit="1" customWidth="1"/>
    <col min="6140" max="6140" width="20.6640625" bestFit="1" customWidth="1"/>
    <col min="6141" max="6141" width="32" bestFit="1" customWidth="1"/>
    <col min="6142" max="6142" width="23.44140625" bestFit="1" customWidth="1"/>
    <col min="6143" max="6143" width="6.44140625" customWidth="1"/>
    <col min="6144" max="6144" width="64" customWidth="1"/>
    <col min="6145" max="6145" width="10.109375" bestFit="1" customWidth="1"/>
    <col min="6146" max="6146" width="38" bestFit="1" customWidth="1"/>
    <col min="6148" max="6148" width="22.33203125" bestFit="1" customWidth="1"/>
    <col min="6394" max="6394" width="40.33203125" bestFit="1" customWidth="1"/>
    <col min="6395" max="6395" width="21" bestFit="1" customWidth="1"/>
    <col min="6396" max="6396" width="20.6640625" bestFit="1" customWidth="1"/>
    <col min="6397" max="6397" width="32" bestFit="1" customWidth="1"/>
    <col min="6398" max="6398" width="23.44140625" bestFit="1" customWidth="1"/>
    <col min="6399" max="6399" width="6.44140625" customWidth="1"/>
    <col min="6400" max="6400" width="64" customWidth="1"/>
    <col min="6401" max="6401" width="10.109375" bestFit="1" customWidth="1"/>
    <col min="6402" max="6402" width="38" bestFit="1" customWidth="1"/>
    <col min="6404" max="6404" width="22.33203125" bestFit="1" customWidth="1"/>
    <col min="6650" max="6650" width="40.33203125" bestFit="1" customWidth="1"/>
    <col min="6651" max="6651" width="21" bestFit="1" customWidth="1"/>
    <col min="6652" max="6652" width="20.6640625" bestFit="1" customWidth="1"/>
    <col min="6653" max="6653" width="32" bestFit="1" customWidth="1"/>
    <col min="6654" max="6654" width="23.44140625" bestFit="1" customWidth="1"/>
    <col min="6655" max="6655" width="6.44140625" customWidth="1"/>
    <col min="6656" max="6656" width="64" customWidth="1"/>
    <col min="6657" max="6657" width="10.109375" bestFit="1" customWidth="1"/>
    <col min="6658" max="6658" width="38" bestFit="1" customWidth="1"/>
    <col min="6660" max="6660" width="22.33203125" bestFit="1" customWidth="1"/>
    <col min="6906" max="6906" width="40.33203125" bestFit="1" customWidth="1"/>
    <col min="6907" max="6907" width="21" bestFit="1" customWidth="1"/>
    <col min="6908" max="6908" width="20.6640625" bestFit="1" customWidth="1"/>
    <col min="6909" max="6909" width="32" bestFit="1" customWidth="1"/>
    <col min="6910" max="6910" width="23.44140625" bestFit="1" customWidth="1"/>
    <col min="6911" max="6911" width="6.44140625" customWidth="1"/>
    <col min="6912" max="6912" width="64" customWidth="1"/>
    <col min="6913" max="6913" width="10.109375" bestFit="1" customWidth="1"/>
    <col min="6914" max="6914" width="38" bestFit="1" customWidth="1"/>
    <col min="6916" max="6916" width="22.33203125" bestFit="1" customWidth="1"/>
    <col min="7162" max="7162" width="40.33203125" bestFit="1" customWidth="1"/>
    <col min="7163" max="7163" width="21" bestFit="1" customWidth="1"/>
    <col min="7164" max="7164" width="20.6640625" bestFit="1" customWidth="1"/>
    <col min="7165" max="7165" width="32" bestFit="1" customWidth="1"/>
    <col min="7166" max="7166" width="23.44140625" bestFit="1" customWidth="1"/>
    <col min="7167" max="7167" width="6.44140625" customWidth="1"/>
    <col min="7168" max="7168" width="64" customWidth="1"/>
    <col min="7169" max="7169" width="10.109375" bestFit="1" customWidth="1"/>
    <col min="7170" max="7170" width="38" bestFit="1" customWidth="1"/>
    <col min="7172" max="7172" width="22.33203125" bestFit="1" customWidth="1"/>
    <col min="7418" max="7418" width="40.33203125" bestFit="1" customWidth="1"/>
    <col min="7419" max="7419" width="21" bestFit="1" customWidth="1"/>
    <col min="7420" max="7420" width="20.6640625" bestFit="1" customWidth="1"/>
    <col min="7421" max="7421" width="32" bestFit="1" customWidth="1"/>
    <col min="7422" max="7422" width="23.44140625" bestFit="1" customWidth="1"/>
    <col min="7423" max="7423" width="6.44140625" customWidth="1"/>
    <col min="7424" max="7424" width="64" customWidth="1"/>
    <col min="7425" max="7425" width="10.109375" bestFit="1" customWidth="1"/>
    <col min="7426" max="7426" width="38" bestFit="1" customWidth="1"/>
    <col min="7428" max="7428" width="22.33203125" bestFit="1" customWidth="1"/>
    <col min="7674" max="7674" width="40.33203125" bestFit="1" customWidth="1"/>
    <col min="7675" max="7675" width="21" bestFit="1" customWidth="1"/>
    <col min="7676" max="7676" width="20.6640625" bestFit="1" customWidth="1"/>
    <col min="7677" max="7677" width="32" bestFit="1" customWidth="1"/>
    <col min="7678" max="7678" width="23.44140625" bestFit="1" customWidth="1"/>
    <col min="7679" max="7679" width="6.44140625" customWidth="1"/>
    <col min="7680" max="7680" width="64" customWidth="1"/>
    <col min="7681" max="7681" width="10.109375" bestFit="1" customWidth="1"/>
    <col min="7682" max="7682" width="38" bestFit="1" customWidth="1"/>
    <col min="7684" max="7684" width="22.33203125" bestFit="1" customWidth="1"/>
    <col min="7930" max="7930" width="40.33203125" bestFit="1" customWidth="1"/>
    <col min="7931" max="7931" width="21" bestFit="1" customWidth="1"/>
    <col min="7932" max="7932" width="20.6640625" bestFit="1" customWidth="1"/>
    <col min="7933" max="7933" width="32" bestFit="1" customWidth="1"/>
    <col min="7934" max="7934" width="23.44140625" bestFit="1" customWidth="1"/>
    <col min="7935" max="7935" width="6.44140625" customWidth="1"/>
    <col min="7936" max="7936" width="64" customWidth="1"/>
    <col min="7937" max="7937" width="10.109375" bestFit="1" customWidth="1"/>
    <col min="7938" max="7938" width="38" bestFit="1" customWidth="1"/>
    <col min="7940" max="7940" width="22.33203125" bestFit="1" customWidth="1"/>
    <col min="8186" max="8186" width="40.33203125" bestFit="1" customWidth="1"/>
    <col min="8187" max="8187" width="21" bestFit="1" customWidth="1"/>
    <col min="8188" max="8188" width="20.6640625" bestFit="1" customWidth="1"/>
    <col min="8189" max="8189" width="32" bestFit="1" customWidth="1"/>
    <col min="8190" max="8190" width="23.44140625" bestFit="1" customWidth="1"/>
    <col min="8191" max="8191" width="6.44140625" customWidth="1"/>
    <col min="8192" max="8192" width="64" customWidth="1"/>
    <col min="8193" max="8193" width="10.109375" bestFit="1" customWidth="1"/>
    <col min="8194" max="8194" width="38" bestFit="1" customWidth="1"/>
    <col min="8196" max="8196" width="22.33203125" bestFit="1" customWidth="1"/>
    <col min="8442" max="8442" width="40.33203125" bestFit="1" customWidth="1"/>
    <col min="8443" max="8443" width="21" bestFit="1" customWidth="1"/>
    <col min="8444" max="8444" width="20.6640625" bestFit="1" customWidth="1"/>
    <col min="8445" max="8445" width="32" bestFit="1" customWidth="1"/>
    <col min="8446" max="8446" width="23.44140625" bestFit="1" customWidth="1"/>
    <col min="8447" max="8447" width="6.44140625" customWidth="1"/>
    <col min="8448" max="8448" width="64" customWidth="1"/>
    <col min="8449" max="8449" width="10.109375" bestFit="1" customWidth="1"/>
    <col min="8450" max="8450" width="38" bestFit="1" customWidth="1"/>
    <col min="8452" max="8452" width="22.33203125" bestFit="1" customWidth="1"/>
    <col min="8698" max="8698" width="40.33203125" bestFit="1" customWidth="1"/>
    <col min="8699" max="8699" width="21" bestFit="1" customWidth="1"/>
    <col min="8700" max="8700" width="20.6640625" bestFit="1" customWidth="1"/>
    <col min="8701" max="8701" width="32" bestFit="1" customWidth="1"/>
    <col min="8702" max="8702" width="23.44140625" bestFit="1" customWidth="1"/>
    <col min="8703" max="8703" width="6.44140625" customWidth="1"/>
    <col min="8704" max="8704" width="64" customWidth="1"/>
    <col min="8705" max="8705" width="10.109375" bestFit="1" customWidth="1"/>
    <col min="8706" max="8706" width="38" bestFit="1" customWidth="1"/>
    <col min="8708" max="8708" width="22.33203125" bestFit="1" customWidth="1"/>
    <col min="8954" max="8954" width="40.33203125" bestFit="1" customWidth="1"/>
    <col min="8955" max="8955" width="21" bestFit="1" customWidth="1"/>
    <col min="8956" max="8956" width="20.6640625" bestFit="1" customWidth="1"/>
    <col min="8957" max="8957" width="32" bestFit="1" customWidth="1"/>
    <col min="8958" max="8958" width="23.44140625" bestFit="1" customWidth="1"/>
    <col min="8959" max="8959" width="6.44140625" customWidth="1"/>
    <col min="8960" max="8960" width="64" customWidth="1"/>
    <col min="8961" max="8961" width="10.109375" bestFit="1" customWidth="1"/>
    <col min="8962" max="8962" width="38" bestFit="1" customWidth="1"/>
    <col min="8964" max="8964" width="22.33203125" bestFit="1" customWidth="1"/>
    <col min="9210" max="9210" width="40.33203125" bestFit="1" customWidth="1"/>
    <col min="9211" max="9211" width="21" bestFit="1" customWidth="1"/>
    <col min="9212" max="9212" width="20.6640625" bestFit="1" customWidth="1"/>
    <col min="9213" max="9213" width="32" bestFit="1" customWidth="1"/>
    <col min="9214" max="9214" width="23.44140625" bestFit="1" customWidth="1"/>
    <col min="9215" max="9215" width="6.44140625" customWidth="1"/>
    <col min="9216" max="9216" width="64" customWidth="1"/>
    <col min="9217" max="9217" width="10.109375" bestFit="1" customWidth="1"/>
    <col min="9218" max="9218" width="38" bestFit="1" customWidth="1"/>
    <col min="9220" max="9220" width="22.33203125" bestFit="1" customWidth="1"/>
    <col min="9466" max="9466" width="40.33203125" bestFit="1" customWidth="1"/>
    <col min="9467" max="9467" width="21" bestFit="1" customWidth="1"/>
    <col min="9468" max="9468" width="20.6640625" bestFit="1" customWidth="1"/>
    <col min="9469" max="9469" width="32" bestFit="1" customWidth="1"/>
    <col min="9470" max="9470" width="23.44140625" bestFit="1" customWidth="1"/>
    <col min="9471" max="9471" width="6.44140625" customWidth="1"/>
    <col min="9472" max="9472" width="64" customWidth="1"/>
    <col min="9473" max="9473" width="10.109375" bestFit="1" customWidth="1"/>
    <col min="9474" max="9474" width="38" bestFit="1" customWidth="1"/>
    <col min="9476" max="9476" width="22.33203125" bestFit="1" customWidth="1"/>
    <col min="9722" max="9722" width="40.33203125" bestFit="1" customWidth="1"/>
    <col min="9723" max="9723" width="21" bestFit="1" customWidth="1"/>
    <col min="9724" max="9724" width="20.6640625" bestFit="1" customWidth="1"/>
    <col min="9725" max="9725" width="32" bestFit="1" customWidth="1"/>
    <col min="9726" max="9726" width="23.44140625" bestFit="1" customWidth="1"/>
    <col min="9727" max="9727" width="6.44140625" customWidth="1"/>
    <col min="9728" max="9728" width="64" customWidth="1"/>
    <col min="9729" max="9729" width="10.109375" bestFit="1" customWidth="1"/>
    <col min="9730" max="9730" width="38" bestFit="1" customWidth="1"/>
    <col min="9732" max="9732" width="22.33203125" bestFit="1" customWidth="1"/>
    <col min="9978" max="9978" width="40.33203125" bestFit="1" customWidth="1"/>
    <col min="9979" max="9979" width="21" bestFit="1" customWidth="1"/>
    <col min="9980" max="9980" width="20.6640625" bestFit="1" customWidth="1"/>
    <col min="9981" max="9981" width="32" bestFit="1" customWidth="1"/>
    <col min="9982" max="9982" width="23.44140625" bestFit="1" customWidth="1"/>
    <col min="9983" max="9983" width="6.44140625" customWidth="1"/>
    <col min="9984" max="9984" width="64" customWidth="1"/>
    <col min="9985" max="9985" width="10.109375" bestFit="1" customWidth="1"/>
    <col min="9986" max="9986" width="38" bestFit="1" customWidth="1"/>
    <col min="9988" max="9988" width="22.33203125" bestFit="1" customWidth="1"/>
    <col min="10234" max="10234" width="40.33203125" bestFit="1" customWidth="1"/>
    <col min="10235" max="10235" width="21" bestFit="1" customWidth="1"/>
    <col min="10236" max="10236" width="20.6640625" bestFit="1" customWidth="1"/>
    <col min="10237" max="10237" width="32" bestFit="1" customWidth="1"/>
    <col min="10238" max="10238" width="23.44140625" bestFit="1" customWidth="1"/>
    <col min="10239" max="10239" width="6.44140625" customWidth="1"/>
    <col min="10240" max="10240" width="64" customWidth="1"/>
    <col min="10241" max="10241" width="10.109375" bestFit="1" customWidth="1"/>
    <col min="10242" max="10242" width="38" bestFit="1" customWidth="1"/>
    <col min="10244" max="10244" width="22.33203125" bestFit="1" customWidth="1"/>
    <col min="10490" max="10490" width="40.33203125" bestFit="1" customWidth="1"/>
    <col min="10491" max="10491" width="21" bestFit="1" customWidth="1"/>
    <col min="10492" max="10492" width="20.6640625" bestFit="1" customWidth="1"/>
    <col min="10493" max="10493" width="32" bestFit="1" customWidth="1"/>
    <col min="10494" max="10494" width="23.44140625" bestFit="1" customWidth="1"/>
    <col min="10495" max="10495" width="6.44140625" customWidth="1"/>
    <col min="10496" max="10496" width="64" customWidth="1"/>
    <col min="10497" max="10497" width="10.109375" bestFit="1" customWidth="1"/>
    <col min="10498" max="10498" width="38" bestFit="1" customWidth="1"/>
    <col min="10500" max="10500" width="22.33203125" bestFit="1" customWidth="1"/>
    <col min="10746" max="10746" width="40.33203125" bestFit="1" customWidth="1"/>
    <col min="10747" max="10747" width="21" bestFit="1" customWidth="1"/>
    <col min="10748" max="10748" width="20.6640625" bestFit="1" customWidth="1"/>
    <col min="10749" max="10749" width="32" bestFit="1" customWidth="1"/>
    <col min="10750" max="10750" width="23.44140625" bestFit="1" customWidth="1"/>
    <col min="10751" max="10751" width="6.44140625" customWidth="1"/>
    <col min="10752" max="10752" width="64" customWidth="1"/>
    <col min="10753" max="10753" width="10.109375" bestFit="1" customWidth="1"/>
    <col min="10754" max="10754" width="38" bestFit="1" customWidth="1"/>
    <col min="10756" max="10756" width="22.33203125" bestFit="1" customWidth="1"/>
    <col min="11002" max="11002" width="40.33203125" bestFit="1" customWidth="1"/>
    <col min="11003" max="11003" width="21" bestFit="1" customWidth="1"/>
    <col min="11004" max="11004" width="20.6640625" bestFit="1" customWidth="1"/>
    <col min="11005" max="11005" width="32" bestFit="1" customWidth="1"/>
    <col min="11006" max="11006" width="23.44140625" bestFit="1" customWidth="1"/>
    <col min="11007" max="11007" width="6.44140625" customWidth="1"/>
    <col min="11008" max="11008" width="64" customWidth="1"/>
    <col min="11009" max="11009" width="10.109375" bestFit="1" customWidth="1"/>
    <col min="11010" max="11010" width="38" bestFit="1" customWidth="1"/>
    <col min="11012" max="11012" width="22.33203125" bestFit="1" customWidth="1"/>
    <col min="11258" max="11258" width="40.33203125" bestFit="1" customWidth="1"/>
    <col min="11259" max="11259" width="21" bestFit="1" customWidth="1"/>
    <col min="11260" max="11260" width="20.6640625" bestFit="1" customWidth="1"/>
    <col min="11261" max="11261" width="32" bestFit="1" customWidth="1"/>
    <col min="11262" max="11262" width="23.44140625" bestFit="1" customWidth="1"/>
    <col min="11263" max="11263" width="6.44140625" customWidth="1"/>
    <col min="11264" max="11264" width="64" customWidth="1"/>
    <col min="11265" max="11265" width="10.109375" bestFit="1" customWidth="1"/>
    <col min="11266" max="11266" width="38" bestFit="1" customWidth="1"/>
    <col min="11268" max="11268" width="22.33203125" bestFit="1" customWidth="1"/>
    <col min="11514" max="11514" width="40.33203125" bestFit="1" customWidth="1"/>
    <col min="11515" max="11515" width="21" bestFit="1" customWidth="1"/>
    <col min="11516" max="11516" width="20.6640625" bestFit="1" customWidth="1"/>
    <col min="11517" max="11517" width="32" bestFit="1" customWidth="1"/>
    <col min="11518" max="11518" width="23.44140625" bestFit="1" customWidth="1"/>
    <col min="11519" max="11519" width="6.44140625" customWidth="1"/>
    <col min="11520" max="11520" width="64" customWidth="1"/>
    <col min="11521" max="11521" width="10.109375" bestFit="1" customWidth="1"/>
    <col min="11522" max="11522" width="38" bestFit="1" customWidth="1"/>
    <col min="11524" max="11524" width="22.33203125" bestFit="1" customWidth="1"/>
    <col min="11770" max="11770" width="40.33203125" bestFit="1" customWidth="1"/>
    <col min="11771" max="11771" width="21" bestFit="1" customWidth="1"/>
    <col min="11772" max="11772" width="20.6640625" bestFit="1" customWidth="1"/>
    <col min="11773" max="11773" width="32" bestFit="1" customWidth="1"/>
    <col min="11774" max="11774" width="23.44140625" bestFit="1" customWidth="1"/>
    <col min="11775" max="11775" width="6.44140625" customWidth="1"/>
    <col min="11776" max="11776" width="64" customWidth="1"/>
    <col min="11777" max="11777" width="10.109375" bestFit="1" customWidth="1"/>
    <col min="11778" max="11778" width="38" bestFit="1" customWidth="1"/>
    <col min="11780" max="11780" width="22.33203125" bestFit="1" customWidth="1"/>
    <col min="12026" max="12026" width="40.33203125" bestFit="1" customWidth="1"/>
    <col min="12027" max="12027" width="21" bestFit="1" customWidth="1"/>
    <col min="12028" max="12028" width="20.6640625" bestFit="1" customWidth="1"/>
    <col min="12029" max="12029" width="32" bestFit="1" customWidth="1"/>
    <col min="12030" max="12030" width="23.44140625" bestFit="1" customWidth="1"/>
    <col min="12031" max="12031" width="6.44140625" customWidth="1"/>
    <col min="12032" max="12032" width="64" customWidth="1"/>
    <col min="12033" max="12033" width="10.109375" bestFit="1" customWidth="1"/>
    <col min="12034" max="12034" width="38" bestFit="1" customWidth="1"/>
    <col min="12036" max="12036" width="22.33203125" bestFit="1" customWidth="1"/>
    <col min="12282" max="12282" width="40.33203125" bestFit="1" customWidth="1"/>
    <col min="12283" max="12283" width="21" bestFit="1" customWidth="1"/>
    <col min="12284" max="12284" width="20.6640625" bestFit="1" customWidth="1"/>
    <col min="12285" max="12285" width="32" bestFit="1" customWidth="1"/>
    <col min="12286" max="12286" width="23.44140625" bestFit="1" customWidth="1"/>
    <col min="12287" max="12287" width="6.44140625" customWidth="1"/>
    <col min="12288" max="12288" width="64" customWidth="1"/>
    <col min="12289" max="12289" width="10.109375" bestFit="1" customWidth="1"/>
    <col min="12290" max="12290" width="38" bestFit="1" customWidth="1"/>
    <col min="12292" max="12292" width="22.33203125" bestFit="1" customWidth="1"/>
    <col min="12538" max="12538" width="40.33203125" bestFit="1" customWidth="1"/>
    <col min="12539" max="12539" width="21" bestFit="1" customWidth="1"/>
    <col min="12540" max="12540" width="20.6640625" bestFit="1" customWidth="1"/>
    <col min="12541" max="12541" width="32" bestFit="1" customWidth="1"/>
    <col min="12542" max="12542" width="23.44140625" bestFit="1" customWidth="1"/>
    <col min="12543" max="12543" width="6.44140625" customWidth="1"/>
    <col min="12544" max="12544" width="64" customWidth="1"/>
    <col min="12545" max="12545" width="10.109375" bestFit="1" customWidth="1"/>
    <col min="12546" max="12546" width="38" bestFit="1" customWidth="1"/>
    <col min="12548" max="12548" width="22.33203125" bestFit="1" customWidth="1"/>
    <col min="12794" max="12794" width="40.33203125" bestFit="1" customWidth="1"/>
    <col min="12795" max="12795" width="21" bestFit="1" customWidth="1"/>
    <col min="12796" max="12796" width="20.6640625" bestFit="1" customWidth="1"/>
    <col min="12797" max="12797" width="32" bestFit="1" customWidth="1"/>
    <col min="12798" max="12798" width="23.44140625" bestFit="1" customWidth="1"/>
    <col min="12799" max="12799" width="6.44140625" customWidth="1"/>
    <col min="12800" max="12800" width="64" customWidth="1"/>
    <col min="12801" max="12801" width="10.109375" bestFit="1" customWidth="1"/>
    <col min="12802" max="12802" width="38" bestFit="1" customWidth="1"/>
    <col min="12804" max="12804" width="22.33203125" bestFit="1" customWidth="1"/>
    <col min="13050" max="13050" width="40.33203125" bestFit="1" customWidth="1"/>
    <col min="13051" max="13051" width="21" bestFit="1" customWidth="1"/>
    <col min="13052" max="13052" width="20.6640625" bestFit="1" customWidth="1"/>
    <col min="13053" max="13053" width="32" bestFit="1" customWidth="1"/>
    <col min="13054" max="13054" width="23.44140625" bestFit="1" customWidth="1"/>
    <col min="13055" max="13055" width="6.44140625" customWidth="1"/>
    <col min="13056" max="13056" width="64" customWidth="1"/>
    <col min="13057" max="13057" width="10.109375" bestFit="1" customWidth="1"/>
    <col min="13058" max="13058" width="38" bestFit="1" customWidth="1"/>
    <col min="13060" max="13060" width="22.33203125" bestFit="1" customWidth="1"/>
    <col min="13306" max="13306" width="40.33203125" bestFit="1" customWidth="1"/>
    <col min="13307" max="13307" width="21" bestFit="1" customWidth="1"/>
    <col min="13308" max="13308" width="20.6640625" bestFit="1" customWidth="1"/>
    <col min="13309" max="13309" width="32" bestFit="1" customWidth="1"/>
    <col min="13310" max="13310" width="23.44140625" bestFit="1" customWidth="1"/>
    <col min="13311" max="13311" width="6.44140625" customWidth="1"/>
    <col min="13312" max="13312" width="64" customWidth="1"/>
    <col min="13313" max="13313" width="10.109375" bestFit="1" customWidth="1"/>
    <col min="13314" max="13314" width="38" bestFit="1" customWidth="1"/>
    <col min="13316" max="13316" width="22.33203125" bestFit="1" customWidth="1"/>
    <col min="13562" max="13562" width="40.33203125" bestFit="1" customWidth="1"/>
    <col min="13563" max="13563" width="21" bestFit="1" customWidth="1"/>
    <col min="13564" max="13564" width="20.6640625" bestFit="1" customWidth="1"/>
    <col min="13565" max="13565" width="32" bestFit="1" customWidth="1"/>
    <col min="13566" max="13566" width="23.44140625" bestFit="1" customWidth="1"/>
    <col min="13567" max="13567" width="6.44140625" customWidth="1"/>
    <col min="13568" max="13568" width="64" customWidth="1"/>
    <col min="13569" max="13569" width="10.109375" bestFit="1" customWidth="1"/>
    <col min="13570" max="13570" width="38" bestFit="1" customWidth="1"/>
    <col min="13572" max="13572" width="22.33203125" bestFit="1" customWidth="1"/>
    <col min="13818" max="13818" width="40.33203125" bestFit="1" customWidth="1"/>
    <col min="13819" max="13819" width="21" bestFit="1" customWidth="1"/>
    <col min="13820" max="13820" width="20.6640625" bestFit="1" customWidth="1"/>
    <col min="13821" max="13821" width="32" bestFit="1" customWidth="1"/>
    <col min="13822" max="13822" width="23.44140625" bestFit="1" customWidth="1"/>
    <col min="13823" max="13823" width="6.44140625" customWidth="1"/>
    <col min="13824" max="13824" width="64" customWidth="1"/>
    <col min="13825" max="13825" width="10.109375" bestFit="1" customWidth="1"/>
    <col min="13826" max="13826" width="38" bestFit="1" customWidth="1"/>
    <col min="13828" max="13828" width="22.33203125" bestFit="1" customWidth="1"/>
    <col min="14074" max="14074" width="40.33203125" bestFit="1" customWidth="1"/>
    <col min="14075" max="14075" width="21" bestFit="1" customWidth="1"/>
    <col min="14076" max="14076" width="20.6640625" bestFit="1" customWidth="1"/>
    <col min="14077" max="14077" width="32" bestFit="1" customWidth="1"/>
    <col min="14078" max="14078" width="23.44140625" bestFit="1" customWidth="1"/>
    <col min="14079" max="14079" width="6.44140625" customWidth="1"/>
    <col min="14080" max="14080" width="64" customWidth="1"/>
    <col min="14081" max="14081" width="10.109375" bestFit="1" customWidth="1"/>
    <col min="14082" max="14082" width="38" bestFit="1" customWidth="1"/>
    <col min="14084" max="14084" width="22.33203125" bestFit="1" customWidth="1"/>
    <col min="14330" max="14330" width="40.33203125" bestFit="1" customWidth="1"/>
    <col min="14331" max="14331" width="21" bestFit="1" customWidth="1"/>
    <col min="14332" max="14332" width="20.6640625" bestFit="1" customWidth="1"/>
    <col min="14333" max="14333" width="32" bestFit="1" customWidth="1"/>
    <col min="14334" max="14334" width="23.44140625" bestFit="1" customWidth="1"/>
    <col min="14335" max="14335" width="6.44140625" customWidth="1"/>
    <col min="14336" max="14336" width="64" customWidth="1"/>
    <col min="14337" max="14337" width="10.109375" bestFit="1" customWidth="1"/>
    <col min="14338" max="14338" width="38" bestFit="1" customWidth="1"/>
    <col min="14340" max="14340" width="22.33203125" bestFit="1" customWidth="1"/>
    <col min="14586" max="14586" width="40.33203125" bestFit="1" customWidth="1"/>
    <col min="14587" max="14587" width="21" bestFit="1" customWidth="1"/>
    <col min="14588" max="14588" width="20.6640625" bestFit="1" customWidth="1"/>
    <col min="14589" max="14589" width="32" bestFit="1" customWidth="1"/>
    <col min="14590" max="14590" width="23.44140625" bestFit="1" customWidth="1"/>
    <col min="14591" max="14591" width="6.44140625" customWidth="1"/>
    <col min="14592" max="14592" width="64" customWidth="1"/>
    <col min="14593" max="14593" width="10.109375" bestFit="1" customWidth="1"/>
    <col min="14594" max="14594" width="38" bestFit="1" customWidth="1"/>
    <col min="14596" max="14596" width="22.33203125" bestFit="1" customWidth="1"/>
    <col min="14842" max="14842" width="40.33203125" bestFit="1" customWidth="1"/>
    <col min="14843" max="14843" width="21" bestFit="1" customWidth="1"/>
    <col min="14844" max="14844" width="20.6640625" bestFit="1" customWidth="1"/>
    <col min="14845" max="14845" width="32" bestFit="1" customWidth="1"/>
    <col min="14846" max="14846" width="23.44140625" bestFit="1" customWidth="1"/>
    <col min="14847" max="14847" width="6.44140625" customWidth="1"/>
    <col min="14848" max="14848" width="64" customWidth="1"/>
    <col min="14849" max="14849" width="10.109375" bestFit="1" customWidth="1"/>
    <col min="14850" max="14850" width="38" bestFit="1" customWidth="1"/>
    <col min="14852" max="14852" width="22.33203125" bestFit="1" customWidth="1"/>
    <col min="15098" max="15098" width="40.33203125" bestFit="1" customWidth="1"/>
    <col min="15099" max="15099" width="21" bestFit="1" customWidth="1"/>
    <col min="15100" max="15100" width="20.6640625" bestFit="1" customWidth="1"/>
    <col min="15101" max="15101" width="32" bestFit="1" customWidth="1"/>
    <col min="15102" max="15102" width="23.44140625" bestFit="1" customWidth="1"/>
    <col min="15103" max="15103" width="6.44140625" customWidth="1"/>
    <col min="15104" max="15104" width="64" customWidth="1"/>
    <col min="15105" max="15105" width="10.109375" bestFit="1" customWidth="1"/>
    <col min="15106" max="15106" width="38" bestFit="1" customWidth="1"/>
    <col min="15108" max="15108" width="22.33203125" bestFit="1" customWidth="1"/>
    <col min="15354" max="15354" width="40.33203125" bestFit="1" customWidth="1"/>
    <col min="15355" max="15355" width="21" bestFit="1" customWidth="1"/>
    <col min="15356" max="15356" width="20.6640625" bestFit="1" customWidth="1"/>
    <col min="15357" max="15357" width="32" bestFit="1" customWidth="1"/>
    <col min="15358" max="15358" width="23.44140625" bestFit="1" customWidth="1"/>
    <col min="15359" max="15359" width="6.44140625" customWidth="1"/>
    <col min="15360" max="15360" width="64" customWidth="1"/>
    <col min="15361" max="15361" width="10.109375" bestFit="1" customWidth="1"/>
    <col min="15362" max="15362" width="38" bestFit="1" customWidth="1"/>
    <col min="15364" max="15364" width="22.33203125" bestFit="1" customWidth="1"/>
    <col min="15610" max="15610" width="40.33203125" bestFit="1" customWidth="1"/>
    <col min="15611" max="15611" width="21" bestFit="1" customWidth="1"/>
    <col min="15612" max="15612" width="20.6640625" bestFit="1" customWidth="1"/>
    <col min="15613" max="15613" width="32" bestFit="1" customWidth="1"/>
    <col min="15614" max="15614" width="23.44140625" bestFit="1" customWidth="1"/>
    <col min="15615" max="15615" width="6.44140625" customWidth="1"/>
    <col min="15616" max="15616" width="64" customWidth="1"/>
    <col min="15617" max="15617" width="10.109375" bestFit="1" customWidth="1"/>
    <col min="15618" max="15618" width="38" bestFit="1" customWidth="1"/>
    <col min="15620" max="15620" width="22.33203125" bestFit="1" customWidth="1"/>
    <col min="15866" max="15866" width="40.33203125" bestFit="1" customWidth="1"/>
    <col min="15867" max="15867" width="21" bestFit="1" customWidth="1"/>
    <col min="15868" max="15868" width="20.6640625" bestFit="1" customWidth="1"/>
    <col min="15869" max="15869" width="32" bestFit="1" customWidth="1"/>
    <col min="15870" max="15870" width="23.44140625" bestFit="1" customWidth="1"/>
    <col min="15871" max="15871" width="6.44140625" customWidth="1"/>
    <col min="15872" max="15872" width="64" customWidth="1"/>
    <col min="15873" max="15873" width="10.109375" bestFit="1" customWidth="1"/>
    <col min="15874" max="15874" width="38" bestFit="1" customWidth="1"/>
    <col min="15876" max="15876" width="22.33203125" bestFit="1" customWidth="1"/>
    <col min="16122" max="16122" width="40.33203125" bestFit="1" customWidth="1"/>
    <col min="16123" max="16123" width="21" bestFit="1" customWidth="1"/>
    <col min="16124" max="16124" width="20.6640625" bestFit="1" customWidth="1"/>
    <col min="16125" max="16125" width="32" bestFit="1" customWidth="1"/>
    <col min="16126" max="16126" width="23.44140625" bestFit="1" customWidth="1"/>
    <col min="16127" max="16127" width="6.44140625" customWidth="1"/>
    <col min="16128" max="16128" width="64" customWidth="1"/>
    <col min="16129" max="16129" width="10.109375" bestFit="1" customWidth="1"/>
    <col min="16130" max="16130" width="38" bestFit="1" customWidth="1"/>
    <col min="16132" max="16132" width="22.33203125" bestFit="1" customWidth="1"/>
    <col min="16384" max="16384" width="9.109375" customWidth="1"/>
  </cols>
  <sheetData>
    <row r="1" spans="2:11" ht="15" thickBot="1" x14ac:dyDescent="0.35">
      <c r="B1" s="1"/>
    </row>
    <row r="2" spans="2:11" ht="15" thickBot="1" x14ac:dyDescent="0.35">
      <c r="B2" s="62" t="s">
        <v>45</v>
      </c>
      <c r="C2" s="63"/>
      <c r="E2" s="54" t="s">
        <v>58</v>
      </c>
      <c r="F2" s="54">
        <v>0.95</v>
      </c>
    </row>
    <row r="3" spans="2:11" ht="15" thickBot="1" x14ac:dyDescent="0.35"/>
    <row r="4" spans="2:11" ht="33" customHeight="1" x14ac:dyDescent="0.3">
      <c r="B4" s="53" t="s">
        <v>29</v>
      </c>
      <c r="C4" s="52" t="s">
        <v>27</v>
      </c>
      <c r="D4" s="51" t="s">
        <v>69</v>
      </c>
      <c r="E4" s="51" t="s">
        <v>47</v>
      </c>
      <c r="F4" s="51" t="s">
        <v>57</v>
      </c>
      <c r="G4" s="50" t="s">
        <v>16</v>
      </c>
      <c r="H4" s="50" t="s">
        <v>15</v>
      </c>
      <c r="I4" s="50" t="s">
        <v>68</v>
      </c>
      <c r="J4" s="50" t="s">
        <v>67</v>
      </c>
      <c r="K4" s="49" t="s">
        <v>66</v>
      </c>
    </row>
    <row r="5" spans="2:11" x14ac:dyDescent="0.3">
      <c r="B5" s="48" t="str">
        <f>'BCPJ,HH,Y'!B6</f>
        <v>(1st to 15th) - June, 2021</v>
      </c>
      <c r="C5" s="47">
        <v>0</v>
      </c>
      <c r="D5" s="45">
        <v>0</v>
      </c>
      <c r="E5" s="45">
        <v>0</v>
      </c>
      <c r="F5" s="45">
        <f t="shared" ref="F5:F27" si="0">(D5-E5)*$F$2</f>
        <v>0</v>
      </c>
      <c r="G5" s="46">
        <v>0</v>
      </c>
      <c r="H5" s="45">
        <v>0</v>
      </c>
      <c r="I5" s="45">
        <v>0</v>
      </c>
      <c r="J5" s="44">
        <f t="shared" ref="J5:J27" si="1">((D5-E5)*C5)*G5*H5*I5</f>
        <v>0</v>
      </c>
      <c r="K5" s="43">
        <f t="shared" ref="K5:K27" si="2">C5*F5*G5*H5*I5</f>
        <v>0</v>
      </c>
    </row>
    <row r="6" spans="2:11" x14ac:dyDescent="0.3">
      <c r="B6" s="48" t="str">
        <f>'BCPJ,HH,Y'!B7</f>
        <v>(16th to 30th) -  June, 2021</v>
      </c>
      <c r="C6" s="47">
        <f>'BCPJ,HH,Y'!C6</f>
        <v>720</v>
      </c>
      <c r="D6" s="45">
        <f>('Parameters - Project'!$E$7/365)*15</f>
        <v>0.2210958904109589</v>
      </c>
      <c r="E6" s="45">
        <f>('BCPJ,HH,Y'!$K$8/365)*15</f>
        <v>3.0287108275473822E-3</v>
      </c>
      <c r="F6" s="45">
        <f t="shared" si="0"/>
        <v>0.20716382060424093</v>
      </c>
      <c r="G6" s="59">
        <f>'Parameters - Project'!E6</f>
        <v>0.95609999999999995</v>
      </c>
      <c r="H6" s="45">
        <f>'Parameters - Project'!$E$3</f>
        <v>1.5599999999999999E-2</v>
      </c>
      <c r="I6" s="45">
        <f>'Parameters - Project'!$E$4</f>
        <v>64.400000000000006</v>
      </c>
      <c r="J6" s="44">
        <f t="shared" si="1"/>
        <v>150.81223874454312</v>
      </c>
      <c r="K6" s="43">
        <f t="shared" si="2"/>
        <v>143.27162680731595</v>
      </c>
    </row>
    <row r="7" spans="2:11" x14ac:dyDescent="0.3">
      <c r="B7" s="48" t="str">
        <f>'BCPJ,HH,Y'!B8</f>
        <v>(1st to 15th) - July, 2021</v>
      </c>
      <c r="C7" s="47">
        <f>'BCPJ,HH,Y'!C7</f>
        <v>2512</v>
      </c>
      <c r="D7" s="45">
        <f>('Parameters - Project'!$E$7/365)*15</f>
        <v>0.2210958904109589</v>
      </c>
      <c r="E7" s="45">
        <f>('BCPJ,HH,Y'!$K$8/365)*15</f>
        <v>3.0287108275473822E-3</v>
      </c>
      <c r="F7" s="45">
        <f t="shared" si="0"/>
        <v>0.20716382060424093</v>
      </c>
      <c r="G7" s="59">
        <f>'Parameters - Project'!$E$6</f>
        <v>0.95609999999999995</v>
      </c>
      <c r="H7" s="45">
        <f>'Parameters - Project'!$E$3</f>
        <v>1.5599999999999999E-2</v>
      </c>
      <c r="I7" s="45">
        <f>'Parameters - Project'!$E$4</f>
        <v>64.400000000000006</v>
      </c>
      <c r="J7" s="44">
        <f t="shared" si="1"/>
        <v>526.16714406429503</v>
      </c>
      <c r="K7" s="43">
        <f t="shared" si="2"/>
        <v>499.8587868610802</v>
      </c>
    </row>
    <row r="8" spans="2:11" x14ac:dyDescent="0.3">
      <c r="B8" s="48" t="str">
        <f>'BCPJ,HH,Y'!B9</f>
        <v>(16th to 31st) - July, 2021</v>
      </c>
      <c r="C8" s="47">
        <f>'BCPJ,HH,Y'!C8</f>
        <v>3727</v>
      </c>
      <c r="D8" s="45">
        <f>('Parameters - Project'!$E$7/365)*16</f>
        <v>0.23583561643835615</v>
      </c>
      <c r="E8" s="45">
        <f>('BCPJ,HH,Y'!$K$8/365)*16</f>
        <v>3.2306248827172076E-3</v>
      </c>
      <c r="F8" s="45">
        <f t="shared" si="0"/>
        <v>0.22097474197785696</v>
      </c>
      <c r="G8" s="59">
        <f>'Parameters - Project'!$E$6</f>
        <v>0.95609999999999995</v>
      </c>
      <c r="H8" s="45">
        <f>'Parameters - Project'!$E$3</f>
        <v>1.5599999999999999E-2</v>
      </c>
      <c r="I8" s="45">
        <f>'Parameters - Project'!$E$4</f>
        <v>64.400000000000006</v>
      </c>
      <c r="J8" s="44">
        <f t="shared" si="1"/>
        <v>832.70698340875879</v>
      </c>
      <c r="K8" s="43">
        <f t="shared" si="2"/>
        <v>791.07163423832094</v>
      </c>
    </row>
    <row r="9" spans="2:11" x14ac:dyDescent="0.3">
      <c r="B9" s="48" t="str">
        <f>'BCPJ,HH,Y'!B10</f>
        <v>(1st to 15th) -August, 2021</v>
      </c>
      <c r="C9" s="47">
        <f>'BCPJ,HH,Y'!C9</f>
        <v>5008</v>
      </c>
      <c r="D9" s="45">
        <f>('Parameters - Project'!$E$7/365)*15</f>
        <v>0.2210958904109589</v>
      </c>
      <c r="E9" s="45">
        <f>('BCPJ,HH,Y'!$K$8/365)*15</f>
        <v>3.0287108275473822E-3</v>
      </c>
      <c r="F9" s="45">
        <f t="shared" si="0"/>
        <v>0.20716382060424093</v>
      </c>
      <c r="G9" s="59">
        <f>'Parameters - Project'!$E$6</f>
        <v>0.95609999999999995</v>
      </c>
      <c r="H9" s="45">
        <f>'Parameters - Project'!$E$3</f>
        <v>1.5599999999999999E-2</v>
      </c>
      <c r="I9" s="45">
        <f>'Parameters - Project'!$E$4</f>
        <v>64.400000000000006</v>
      </c>
      <c r="J9" s="44">
        <f t="shared" si="1"/>
        <v>1048.9829050453777</v>
      </c>
      <c r="K9" s="43">
        <f t="shared" si="2"/>
        <v>996.53375979310897</v>
      </c>
    </row>
    <row r="10" spans="2:11" x14ac:dyDescent="0.3">
      <c r="B10" s="48" t="str">
        <f>'BCPJ,HH,Y'!B11</f>
        <v>(16th to 31st) - August, 2021</v>
      </c>
      <c r="C10" s="47">
        <f>'BCPJ,HH,Y'!C10</f>
        <v>6103</v>
      </c>
      <c r="D10" s="45">
        <f>('Parameters - Project'!$E$7/365)*16</f>
        <v>0.23583561643835615</v>
      </c>
      <c r="E10" s="45">
        <f>('BCPJ,HH,Y'!$K$8/365)*16</f>
        <v>3.2306248827172076E-3</v>
      </c>
      <c r="F10" s="45">
        <f t="shared" si="0"/>
        <v>0.22097474197785696</v>
      </c>
      <c r="G10" s="59">
        <f>'Parameters - Project'!$E$6</f>
        <v>0.95609999999999995</v>
      </c>
      <c r="H10" s="45">
        <f>'Parameters - Project'!$E$3</f>
        <v>1.5599999999999999E-2</v>
      </c>
      <c r="I10" s="45">
        <f>'Parameters - Project'!$E$4</f>
        <v>64.400000000000006</v>
      </c>
      <c r="J10" s="44">
        <f t="shared" si="1"/>
        <v>1363.5660637895508</v>
      </c>
      <c r="K10" s="43">
        <f t="shared" si="2"/>
        <v>1295.3877606000731</v>
      </c>
    </row>
    <row r="11" spans="2:11" x14ac:dyDescent="0.3">
      <c r="B11" s="48" t="str">
        <f>'BCPJ,HH,Y'!B12</f>
        <v>(1st to 15th) - September, 2021</v>
      </c>
      <c r="C11" s="47">
        <f>'BCPJ,HH,Y'!C11</f>
        <v>7277</v>
      </c>
      <c r="D11" s="45">
        <f>('Parameters - Project'!$E$7/365)*15</f>
        <v>0.2210958904109589</v>
      </c>
      <c r="E11" s="45">
        <f>('BCPJ,HH,Y'!$K$8/365)*15</f>
        <v>3.0287108275473822E-3</v>
      </c>
      <c r="F11" s="45">
        <f t="shared" si="0"/>
        <v>0.20716382060424093</v>
      </c>
      <c r="G11" s="59">
        <f>'Parameters - Project'!$E$6</f>
        <v>0.95609999999999995</v>
      </c>
      <c r="H11" s="45">
        <f>'Parameters - Project'!$E$3</f>
        <v>1.5599999999999999E-2</v>
      </c>
      <c r="I11" s="45">
        <f>'Parameters - Project'!$E$4</f>
        <v>64.400000000000006</v>
      </c>
      <c r="J11" s="44">
        <f t="shared" si="1"/>
        <v>1524.2509185333895</v>
      </c>
      <c r="K11" s="43">
        <f t="shared" si="2"/>
        <v>1448.0383726067198</v>
      </c>
    </row>
    <row r="12" spans="2:11" x14ac:dyDescent="0.3">
      <c r="B12" s="48" t="str">
        <f>'BCPJ,HH,Y'!B13</f>
        <v>(16th to 31st) - September, 2021</v>
      </c>
      <c r="C12" s="47">
        <f>'BCPJ,HH,Y'!C12</f>
        <v>8357</v>
      </c>
      <c r="D12" s="45">
        <f>('Parameters - Project'!$E$7/365)*16</f>
        <v>0.23583561643835615</v>
      </c>
      <c r="E12" s="45">
        <f>('BCPJ,HH,Y'!$K$8/365)*16</f>
        <v>3.2306248827172076E-3</v>
      </c>
      <c r="F12" s="45">
        <f t="shared" si="0"/>
        <v>0.22097474197785696</v>
      </c>
      <c r="G12" s="59">
        <f>'Parameters - Project'!$E$6</f>
        <v>0.95609999999999995</v>
      </c>
      <c r="H12" s="45">
        <f>'Parameters - Project'!$E$3</f>
        <v>1.5599999999999999E-2</v>
      </c>
      <c r="I12" s="45">
        <f>'Parameters - Project'!$E$4</f>
        <v>64.400000000000006</v>
      </c>
      <c r="J12" s="44">
        <f t="shared" si="1"/>
        <v>1867.1672284268843</v>
      </c>
      <c r="K12" s="43">
        <f t="shared" si="2"/>
        <v>1773.8088670055397</v>
      </c>
    </row>
    <row r="13" spans="2:11" x14ac:dyDescent="0.3">
      <c r="B13" s="48" t="str">
        <f>'BCPJ,HH,Y'!B14</f>
        <v>(1st to 15th) - October, 2021</v>
      </c>
      <c r="C13" s="47">
        <f>'BCPJ,HH,Y'!C13</f>
        <v>9436</v>
      </c>
      <c r="D13" s="45">
        <f>('Parameters - Project'!$E$7/365)*15</f>
        <v>0.2210958904109589</v>
      </c>
      <c r="E13" s="45">
        <f>('BCPJ,HH,Y'!$K$8/365)*15</f>
        <v>3.0287108275473822E-3</v>
      </c>
      <c r="F13" s="45">
        <f t="shared" si="0"/>
        <v>0.20716382060424093</v>
      </c>
      <c r="G13" s="59">
        <f>'Parameters - Project'!$E$6</f>
        <v>0.95609999999999995</v>
      </c>
      <c r="H13" s="45">
        <f>'Parameters - Project'!$E$3</f>
        <v>1.5599999999999999E-2</v>
      </c>
      <c r="I13" s="45">
        <f>'Parameters - Project'!$E$4</f>
        <v>64.400000000000006</v>
      </c>
      <c r="J13" s="44">
        <f t="shared" si="1"/>
        <v>1976.4781733243178</v>
      </c>
      <c r="K13" s="43">
        <f t="shared" si="2"/>
        <v>1877.6542646581022</v>
      </c>
    </row>
    <row r="14" spans="2:11" x14ac:dyDescent="0.3">
      <c r="B14" s="48" t="str">
        <f>'BCPJ,HH,Y'!B15</f>
        <v>(16th to 31st) - October, 2021</v>
      </c>
      <c r="C14" s="47">
        <f>'BCPJ,HH,Y'!C14</f>
        <v>10156</v>
      </c>
      <c r="D14" s="45">
        <f>('Parameters - Project'!$E$7/365)*16</f>
        <v>0.23583561643835615</v>
      </c>
      <c r="E14" s="45">
        <f>('BCPJ,HH,Y'!$K$8/365)*16</f>
        <v>3.2306248827172076E-3</v>
      </c>
      <c r="F14" s="45">
        <f t="shared" si="0"/>
        <v>0.22097474197785696</v>
      </c>
      <c r="G14" s="59">
        <f>'Parameters - Project'!$E$6</f>
        <v>0.95609999999999995</v>
      </c>
      <c r="H14" s="45">
        <f>'Parameters - Project'!$E$3</f>
        <v>1.5599999999999999E-2</v>
      </c>
      <c r="I14" s="45">
        <f>'Parameters - Project'!$E$4</f>
        <v>64.400000000000006</v>
      </c>
      <c r="J14" s="44">
        <f t="shared" si="1"/>
        <v>2269.1097728734521</v>
      </c>
      <c r="K14" s="43">
        <f t="shared" si="2"/>
        <v>2155.6542842297786</v>
      </c>
    </row>
    <row r="15" spans="2:11" ht="15" customHeight="1" x14ac:dyDescent="0.3">
      <c r="B15" s="48" t="str">
        <f>'BCPJ,HH,Y'!B16</f>
        <v>(1st to 15th) - November, 2021</v>
      </c>
      <c r="C15" s="47">
        <f>'BCPJ,HH,Y'!C15</f>
        <v>10934</v>
      </c>
      <c r="D15" s="45">
        <f>('Parameters - Project'!$E$7/365)*15</f>
        <v>0.2210958904109589</v>
      </c>
      <c r="E15" s="45">
        <f>('BCPJ,HH,Y'!$K$8/365)*15</f>
        <v>3.0287108275473822E-3</v>
      </c>
      <c r="F15" s="45">
        <f t="shared" si="0"/>
        <v>0.20716382060424093</v>
      </c>
      <c r="G15" s="59">
        <f>'Parameters - Project'!$E$6</f>
        <v>0.95609999999999995</v>
      </c>
      <c r="H15" s="45">
        <f>'Parameters - Project'!$E$3</f>
        <v>1.5599999999999999E-2</v>
      </c>
      <c r="I15" s="45">
        <f>'Parameters - Project'!$E$4</f>
        <v>64.400000000000006</v>
      </c>
      <c r="J15" s="44">
        <f t="shared" si="1"/>
        <v>2290.2514144900483</v>
      </c>
      <c r="K15" s="43">
        <f t="shared" si="2"/>
        <v>2175.7388437655454</v>
      </c>
    </row>
    <row r="16" spans="2:11" x14ac:dyDescent="0.3">
      <c r="B16" s="48" t="str">
        <f>'BCPJ,HH,Y'!B17</f>
        <v>(16th to 30st) - November, 2021</v>
      </c>
      <c r="C16" s="47">
        <f>'BCPJ,HH,Y'!C16</f>
        <v>10976</v>
      </c>
      <c r="D16" s="45">
        <f>('Parameters - Project'!$E$7/365)*15</f>
        <v>0.2210958904109589</v>
      </c>
      <c r="E16" s="45">
        <f>('BCPJ,HH,Y'!$K$8/365)*15</f>
        <v>3.0287108275473822E-3</v>
      </c>
      <c r="F16" s="45">
        <f t="shared" si="0"/>
        <v>0.20716382060424093</v>
      </c>
      <c r="G16" s="59">
        <f>'Parameters - Project'!$E$6</f>
        <v>0.95609999999999995</v>
      </c>
      <c r="H16" s="45">
        <f>'Parameters - Project'!$E$3</f>
        <v>1.5599999999999999E-2</v>
      </c>
      <c r="I16" s="45">
        <f>'Parameters - Project'!$E$4</f>
        <v>64.400000000000006</v>
      </c>
      <c r="J16" s="44">
        <f t="shared" si="1"/>
        <v>2299.0487950834795</v>
      </c>
      <c r="K16" s="43">
        <f t="shared" si="2"/>
        <v>2184.0963553293063</v>
      </c>
    </row>
    <row r="17" spans="2:12" x14ac:dyDescent="0.3">
      <c r="B17" s="48" t="str">
        <f>'BCPJ,HH,Y'!B18</f>
        <v>(1st to 15th) - December, 2021</v>
      </c>
      <c r="C17" s="47">
        <f>'BCPJ,HH,Y'!C17</f>
        <v>11036</v>
      </c>
      <c r="D17" s="45">
        <f>('Parameters - Project'!$E$7/365)*15</f>
        <v>0.2210958904109589</v>
      </c>
      <c r="E17" s="45">
        <f>('BCPJ,HH,Y'!$K$8/365)*15</f>
        <v>3.0287108275473822E-3</v>
      </c>
      <c r="F17" s="45">
        <f t="shared" si="0"/>
        <v>0.20716382060424093</v>
      </c>
      <c r="G17" s="59">
        <f>'Parameters - Project'!$E$6</f>
        <v>0.95609999999999995</v>
      </c>
      <c r="H17" s="45">
        <f>'Parameters - Project'!$E$3</f>
        <v>1.5599999999999999E-2</v>
      </c>
      <c r="I17" s="45">
        <f>'Parameters - Project'!$E$4</f>
        <v>64.400000000000006</v>
      </c>
      <c r="J17" s="44">
        <f t="shared" si="1"/>
        <v>2311.6164816455248</v>
      </c>
      <c r="K17" s="43">
        <f t="shared" si="2"/>
        <v>2196.0356575632491</v>
      </c>
    </row>
    <row r="18" spans="2:12" x14ac:dyDescent="0.3">
      <c r="B18" s="48" t="str">
        <f>'BCPJ,HH,Y'!B19</f>
        <v>(16th to 31st) - December, 2021</v>
      </c>
      <c r="C18" s="47">
        <f>'BCPJ,HH,Y'!C18</f>
        <v>11051</v>
      </c>
      <c r="D18" s="45">
        <f>('Parameters - Project'!$E$7/365)*16</f>
        <v>0.23583561643835615</v>
      </c>
      <c r="E18" s="45">
        <f>('BCPJ,HH,Y'!$K$8/365)*16</f>
        <v>3.2306248827172076E-3</v>
      </c>
      <c r="F18" s="45">
        <f t="shared" si="0"/>
        <v>0.22097474197785696</v>
      </c>
      <c r="G18" s="59">
        <f>'Parameters - Project'!$E$6</f>
        <v>0.95609999999999995</v>
      </c>
      <c r="H18" s="45">
        <f>'Parameters - Project'!$E$3</f>
        <v>1.5599999999999999E-2</v>
      </c>
      <c r="I18" s="45">
        <f>'Parameters - Project'!$E$4</f>
        <v>64.400000000000006</v>
      </c>
      <c r="J18" s="44">
        <f t="shared" si="1"/>
        <v>2469.0756301717715</v>
      </c>
      <c r="K18" s="43">
        <f t="shared" si="2"/>
        <v>2345.6218486631833</v>
      </c>
    </row>
    <row r="19" spans="2:12" x14ac:dyDescent="0.3">
      <c r="B19" s="48" t="str">
        <f>'BCPJ,HH,Y'!B20</f>
        <v>(1st to 15th) - January, 2022</v>
      </c>
      <c r="C19" s="47">
        <f>'BCPJ,HH,Y'!C19</f>
        <v>11066</v>
      </c>
      <c r="D19" s="45">
        <f>('Parameters - Project'!$E$7/365)*15</f>
        <v>0.2210958904109589</v>
      </c>
      <c r="E19" s="45">
        <f>('BCPJ,HH,Y'!$K$8/365)*15</f>
        <v>3.0287108275473822E-3</v>
      </c>
      <c r="F19" s="45">
        <f t="shared" si="0"/>
        <v>0.20716382060424093</v>
      </c>
      <c r="G19" s="59">
        <f>'Parameters - Project'!$E$6</f>
        <v>0.95609999999999995</v>
      </c>
      <c r="H19" s="45">
        <f>'Parameters - Project'!$E$3</f>
        <v>1.5599999999999999E-2</v>
      </c>
      <c r="I19" s="45">
        <f>'Parameters - Project'!$E$4</f>
        <v>64.400000000000006</v>
      </c>
      <c r="J19" s="44">
        <f t="shared" si="1"/>
        <v>2317.9003249265479</v>
      </c>
      <c r="K19" s="43">
        <f t="shared" si="2"/>
        <v>2202.00530868022</v>
      </c>
    </row>
    <row r="20" spans="2:12" x14ac:dyDescent="0.3">
      <c r="B20" s="48" t="s">
        <v>86</v>
      </c>
      <c r="C20" s="47">
        <f>'BCPJ,HH,Y'!C20</f>
        <v>11085</v>
      </c>
      <c r="D20" s="45">
        <f>('Parameters - Project'!$E$7/365)*16</f>
        <v>0.23583561643835615</v>
      </c>
      <c r="E20" s="45">
        <f>('BCPJ,HH,Y'!$K$8/365)*16</f>
        <v>3.2306248827172076E-3</v>
      </c>
      <c r="F20" s="45">
        <f t="shared" si="0"/>
        <v>0.22097474197785696</v>
      </c>
      <c r="G20" s="59">
        <f>'Parameters - Project'!$E$6</f>
        <v>0.95609999999999995</v>
      </c>
      <c r="H20" s="45">
        <f>'Parameters - Project'!$E$3</f>
        <v>1.5599999999999999E-2</v>
      </c>
      <c r="I20" s="45">
        <f>'Parameters - Project'!$E$4</f>
        <v>64.400000000000006</v>
      </c>
      <c r="J20" s="44">
        <f t="shared" si="1"/>
        <v>2476.6720984937192</v>
      </c>
      <c r="K20" s="43">
        <f t="shared" si="2"/>
        <v>2352.8384935690333</v>
      </c>
    </row>
    <row r="21" spans="2:12" x14ac:dyDescent="0.3">
      <c r="B21" s="48" t="str">
        <f>'BCPJ,HH,Y'!B22</f>
        <v>February, 2022</v>
      </c>
      <c r="C21" s="47">
        <f>'BCPJ,HH,Y'!C22</f>
        <v>11085</v>
      </c>
      <c r="D21" s="45">
        <f>('Parameters - Project'!$E$7/12)</f>
        <v>0.44833333333333331</v>
      </c>
      <c r="E21" s="45">
        <f>('BCPJ,HH,Y'!$K$8/12)</f>
        <v>6.1415525114155252E-3</v>
      </c>
      <c r="F21" s="45">
        <f t="shared" si="0"/>
        <v>0.4200821917808219</v>
      </c>
      <c r="G21" s="59">
        <f>'Parameters - Project'!$E$6</f>
        <v>0.95609999999999995</v>
      </c>
      <c r="H21" s="45">
        <f>'Parameters - Project'!$E$3</f>
        <v>1.5599999999999999E-2</v>
      </c>
      <c r="I21" s="45">
        <f>'Parameters - Project'!$E$4</f>
        <v>64.400000000000006</v>
      </c>
      <c r="J21" s="44">
        <f t="shared" si="1"/>
        <v>4708.2568539073318</v>
      </c>
      <c r="K21" s="43">
        <f t="shared" si="2"/>
        <v>4472.8440112119652</v>
      </c>
    </row>
    <row r="22" spans="2:12" x14ac:dyDescent="0.3">
      <c r="B22" s="48" t="str">
        <f>'BCPJ,HH,Y'!B23</f>
        <v>March, 2022</v>
      </c>
      <c r="C22" s="47">
        <f>'BCPJ,HH,Y'!C22</f>
        <v>11085</v>
      </c>
      <c r="D22" s="45">
        <f>('Parameters - Project'!$E$7/12)</f>
        <v>0.44833333333333331</v>
      </c>
      <c r="E22" s="45">
        <f>('BCPJ,HH,Y'!$K$8/12)</f>
        <v>6.1415525114155252E-3</v>
      </c>
      <c r="F22" s="45">
        <f t="shared" si="0"/>
        <v>0.4200821917808219</v>
      </c>
      <c r="G22" s="59">
        <f>'Parameters - Project'!$E$6</f>
        <v>0.95609999999999995</v>
      </c>
      <c r="H22" s="45">
        <f>'Parameters - Project'!$E$3</f>
        <v>1.5599999999999999E-2</v>
      </c>
      <c r="I22" s="45">
        <f>'Parameters - Project'!$E$4</f>
        <v>64.400000000000006</v>
      </c>
      <c r="J22" s="44">
        <f t="shared" si="1"/>
        <v>4708.2568539073318</v>
      </c>
      <c r="K22" s="43">
        <f t="shared" si="2"/>
        <v>4472.8440112119652</v>
      </c>
    </row>
    <row r="23" spans="2:12" x14ac:dyDescent="0.3">
      <c r="B23" s="48" t="str">
        <f>'BCPJ,HH,Y'!B24</f>
        <v>April, 2022</v>
      </c>
      <c r="C23" s="47">
        <f>'BCPJ,HH,Y'!C23</f>
        <v>11085</v>
      </c>
      <c r="D23" s="45">
        <f>('Parameters - Project'!$E$7/12)</f>
        <v>0.44833333333333331</v>
      </c>
      <c r="E23" s="45">
        <f>('BCPJ,HH,Y'!$K$8/12)</f>
        <v>6.1415525114155252E-3</v>
      </c>
      <c r="F23" s="45">
        <f t="shared" si="0"/>
        <v>0.4200821917808219</v>
      </c>
      <c r="G23" s="59">
        <f>'Parameters - Project'!$E$6</f>
        <v>0.95609999999999995</v>
      </c>
      <c r="H23" s="45">
        <f>'Parameters - Project'!$E$3</f>
        <v>1.5599999999999999E-2</v>
      </c>
      <c r="I23" s="45">
        <f>'Parameters - Project'!$E$4</f>
        <v>64.400000000000006</v>
      </c>
      <c r="J23" s="44">
        <f t="shared" si="1"/>
        <v>4708.2568539073318</v>
      </c>
      <c r="K23" s="43">
        <f t="shared" si="2"/>
        <v>4472.8440112119652</v>
      </c>
    </row>
    <row r="24" spans="2:12" x14ac:dyDescent="0.3">
      <c r="B24" s="48" t="str">
        <f>'BCPJ,HH,Y'!B25</f>
        <v>May, 2022</v>
      </c>
      <c r="C24" s="47">
        <f>'BCPJ,HH,Y'!C24</f>
        <v>11085</v>
      </c>
      <c r="D24" s="45">
        <f>('Parameters - Project'!$E$7/12)</f>
        <v>0.44833333333333331</v>
      </c>
      <c r="E24" s="45">
        <f>('BCPJ,HH,Y'!$K$8/12)</f>
        <v>6.1415525114155252E-3</v>
      </c>
      <c r="F24" s="45">
        <f t="shared" si="0"/>
        <v>0.4200821917808219</v>
      </c>
      <c r="G24" s="59">
        <f>'Parameters - Project'!$E$6</f>
        <v>0.95609999999999995</v>
      </c>
      <c r="H24" s="45">
        <f>'Parameters - Project'!$E$3</f>
        <v>1.5599999999999999E-2</v>
      </c>
      <c r="I24" s="45">
        <f>'Parameters - Project'!$E$4</f>
        <v>64.400000000000006</v>
      </c>
      <c r="J24" s="44">
        <f t="shared" si="1"/>
        <v>4708.2568539073318</v>
      </c>
      <c r="K24" s="43">
        <f t="shared" si="2"/>
        <v>4472.8440112119652</v>
      </c>
    </row>
    <row r="25" spans="2:12" x14ac:dyDescent="0.3">
      <c r="B25" s="48" t="str">
        <f>'BCPJ,HH,Y'!B26</f>
        <v>June, 2022</v>
      </c>
      <c r="C25" s="47">
        <f>'BCPJ,HH,Y'!C25</f>
        <v>11085</v>
      </c>
      <c r="D25" s="45">
        <f>('Parameters - Project'!$E$7/12)</f>
        <v>0.44833333333333331</v>
      </c>
      <c r="E25" s="45">
        <f>('BCPJ,HH,Y'!$K$8/12)</f>
        <v>6.1415525114155252E-3</v>
      </c>
      <c r="F25" s="45">
        <f t="shared" si="0"/>
        <v>0.4200821917808219</v>
      </c>
      <c r="G25" s="59">
        <f>'Parameters - Project'!$E$6</f>
        <v>0.95609999999999995</v>
      </c>
      <c r="H25" s="45">
        <f>'Parameters - Project'!$E$3</f>
        <v>1.5599999999999999E-2</v>
      </c>
      <c r="I25" s="45">
        <f>'Parameters - Project'!$E$4</f>
        <v>64.400000000000006</v>
      </c>
      <c r="J25" s="44">
        <f t="shared" si="1"/>
        <v>4708.2568539073318</v>
      </c>
      <c r="K25" s="43">
        <f t="shared" si="2"/>
        <v>4472.8440112119652</v>
      </c>
    </row>
    <row r="26" spans="2:12" x14ac:dyDescent="0.3">
      <c r="B26" s="48" t="str">
        <f>'BCPJ,HH,Y'!B27</f>
        <v>July, 2022</v>
      </c>
      <c r="C26" s="47">
        <f>'BCPJ,HH,Y'!C26</f>
        <v>11085</v>
      </c>
      <c r="D26" s="45">
        <f>('Parameters - Project'!$E$7/12)</f>
        <v>0.44833333333333331</v>
      </c>
      <c r="E26" s="45">
        <f>('BCPJ,HH,Y'!$K$8/12)</f>
        <v>6.1415525114155252E-3</v>
      </c>
      <c r="F26" s="45">
        <f t="shared" si="0"/>
        <v>0.4200821917808219</v>
      </c>
      <c r="G26" s="59">
        <f>'Parameters - Project'!$E$6</f>
        <v>0.95609999999999995</v>
      </c>
      <c r="H26" s="45">
        <f>'Parameters - Project'!$E$3</f>
        <v>1.5599999999999999E-2</v>
      </c>
      <c r="I26" s="45">
        <f>'Parameters - Project'!$E$4</f>
        <v>64.400000000000006</v>
      </c>
      <c r="J26" s="44">
        <f t="shared" si="1"/>
        <v>4708.2568539073318</v>
      </c>
      <c r="K26" s="43">
        <f t="shared" si="2"/>
        <v>4472.8440112119652</v>
      </c>
    </row>
    <row r="27" spans="2:12" ht="15" thickBot="1" x14ac:dyDescent="0.35">
      <c r="B27" s="48" t="str">
        <f>'BCPJ,HH,Y'!B28</f>
        <v>August, 2022</v>
      </c>
      <c r="C27" s="47">
        <f>'BCPJ,HH,Y'!C27</f>
        <v>11085</v>
      </c>
      <c r="D27" s="45">
        <f>('Parameters - Project'!$E$7/12)</f>
        <v>0.44833333333333331</v>
      </c>
      <c r="E27" s="45">
        <f>('BCPJ,HH,Y'!$K$8/12)</f>
        <v>6.1415525114155252E-3</v>
      </c>
      <c r="F27" s="45">
        <f t="shared" si="0"/>
        <v>0.4200821917808219</v>
      </c>
      <c r="G27" s="59">
        <f>'Parameters - Project'!$E$6</f>
        <v>0.95609999999999995</v>
      </c>
      <c r="H27" s="45">
        <f>'Parameters - Project'!$E$3</f>
        <v>1.5599999999999999E-2</v>
      </c>
      <c r="I27" s="45">
        <f>'Parameters - Project'!$E$4</f>
        <v>64.400000000000006</v>
      </c>
      <c r="J27" s="44">
        <f t="shared" si="1"/>
        <v>4708.2568539073318</v>
      </c>
      <c r="K27" s="43">
        <f t="shared" si="2"/>
        <v>4472.8440112119652</v>
      </c>
    </row>
    <row r="28" spans="2:12" ht="15" thickBot="1" x14ac:dyDescent="0.35">
      <c r="B28" s="74" t="s">
        <v>46</v>
      </c>
      <c r="C28" s="75"/>
      <c r="D28" s="75"/>
      <c r="E28" s="75"/>
      <c r="F28" s="75"/>
      <c r="G28" s="75"/>
      <c r="H28" s="75"/>
      <c r="I28" s="76"/>
      <c r="J28" s="42">
        <f>SUM(J5:J27)</f>
        <v>58681.604150372987</v>
      </c>
      <c r="K28" s="41">
        <f>SUM(K5:K27)</f>
        <v>55747.523942854328</v>
      </c>
      <c r="L28" s="39"/>
    </row>
    <row r="29" spans="2:12" x14ac:dyDescent="0.3">
      <c r="J29" s="26"/>
    </row>
    <row r="31" spans="2:12" x14ac:dyDescent="0.3">
      <c r="B31" s="37" t="s">
        <v>65</v>
      </c>
      <c r="C31" s="40">
        <v>44357</v>
      </c>
      <c r="D31" s="37"/>
      <c r="E31" s="34"/>
      <c r="F31" s="77" t="s">
        <v>64</v>
      </c>
      <c r="G31" s="77"/>
    </row>
    <row r="32" spans="2:12" x14ac:dyDescent="0.3">
      <c r="B32" s="37" t="s">
        <v>63</v>
      </c>
      <c r="C32" s="40">
        <v>44804</v>
      </c>
      <c r="D32" s="37"/>
      <c r="E32" s="34"/>
      <c r="F32" s="35">
        <v>2021</v>
      </c>
      <c r="G32" s="61">
        <f>ROUNDUP(SUM(K5:K18),0)</f>
        <v>19883</v>
      </c>
      <c r="H32" s="26"/>
    </row>
    <row r="33" spans="2:10" x14ac:dyDescent="0.3">
      <c r="B33" s="37" t="s">
        <v>62</v>
      </c>
      <c r="C33" s="37">
        <f>_xlfn.DAYS(C32,C31)</f>
        <v>447</v>
      </c>
      <c r="D33" s="37"/>
      <c r="E33" s="34"/>
      <c r="F33" s="35">
        <v>2022</v>
      </c>
      <c r="G33" s="61">
        <f>ROUNDUP(SUM(K19:K27),0)</f>
        <v>35865</v>
      </c>
    </row>
    <row r="34" spans="2:10" ht="28.8" x14ac:dyDescent="0.3">
      <c r="B34" s="37" t="s">
        <v>61</v>
      </c>
      <c r="C34" s="37">
        <v>54424</v>
      </c>
      <c r="D34" s="37" t="s">
        <v>50</v>
      </c>
      <c r="E34" s="34"/>
      <c r="F34" s="35" t="s">
        <v>28</v>
      </c>
      <c r="G34" s="60">
        <f>G32+G33</f>
        <v>55748</v>
      </c>
      <c r="J34" s="39"/>
    </row>
    <row r="35" spans="2:10" x14ac:dyDescent="0.3">
      <c r="B35" s="37" t="s">
        <v>51</v>
      </c>
      <c r="C35" s="38">
        <f>(C34/365)</f>
        <v>149.1068493150685</v>
      </c>
      <c r="D35" s="37" t="s">
        <v>60</v>
      </c>
      <c r="E35" s="34"/>
      <c r="F35" s="34"/>
    </row>
    <row r="36" spans="2:10" ht="28.8" x14ac:dyDescent="0.3">
      <c r="B36" s="37" t="s">
        <v>52</v>
      </c>
      <c r="C36" s="38">
        <f>(C35*C33)</f>
        <v>66650.76164383562</v>
      </c>
      <c r="D36" s="37" t="s">
        <v>53</v>
      </c>
      <c r="E36" s="34"/>
      <c r="F36" s="34"/>
    </row>
    <row r="37" spans="2:10" ht="28.8" x14ac:dyDescent="0.3">
      <c r="B37" s="35" t="s">
        <v>54</v>
      </c>
      <c r="C37" s="36">
        <f>G34</f>
        <v>55748</v>
      </c>
      <c r="D37" s="35" t="s">
        <v>53</v>
      </c>
      <c r="E37" s="34"/>
      <c r="F37" s="34"/>
    </row>
    <row r="44" spans="2:10" x14ac:dyDescent="0.3">
      <c r="H44" s="3"/>
    </row>
    <row r="58" ht="30" customHeight="1" x14ac:dyDescent="0.3"/>
    <row r="59" ht="19.95" customHeight="1" x14ac:dyDescent="0.3"/>
  </sheetData>
  <mergeCells count="3">
    <mergeCell ref="B28:I28"/>
    <mergeCell ref="B2:C2"/>
    <mergeCell ref="F31:G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Parameters - Project</vt:lpstr>
      <vt:lpstr>BCPJ,HH,Y</vt:lpstr>
      <vt:lpstr>ER Calculation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Chethan</dc:creator>
  <cp:lastModifiedBy>Shivani</cp:lastModifiedBy>
  <dcterms:created xsi:type="dcterms:W3CDTF">2013-12-13T13:37:21Z</dcterms:created>
  <dcterms:modified xsi:type="dcterms:W3CDTF">2023-02-27T05:39:34Z</dcterms:modified>
</cp:coreProperties>
</file>