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fd1c160fee3e40/Desktop/biogas/biogas/GS 11656/validation/GS^N4/Submitted-GS/"/>
    </mc:Choice>
  </mc:AlternateContent>
  <xr:revisionPtr revIDLastSave="1" documentId="8_{94165014-E9E6-4761-9AF1-1D13F17335DE}" xr6:coauthVersionLast="47" xr6:coauthVersionMax="47" xr10:uidLastSave="{093B88F5-1EA8-4136-ADC9-ACDB075EF56E}"/>
  <bookViews>
    <workbookView xWindow="-108" yWindow="-108" windowWidth="23256" windowHeight="12456" activeTab="3" xr2:uid="{00000000-000D-0000-FFFF-FFFF00000000}"/>
  </bookViews>
  <sheets>
    <sheet name="Parameters - Project" sheetId="6" r:id="rId1"/>
    <sheet name="fNRB Calculation new" sheetId="9" r:id="rId2"/>
    <sheet name="Thermal Calculation" sheetId="8" r:id="rId3"/>
    <sheet name="ER Calculation" sheetId="5" r:id="rId4"/>
  </sheets>
  <calcPr calcId="191029"/>
</workbook>
</file>

<file path=xl/calcChain.xml><?xml version="1.0" encoding="utf-8"?>
<calcChain xmlns="http://schemas.openxmlformats.org/spreadsheetml/2006/main">
  <c r="E20" i="5" l="1"/>
  <c r="E21" i="5"/>
  <c r="E22" i="5"/>
  <c r="E23" i="5"/>
  <c r="E19" i="5"/>
  <c r="C12" i="9" l="1"/>
  <c r="C5" i="9"/>
  <c r="C13" i="9" l="1"/>
  <c r="C14" i="9" s="1"/>
  <c r="C15" i="9" s="1"/>
  <c r="C9" i="5" s="1"/>
  <c r="D9" i="6"/>
  <c r="C12" i="8" s="1"/>
  <c r="C24" i="5" l="1"/>
  <c r="C26" i="5" s="1"/>
  <c r="D13" i="5"/>
  <c r="D8" i="6" l="1"/>
  <c r="C11" i="5" l="1"/>
  <c r="C10" i="5"/>
  <c r="C13" i="8"/>
  <c r="C14" i="8" s="1"/>
  <c r="C15" i="8" s="1"/>
  <c r="C16" i="8" s="1"/>
  <c r="C7" i="5"/>
  <c r="F23" i="5" l="1"/>
  <c r="D20" i="5"/>
  <c r="F20" i="5"/>
  <c r="D21" i="5"/>
  <c r="F21" i="5"/>
  <c r="D22" i="5"/>
  <c r="D19" i="5"/>
  <c r="F22" i="5"/>
  <c r="F19" i="5"/>
  <c r="D23" i="5"/>
  <c r="C12" i="5"/>
  <c r="C13" i="5" s="1"/>
  <c r="D24" i="5" l="1"/>
  <c r="D26" i="5" s="1"/>
  <c r="F26" i="5"/>
</calcChain>
</file>

<file path=xl/sharedStrings.xml><?xml version="1.0" encoding="utf-8"?>
<sst xmlns="http://schemas.openxmlformats.org/spreadsheetml/2006/main" count="128" uniqueCount="106">
  <si>
    <t>Parameter</t>
  </si>
  <si>
    <t>Fuelwood consumption in the Baseline</t>
  </si>
  <si>
    <t>Value</t>
  </si>
  <si>
    <t>Units</t>
  </si>
  <si>
    <t>Source of Data</t>
  </si>
  <si>
    <t>Emissions from the use of fossil fuels for meeting similar thermal energy needs</t>
  </si>
  <si>
    <t>Activity Data</t>
  </si>
  <si>
    <t>Unit</t>
  </si>
  <si>
    <t>By</t>
  </si>
  <si>
    <t>Fraction of NRB</t>
  </si>
  <si>
    <t xml:space="preserve"> -</t>
  </si>
  <si>
    <t>fNRB, y</t>
  </si>
  <si>
    <t>TJ/tonne</t>
  </si>
  <si>
    <t>NCVbiomass</t>
  </si>
  <si>
    <r>
      <t>tCO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/TJ</t>
    </r>
  </si>
  <si>
    <t>EFprojected_fossilfuel</t>
  </si>
  <si>
    <t>ERy</t>
  </si>
  <si>
    <t>Year</t>
  </si>
  <si>
    <r>
      <t>Total estimated reductions (tonnes of CO</t>
    </r>
    <r>
      <rPr>
        <vertAlign val="subscript"/>
        <sz val="11"/>
        <rFont val="Times New Roman"/>
        <family val="1"/>
      </rPr>
      <t>2e</t>
    </r>
    <r>
      <rPr>
        <sz val="11"/>
        <rFont val="Times New Roman"/>
        <family val="1"/>
      </rPr>
      <t>)</t>
    </r>
  </si>
  <si>
    <t>Total number of crediting years</t>
  </si>
  <si>
    <r>
      <t>Annual average over the crediting period of estimated reductions (tonnes of CO</t>
    </r>
    <r>
      <rPr>
        <b/>
        <vertAlign val="subscript"/>
        <sz val="11"/>
        <rFont val="Times New Roman"/>
        <family val="1"/>
      </rPr>
      <t>2 e</t>
    </r>
    <r>
      <rPr>
        <b/>
        <sz val="11"/>
        <rFont val="Times New Roman"/>
        <family val="1"/>
      </rPr>
      <t>)</t>
    </r>
  </si>
  <si>
    <t>Symbol</t>
  </si>
  <si>
    <t>SI unit</t>
  </si>
  <si>
    <t>Refernces</t>
  </si>
  <si>
    <t>NCV</t>
  </si>
  <si>
    <t xml:space="preserve"> EFCO2</t>
  </si>
  <si>
    <t>tCO2/TJ</t>
  </si>
  <si>
    <t>IPCC default for wood fuel</t>
  </si>
  <si>
    <t>Emission factor of projected fossil fuel</t>
  </si>
  <si>
    <t>Net calorific value of the non-renewable woody biomass that is substituted</t>
  </si>
  <si>
    <t>Plant Details - Punjab</t>
  </si>
  <si>
    <t>IPCC default value</t>
  </si>
  <si>
    <t>Size</t>
  </si>
  <si>
    <t>Nos.</t>
  </si>
  <si>
    <r>
      <t>No. KVIC type Biogas plant (</t>
    </r>
    <r>
      <rPr>
        <b/>
        <sz val="11"/>
        <color theme="1"/>
        <rFont val="Calibri"/>
        <family val="2"/>
        <scheme val="minor"/>
      </rPr>
      <t>m3</t>
    </r>
    <r>
      <rPr>
        <sz val="11"/>
        <color theme="1"/>
        <rFont val="Calibri"/>
        <family val="2"/>
        <scheme val="minor"/>
      </rPr>
      <t>)</t>
    </r>
  </si>
  <si>
    <t>Total no. of KVIC Biogas plants</t>
  </si>
  <si>
    <t>Ref</t>
  </si>
  <si>
    <t>Where:</t>
  </si>
  <si>
    <t>E = Energy available from a biogas digester</t>
  </si>
  <si>
    <t xml:space="preserve">  = combustion efficiency of burners</t>
  </si>
  <si>
    <r>
      <t>H</t>
    </r>
    <r>
      <rPr>
        <vertAlign val="subscript"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= heat of combustion per unit volume of biogas</t>
    </r>
  </si>
  <si>
    <t>MJ/m3</t>
  </si>
  <si>
    <t>Default value as per AMS-I.I, version 4</t>
  </si>
  <si>
    <r>
      <t>V</t>
    </r>
    <r>
      <rPr>
        <vertAlign val="subscript"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= Volume of the biogas</t>
    </r>
  </si>
  <si>
    <t>m3/day</t>
  </si>
  <si>
    <t>E =</t>
  </si>
  <si>
    <t>MJ/day</t>
  </si>
  <si>
    <t>kWh/day</t>
  </si>
  <si>
    <t>kW thermal Capacity</t>
  </si>
  <si>
    <t>MW, thermal</t>
  </si>
  <si>
    <r>
      <t>Total Volume of entire Biogas project (</t>
    </r>
    <r>
      <rPr>
        <b/>
        <sz val="11"/>
        <color theme="1"/>
        <rFont val="Calibri"/>
        <family val="2"/>
        <scheme val="minor"/>
      </rPr>
      <t>m3</t>
    </r>
    <r>
      <rPr>
        <sz val="11"/>
        <color theme="1"/>
        <rFont val="Calibri"/>
        <family val="2"/>
        <scheme val="minor"/>
      </rPr>
      <t>)</t>
    </r>
  </si>
  <si>
    <t>Biogas technology, B.T.Nijajuna, New Age International Publishers, New Delhi, 2002 (page no 38)</t>
  </si>
  <si>
    <t>Average annual consumption of woody biomass per household before the start of the project activity</t>
  </si>
  <si>
    <t>Baseline Survey</t>
  </si>
  <si>
    <t>tonnes/household/year</t>
  </si>
  <si>
    <t>Reference</t>
  </si>
  <si>
    <t>tonne/year</t>
  </si>
  <si>
    <t>NCV Biomass</t>
  </si>
  <si>
    <t>Emission factor</t>
  </si>
  <si>
    <t>Emission Reduction Calculations based on AMS I E version 12</t>
  </si>
  <si>
    <t>Baseline Emissions</t>
  </si>
  <si>
    <t>Baseline Emissions During year y</t>
  </si>
  <si>
    <r>
      <t>tCO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/yr</t>
    </r>
  </si>
  <si>
    <t>Leakage emissions</t>
  </si>
  <si>
    <t>ERy (considered leakage adjustment factor)</t>
  </si>
  <si>
    <t>BC,PJ,HH,Y</t>
  </si>
  <si>
    <t>LEy</t>
  </si>
  <si>
    <t>Leakage</t>
  </si>
  <si>
    <t>Estimation of project activity Emissions(tCO2)</t>
  </si>
  <si>
    <t>Estimation of Baseline Emissions(tCO2)</t>
  </si>
  <si>
    <t>Estimation of Leakage Emissions(tCO2)</t>
  </si>
  <si>
    <t>Estimation of overall emission reductions(tCO2)</t>
  </si>
  <si>
    <t>Year 1</t>
  </si>
  <si>
    <t>Year 2</t>
  </si>
  <si>
    <t>Year 3</t>
  </si>
  <si>
    <t>Year 4</t>
  </si>
  <si>
    <t>Year 5</t>
  </si>
  <si>
    <t>Total quantity</t>
  </si>
  <si>
    <t>Total Woodfuel Consumption   (HW x N+CE)</t>
  </si>
  <si>
    <t>Ton/year</t>
  </si>
  <si>
    <t>Total Annual Consumption of Wood (H)</t>
  </si>
  <si>
    <t>hectares</t>
  </si>
  <si>
    <t>India State of Forest Resources 2021, Table 4.4 (calculated the area of forest cover under the tiger reserves)</t>
  </si>
  <si>
    <t>Not given, taken as 0 as conservative value</t>
  </si>
  <si>
    <t>Ton/hactare/Year</t>
  </si>
  <si>
    <t>Published Paper: Phytomass carbon pool of trees and forests in India</t>
  </si>
  <si>
    <t>Renewable Biomass (RB)</t>
  </si>
  <si>
    <t>ton/year</t>
  </si>
  <si>
    <t>Non- Renewable Biomas (NRB)</t>
  </si>
  <si>
    <t>Fraction of Non-renewable Biomass (fNRB)</t>
  </si>
  <si>
    <t>Extent of forest in sub-category (Fforest,i)</t>
  </si>
  <si>
    <t>Extent of Other Wooded Land (Fother,i)</t>
  </si>
  <si>
    <t>Extent of non-accessible area within forest areas (Pforest)</t>
  </si>
  <si>
    <t>Extent of non-accessible area within other wooded land area (Pother)</t>
  </si>
  <si>
    <t>Mean Annual Increment of woody biomass growth per hectare in sub-category i of forest areas (MAIforest,i)</t>
  </si>
  <si>
    <t>Mean Annual Increment of woody biomass growth per hectare in sub-category i of other wooded land areas (MAIother,i)</t>
  </si>
  <si>
    <t>Description of Indicators</t>
  </si>
  <si>
    <r>
      <rPr>
        <b/>
        <sz val="11"/>
        <color theme="1"/>
        <rFont val="Calibri"/>
        <family val="2"/>
        <scheme val="minor"/>
      </rPr>
      <t>Annual wood consumption in  as timber for other use</t>
    </r>
    <r>
      <rPr>
        <sz val="11"/>
        <color theme="1"/>
        <rFont val="Calibri"/>
        <family val="2"/>
        <scheme val="minor"/>
      </rPr>
      <t xml:space="preserve"> </t>
    </r>
  </si>
  <si>
    <t>fNRB calculation for PUNJAB(Using tool: Calculation of the fraction of non-renewable biomass, Version 03.0)</t>
  </si>
  <si>
    <t>fraction</t>
  </si>
  <si>
    <t>India State of Forest Resources 2019, volume 1, chapter 10, pg 160, table 10.2</t>
  </si>
  <si>
    <t>calculated</t>
  </si>
  <si>
    <t>India State of Forest Resources 2021, chapter 13, page no. 427</t>
  </si>
  <si>
    <t>(fNRB)</t>
  </si>
  <si>
    <t>%</t>
  </si>
  <si>
    <t>Value calculated by using Sec. 7.4.7 (Annual fuelwood consumption),India State of Forest Resources 2011,  chapter no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</si>
</sst>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0.00000"/>
    <numFmt numFmtId="168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vertAlign val="subscript"/>
      <sz val="11"/>
      <name val="Times New Roman"/>
      <family val="1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b/>
      <i/>
      <sz val="1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7" fillId="0" borderId="0" xfId="2" applyFont="1"/>
    <xf numFmtId="0" fontId="6" fillId="0" borderId="0" xfId="0" applyFont="1" applyAlignment="1">
      <alignment vertical="center"/>
    </xf>
    <xf numFmtId="0" fontId="0" fillId="0" borderId="1" xfId="0" applyBorder="1"/>
    <xf numFmtId="43" fontId="0" fillId="0" borderId="0" xfId="0" applyNumberFormat="1"/>
    <xf numFmtId="164" fontId="7" fillId="0" borderId="1" xfId="3" applyFont="1" applyBorder="1"/>
    <xf numFmtId="0" fontId="7" fillId="0" borderId="1" xfId="2" applyFont="1" applyBorder="1"/>
    <xf numFmtId="166" fontId="7" fillId="0" borderId="0" xfId="2" applyNumberFormat="1" applyFont="1"/>
    <xf numFmtId="0" fontId="7" fillId="0" borderId="1" xfId="2" applyFont="1" applyBorder="1" applyAlignment="1">
      <alignment horizontal="center"/>
    </xf>
    <xf numFmtId="2" fontId="7" fillId="0" borderId="0" xfId="2" applyNumberFormat="1" applyFont="1"/>
    <xf numFmtId="0" fontId="3" fillId="0" borderId="0" xfId="2"/>
    <xf numFmtId="164" fontId="7" fillId="0" borderId="0" xfId="2" applyNumberFormat="1" applyFont="1"/>
    <xf numFmtId="43" fontId="7" fillId="0" borderId="0" xfId="2" applyNumberFormat="1" applyFont="1"/>
    <xf numFmtId="0" fontId="8" fillId="0" borderId="0" xfId="2" applyFont="1"/>
    <xf numFmtId="1" fontId="7" fillId="0" borderId="0" xfId="2" applyNumberFormat="1" applyFont="1"/>
    <xf numFmtId="0" fontId="7" fillId="0" borderId="1" xfId="2" applyFont="1" applyBorder="1" applyAlignment="1">
      <alignment horizontal="center" wrapText="1"/>
    </xf>
    <xf numFmtId="166" fontId="4" fillId="0" borderId="0" xfId="3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4" fillId="0" borderId="4" xfId="2" applyFont="1" applyBorder="1" applyAlignment="1">
      <alignment horizontal="left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0" fillId="0" borderId="1" xfId="0" applyNumberFormat="1" applyBorder="1"/>
    <xf numFmtId="0" fontId="2" fillId="2" borderId="1" xfId="0" applyFont="1" applyFill="1" applyBorder="1"/>
    <xf numFmtId="165" fontId="0" fillId="0" borderId="1" xfId="1" applyNumberFormat="1" applyFont="1" applyBorder="1"/>
    <xf numFmtId="0" fontId="14" fillId="0" borderId="1" xfId="0" applyFont="1" applyBorder="1"/>
    <xf numFmtId="0" fontId="15" fillId="0" borderId="1" xfId="0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4" fillId="2" borderId="1" xfId="2" applyFont="1" applyFill="1" applyBorder="1"/>
    <xf numFmtId="0" fontId="7" fillId="0" borderId="1" xfId="2" applyFont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center" wrapText="1"/>
    </xf>
    <xf numFmtId="0" fontId="11" fillId="0" borderId="0" xfId="2" applyFont="1"/>
    <xf numFmtId="0" fontId="11" fillId="0" borderId="23" xfId="2" applyFont="1" applyBorder="1" applyAlignment="1">
      <alignment wrapText="1"/>
    </xf>
    <xf numFmtId="0" fontId="11" fillId="0" borderId="25" xfId="2" applyFont="1" applyBorder="1"/>
    <xf numFmtId="0" fontId="4" fillId="2" borderId="1" xfId="2" applyFont="1" applyFill="1" applyBorder="1" applyAlignment="1">
      <alignment horizontal="center"/>
    </xf>
    <xf numFmtId="0" fontId="7" fillId="0" borderId="1" xfId="2" applyFont="1" applyBorder="1" applyAlignment="1">
      <alignment wrapText="1"/>
    </xf>
    <xf numFmtId="0" fontId="8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4" fillId="0" borderId="1" xfId="2" applyFont="1" applyBorder="1"/>
    <xf numFmtId="0" fontId="17" fillId="0" borderId="1" xfId="2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" fontId="4" fillId="0" borderId="1" xfId="2" applyNumberFormat="1" applyFont="1" applyBorder="1" applyAlignment="1">
      <alignment horizontal="center" vertical="center" wrapText="1"/>
    </xf>
    <xf numFmtId="165" fontId="0" fillId="0" borderId="1" xfId="1" applyNumberFormat="1" applyFont="1" applyFill="1" applyBorder="1"/>
    <xf numFmtId="2" fontId="0" fillId="0" borderId="1" xfId="0" applyNumberFormat="1" applyBorder="1"/>
    <xf numFmtId="167" fontId="7" fillId="0" borderId="1" xfId="4" applyNumberFormat="1" applyFont="1" applyBorder="1"/>
    <xf numFmtId="168" fontId="2" fillId="0" borderId="0" xfId="0" applyNumberFormat="1" applyFont="1"/>
    <xf numFmtId="167" fontId="2" fillId="3" borderId="0" xfId="0" applyNumberFormat="1" applyFont="1" applyFill="1"/>
    <xf numFmtId="166" fontId="4" fillId="0" borderId="1" xfId="3" applyNumberFormat="1" applyFont="1" applyBorder="1"/>
    <xf numFmtId="1" fontId="4" fillId="0" borderId="24" xfId="2" applyNumberFormat="1" applyFont="1" applyBorder="1"/>
    <xf numFmtId="166" fontId="7" fillId="0" borderId="1" xfId="3" applyNumberFormat="1" applyFont="1" applyBorder="1"/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1" xfId="2" applyFont="1" applyFill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26" xfId="2" applyFont="1" applyBorder="1" applyAlignment="1">
      <alignment horizontal="center" wrapText="1"/>
    </xf>
    <xf numFmtId="0" fontId="7" fillId="0" borderId="22" xfId="2" applyFont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5">
    <cellStyle name="Comma" xfId="1" builtinId="3"/>
    <cellStyle name="Comma 3" xfId="3" xr:uid="{00000000-0005-0000-0000-000001000000}"/>
    <cellStyle name="Normal" xfId="0" builtinId="0"/>
    <cellStyle name="Normal 2" xfId="2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11</xdr:row>
      <xdr:rowOff>38100</xdr:rowOff>
    </xdr:from>
    <xdr:to>
      <xdr:col>3</xdr:col>
      <xdr:colOff>3310002</xdr:colOff>
      <xdr:row>11</xdr:row>
      <xdr:rowOff>787973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5133975"/>
          <a:ext cx="2938527" cy="749873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12</xdr:row>
      <xdr:rowOff>123825</xdr:rowOff>
    </xdr:from>
    <xdr:to>
      <xdr:col>3</xdr:col>
      <xdr:colOff>1753479</xdr:colOff>
      <xdr:row>12</xdr:row>
      <xdr:rowOff>333375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6124575"/>
          <a:ext cx="1353429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13</xdr:row>
      <xdr:rowOff>76199</xdr:rowOff>
    </xdr:from>
    <xdr:to>
      <xdr:col>3</xdr:col>
      <xdr:colOff>1983627</xdr:colOff>
      <xdr:row>13</xdr:row>
      <xdr:rowOff>618416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0" y="6505574"/>
          <a:ext cx="1621677" cy="54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1097280</xdr:colOff>
          <xdr:row>2</xdr:row>
          <xdr:rowOff>106680</xdr:rowOff>
        </xdr:from>
        <xdr:to>
          <xdr:col>1</xdr:col>
          <xdr:colOff>2667000</xdr:colOff>
          <xdr:row>5</xdr:row>
          <xdr:rowOff>68580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137160</xdr:colOff>
          <xdr:row>9</xdr:row>
          <xdr:rowOff>121920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image" Target="../media/image5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4.w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2"/>
  <sheetViews>
    <sheetView workbookViewId="0">
      <selection activeCell="C12" sqref="C12"/>
    </sheetView>
  </sheetViews>
  <sheetFormatPr defaultRowHeight="14.4" x14ac:dyDescent="0.3"/>
  <cols>
    <col min="2" max="2" width="39.88671875" bestFit="1" customWidth="1"/>
    <col min="3" max="3" width="9.5546875" customWidth="1"/>
    <col min="4" max="4" width="12.88671875" customWidth="1"/>
    <col min="5" max="5" width="10.109375" bestFit="1" customWidth="1"/>
    <col min="6" max="6" width="24.6640625" bestFit="1" customWidth="1"/>
  </cols>
  <sheetData>
    <row r="2" spans="2:6" ht="20.25" customHeight="1" x14ac:dyDescent="0.3">
      <c r="B2" s="25" t="s">
        <v>0</v>
      </c>
      <c r="C2" s="25" t="s">
        <v>21</v>
      </c>
      <c r="D2" s="25" t="s">
        <v>22</v>
      </c>
      <c r="E2" s="25" t="s">
        <v>2</v>
      </c>
      <c r="F2" s="25" t="s">
        <v>23</v>
      </c>
    </row>
    <row r="3" spans="2:6" ht="28.8" x14ac:dyDescent="0.3">
      <c r="B3" s="22" t="s">
        <v>29</v>
      </c>
      <c r="C3" s="23" t="s">
        <v>24</v>
      </c>
      <c r="D3" s="23" t="s">
        <v>12</v>
      </c>
      <c r="E3" s="23">
        <v>1.5599999999999999E-2</v>
      </c>
      <c r="F3" s="23" t="s">
        <v>27</v>
      </c>
    </row>
    <row r="4" spans="2:6" x14ac:dyDescent="0.3">
      <c r="B4" s="22" t="s">
        <v>28</v>
      </c>
      <c r="C4" s="23" t="s">
        <v>25</v>
      </c>
      <c r="D4" s="23" t="s">
        <v>26</v>
      </c>
      <c r="E4" s="23">
        <v>64.400000000000006</v>
      </c>
      <c r="F4" s="23" t="s">
        <v>31</v>
      </c>
    </row>
    <row r="6" spans="2:6" ht="20.25" customHeight="1" x14ac:dyDescent="0.3">
      <c r="B6" s="27" t="s">
        <v>30</v>
      </c>
      <c r="C6" s="27" t="s">
        <v>32</v>
      </c>
      <c r="D6" s="27" t="s">
        <v>33</v>
      </c>
    </row>
    <row r="7" spans="2:6" ht="20.25" customHeight="1" x14ac:dyDescent="0.3">
      <c r="B7" s="4" t="s">
        <v>34</v>
      </c>
      <c r="C7" s="26">
        <v>4</v>
      </c>
      <c r="D7" s="65">
        <v>11085</v>
      </c>
    </row>
    <row r="8" spans="2:6" ht="20.25" customHeight="1" x14ac:dyDescent="0.3">
      <c r="B8" s="73" t="s">
        <v>35</v>
      </c>
      <c r="C8" s="74"/>
      <c r="D8" s="28">
        <f>D7</f>
        <v>11085</v>
      </c>
    </row>
    <row r="9" spans="2:6" x14ac:dyDescent="0.3">
      <c r="B9" s="75" t="s">
        <v>50</v>
      </c>
      <c r="C9" s="75"/>
      <c r="D9" s="28">
        <f>(C7*D7)</f>
        <v>44340</v>
      </c>
    </row>
    <row r="11" spans="2:6" ht="21.75" customHeight="1" x14ac:dyDescent="0.3">
      <c r="B11" s="27" t="s">
        <v>1</v>
      </c>
      <c r="C11" s="27" t="s">
        <v>2</v>
      </c>
      <c r="D11" s="27" t="s">
        <v>7</v>
      </c>
      <c r="E11" s="27" t="s">
        <v>55</v>
      </c>
    </row>
    <row r="12" spans="2:6" ht="43.2" x14ac:dyDescent="0.3">
      <c r="B12" s="40" t="s">
        <v>52</v>
      </c>
      <c r="C12" s="66">
        <v>5.38</v>
      </c>
      <c r="D12" s="40" t="s">
        <v>54</v>
      </c>
      <c r="E12" s="40" t="s">
        <v>53</v>
      </c>
    </row>
  </sheetData>
  <mergeCells count="2">
    <mergeCell ref="B8:C8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topLeftCell="A8" workbookViewId="0">
      <selection activeCell="D18" sqref="D18"/>
    </sheetView>
  </sheetViews>
  <sheetFormatPr defaultRowHeight="14.4" x14ac:dyDescent="0.3"/>
  <cols>
    <col min="1" max="1" width="50" customWidth="1"/>
    <col min="3" max="3" width="15" bestFit="1" customWidth="1"/>
    <col min="4" max="4" width="59.109375" customWidth="1"/>
  </cols>
  <sheetData>
    <row r="1" spans="1:8" x14ac:dyDescent="0.3">
      <c r="A1" s="1" t="s">
        <v>98</v>
      </c>
      <c r="B1" s="1"/>
      <c r="C1" s="1"/>
      <c r="D1" s="1"/>
      <c r="E1" s="1"/>
      <c r="F1" s="1"/>
      <c r="G1" s="1"/>
      <c r="H1" s="1"/>
    </row>
    <row r="2" spans="1:8" ht="29.25" customHeight="1" x14ac:dyDescent="0.3">
      <c r="A2" s="1" t="s">
        <v>96</v>
      </c>
      <c r="B2" s="1" t="s">
        <v>3</v>
      </c>
      <c r="C2" s="60" t="s">
        <v>77</v>
      </c>
      <c r="D2" s="1" t="s">
        <v>55</v>
      </c>
    </row>
    <row r="3" spans="1:8" ht="40.5" customHeight="1" x14ac:dyDescent="0.3">
      <c r="A3" s="1" t="s">
        <v>78</v>
      </c>
      <c r="B3" t="s">
        <v>79</v>
      </c>
      <c r="C3" s="1">
        <v>456000</v>
      </c>
      <c r="D3" s="61" t="s">
        <v>100</v>
      </c>
    </row>
    <row r="4" spans="1:8" ht="66.75" customHeight="1" x14ac:dyDescent="0.3">
      <c r="A4" t="s">
        <v>97</v>
      </c>
      <c r="B4" t="s">
        <v>79</v>
      </c>
      <c r="C4" s="1">
        <v>3682554.3338569198</v>
      </c>
      <c r="D4" s="61" t="s">
        <v>105</v>
      </c>
    </row>
    <row r="5" spans="1:8" ht="32.25" customHeight="1" x14ac:dyDescent="0.3">
      <c r="A5" s="1" t="s">
        <v>80</v>
      </c>
      <c r="B5" t="s">
        <v>79</v>
      </c>
      <c r="C5" s="1">
        <f>C3+C4</f>
        <v>4138554.3338569198</v>
      </c>
      <c r="D5" t="s">
        <v>101</v>
      </c>
    </row>
    <row r="6" spans="1:8" ht="28.5" customHeight="1" x14ac:dyDescent="0.3">
      <c r="A6" s="1" t="s">
        <v>90</v>
      </c>
      <c r="B6" t="s">
        <v>81</v>
      </c>
      <c r="C6" s="1">
        <v>253000</v>
      </c>
      <c r="D6" t="s">
        <v>102</v>
      </c>
    </row>
    <row r="7" spans="1:8" ht="36.75" customHeight="1" x14ac:dyDescent="0.3">
      <c r="A7" s="1" t="s">
        <v>91</v>
      </c>
      <c r="B7" t="s">
        <v>81</v>
      </c>
      <c r="C7" s="1">
        <v>8000</v>
      </c>
      <c r="D7" t="s">
        <v>102</v>
      </c>
    </row>
    <row r="8" spans="1:8" ht="38.25" customHeight="1" x14ac:dyDescent="0.3">
      <c r="A8" s="63" t="s">
        <v>92</v>
      </c>
      <c r="B8" t="s">
        <v>81</v>
      </c>
      <c r="C8" s="1">
        <v>0</v>
      </c>
      <c r="D8" s="61" t="s">
        <v>82</v>
      </c>
    </row>
    <row r="9" spans="1:8" ht="39.75" customHeight="1" x14ac:dyDescent="0.3">
      <c r="A9" s="63" t="s">
        <v>93</v>
      </c>
      <c r="B9" t="s">
        <v>81</v>
      </c>
      <c r="C9" s="1">
        <v>0</v>
      </c>
      <c r="D9" t="s">
        <v>83</v>
      </c>
    </row>
    <row r="10" spans="1:8" ht="63.75" customHeight="1" x14ac:dyDescent="0.3">
      <c r="A10" s="62" t="s">
        <v>94</v>
      </c>
      <c r="B10" s="61" t="s">
        <v>84</v>
      </c>
      <c r="C10" s="1">
        <v>0.69499999999999995</v>
      </c>
      <c r="D10" s="61" t="s">
        <v>85</v>
      </c>
    </row>
    <row r="11" spans="1:8" ht="58.5" customHeight="1" x14ac:dyDescent="0.3">
      <c r="A11" s="63" t="s">
        <v>95</v>
      </c>
      <c r="B11" s="61" t="s">
        <v>84</v>
      </c>
      <c r="C11" s="1">
        <v>0.69499999999999995</v>
      </c>
      <c r="D11" s="61" t="s">
        <v>85</v>
      </c>
    </row>
    <row r="12" spans="1:8" ht="71.25" customHeight="1" x14ac:dyDescent="0.3">
      <c r="A12" s="1" t="s">
        <v>86</v>
      </c>
      <c r="B12" t="s">
        <v>87</v>
      </c>
      <c r="C12" s="63">
        <f>((C6+C7-C8-C9)*C10)</f>
        <v>181395</v>
      </c>
    </row>
    <row r="13" spans="1:8" ht="33.75" customHeight="1" x14ac:dyDescent="0.3">
      <c r="A13" s="1" t="s">
        <v>88</v>
      </c>
      <c r="B13" t="s">
        <v>87</v>
      </c>
      <c r="C13" s="1">
        <f>C5-C12</f>
        <v>3957159.3338569198</v>
      </c>
    </row>
    <row r="14" spans="1:8" ht="55.5" customHeight="1" x14ac:dyDescent="0.3">
      <c r="A14" s="1" t="s">
        <v>89</v>
      </c>
      <c r="B14" t="s">
        <v>99</v>
      </c>
      <c r="C14" s="69">
        <f>C13/(C12+C13)</f>
        <v>0.95616947722154244</v>
      </c>
    </row>
    <row r="15" spans="1:8" x14ac:dyDescent="0.3">
      <c r="A15" s="1" t="s">
        <v>103</v>
      </c>
      <c r="B15" t="s">
        <v>104</v>
      </c>
      <c r="C15" s="68">
        <f>C14</f>
        <v>0.95616947722154244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6"/>
  <sheetViews>
    <sheetView workbookViewId="0">
      <selection activeCell="C18" sqref="C18"/>
    </sheetView>
  </sheetViews>
  <sheetFormatPr defaultRowHeight="14.4" x14ac:dyDescent="0.3"/>
  <cols>
    <col min="2" max="2" width="42.88671875" customWidth="1"/>
    <col min="3" max="3" width="17.5546875" customWidth="1"/>
    <col min="4" max="5" width="22" customWidth="1"/>
  </cols>
  <sheetData>
    <row r="1" spans="2:5" ht="15" thickBot="1" x14ac:dyDescent="0.35"/>
    <row r="2" spans="2:5" x14ac:dyDescent="0.3">
      <c r="B2" s="37" t="s">
        <v>6</v>
      </c>
      <c r="C2" s="38" t="s">
        <v>2</v>
      </c>
      <c r="D2" s="39" t="s">
        <v>7</v>
      </c>
      <c r="E2" s="39" t="s">
        <v>36</v>
      </c>
    </row>
    <row r="3" spans="2:5" x14ac:dyDescent="0.3">
      <c r="B3" s="76"/>
      <c r="C3" s="77"/>
      <c r="D3" s="77"/>
      <c r="E3" s="78"/>
    </row>
    <row r="4" spans="2:5" x14ac:dyDescent="0.3">
      <c r="B4" s="79"/>
      <c r="C4" s="80"/>
      <c r="D4" s="80"/>
      <c r="E4" s="81"/>
    </row>
    <row r="5" spans="2:5" x14ac:dyDescent="0.3">
      <c r="B5" s="79"/>
      <c r="C5" s="80"/>
      <c r="D5" s="80"/>
      <c r="E5" s="81"/>
    </row>
    <row r="6" spans="2:5" x14ac:dyDescent="0.3">
      <c r="B6" s="79"/>
      <c r="C6" s="80"/>
      <c r="D6" s="80"/>
      <c r="E6" s="81"/>
    </row>
    <row r="7" spans="2:5" x14ac:dyDescent="0.3">
      <c r="B7" s="82"/>
      <c r="C7" s="83"/>
      <c r="D7" s="83"/>
      <c r="E7" s="84"/>
    </row>
    <row r="8" spans="2:5" ht="15.6" x14ac:dyDescent="0.3">
      <c r="B8" s="29" t="s">
        <v>37</v>
      </c>
      <c r="C8" s="4"/>
      <c r="D8" s="4"/>
      <c r="E8" s="4"/>
    </row>
    <row r="9" spans="2:5" ht="15.6" x14ac:dyDescent="0.3">
      <c r="B9" s="29" t="s">
        <v>38</v>
      </c>
      <c r="C9" s="4"/>
      <c r="D9" s="4"/>
      <c r="E9" s="4"/>
    </row>
    <row r="10" spans="2:5" ht="72" x14ac:dyDescent="0.3">
      <c r="B10" s="30" t="s">
        <v>39</v>
      </c>
      <c r="C10" s="31">
        <v>0.6</v>
      </c>
      <c r="D10" s="31"/>
      <c r="E10" s="32" t="s">
        <v>51</v>
      </c>
    </row>
    <row r="11" spans="2:5" ht="33.6" x14ac:dyDescent="0.3">
      <c r="B11" s="33" t="s">
        <v>40</v>
      </c>
      <c r="C11" s="34">
        <v>21.5</v>
      </c>
      <c r="D11" s="34" t="s">
        <v>41</v>
      </c>
      <c r="E11" s="32" t="s">
        <v>42</v>
      </c>
    </row>
    <row r="12" spans="2:5" ht="18" x14ac:dyDescent="0.3">
      <c r="B12" s="30" t="s">
        <v>43</v>
      </c>
      <c r="C12" s="34">
        <f>'Parameters - Project'!D9</f>
        <v>44340</v>
      </c>
      <c r="D12" s="34" t="s">
        <v>44</v>
      </c>
      <c r="E12" s="24"/>
    </row>
    <row r="13" spans="2:5" ht="15.6" x14ac:dyDescent="0.3">
      <c r="B13" s="35" t="s">
        <v>45</v>
      </c>
      <c r="C13" s="34">
        <f>C10*C11*C12</f>
        <v>571986</v>
      </c>
      <c r="D13" s="34" t="s">
        <v>46</v>
      </c>
      <c r="E13" s="24"/>
    </row>
    <row r="14" spans="2:5" ht="15.6" x14ac:dyDescent="0.3">
      <c r="B14" s="35" t="s">
        <v>45</v>
      </c>
      <c r="C14" s="36">
        <f>(C13*0.27777777778)</f>
        <v>158885.00000127108</v>
      </c>
      <c r="D14" s="34" t="s">
        <v>47</v>
      </c>
      <c r="E14" s="24"/>
    </row>
    <row r="15" spans="2:5" ht="15.6" x14ac:dyDescent="0.3">
      <c r="B15" s="35" t="s">
        <v>45</v>
      </c>
      <c r="C15" s="36">
        <f>C14/4</f>
        <v>39721.25000031777</v>
      </c>
      <c r="D15" s="34" t="s">
        <v>48</v>
      </c>
      <c r="E15" s="24"/>
    </row>
    <row r="16" spans="2:5" ht="15.6" x14ac:dyDescent="0.3">
      <c r="B16" s="35" t="s">
        <v>45</v>
      </c>
      <c r="C16" s="36">
        <f>(C15)/1000</f>
        <v>39.721250000317767</v>
      </c>
      <c r="D16" s="34" t="s">
        <v>49</v>
      </c>
      <c r="E16" s="24"/>
    </row>
  </sheetData>
  <mergeCells count="1">
    <mergeCell ref="B3:E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5123" r:id="rId3">
          <objectPr defaultSize="0" autoPict="0" r:id="rId4">
            <anchor moveWithCells="1" sizeWithCells="1">
              <from>
                <xdr:col>1</xdr:col>
                <xdr:colOff>1097280</xdr:colOff>
                <xdr:row>2</xdr:row>
                <xdr:rowOff>106680</xdr:rowOff>
              </from>
              <to>
                <xdr:col>1</xdr:col>
                <xdr:colOff>2667000</xdr:colOff>
                <xdr:row>5</xdr:row>
                <xdr:rowOff>68580</xdr:rowOff>
              </to>
            </anchor>
          </objectPr>
        </oleObject>
      </mc:Choice>
      <mc:Fallback>
        <oleObject progId="Equation.3" shapeId="5123" r:id="rId3"/>
      </mc:Fallback>
    </mc:AlternateContent>
    <mc:AlternateContent xmlns:mc="http://schemas.openxmlformats.org/markup-compatibility/2006">
      <mc:Choice Requires="x14">
        <oleObject progId="Equation.3" shapeId="5124" r:id="rId5">
          <objectPr defaultSize="0" autoPict="0" r:id="rId6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137160</xdr:colOff>
                <xdr:row>9</xdr:row>
                <xdr:rowOff>121920</xdr:rowOff>
              </to>
            </anchor>
          </objectPr>
        </oleObject>
      </mc:Choice>
      <mc:Fallback>
        <oleObject progId="Equation.3" shapeId="5124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66"/>
  <sheetViews>
    <sheetView tabSelected="1" topLeftCell="A8" workbookViewId="0">
      <selection activeCell="E31" sqref="E31"/>
    </sheetView>
  </sheetViews>
  <sheetFormatPr defaultRowHeight="14.4" x14ac:dyDescent="0.3"/>
  <cols>
    <col min="2" max="2" width="40.33203125" bestFit="1" customWidth="1"/>
    <col min="3" max="3" width="21" bestFit="1" customWidth="1"/>
    <col min="4" max="4" width="15.5546875" customWidth="1"/>
    <col min="5" max="5" width="24.6640625" customWidth="1"/>
    <col min="6" max="6" width="16.6640625" customWidth="1"/>
    <col min="7" max="7" width="14.33203125" customWidth="1"/>
    <col min="8" max="8" width="6.44140625" customWidth="1"/>
    <col min="251" max="251" width="40.33203125" bestFit="1" customWidth="1"/>
    <col min="252" max="252" width="21" bestFit="1" customWidth="1"/>
    <col min="253" max="253" width="20.6640625" bestFit="1" customWidth="1"/>
    <col min="254" max="254" width="32" bestFit="1" customWidth="1"/>
    <col min="255" max="255" width="23.5546875" bestFit="1" customWidth="1"/>
    <col min="256" max="256" width="6.44140625" customWidth="1"/>
    <col min="257" max="257" width="64" customWidth="1"/>
    <col min="258" max="258" width="10.109375" bestFit="1" customWidth="1"/>
    <col min="259" max="259" width="38" bestFit="1" customWidth="1"/>
    <col min="261" max="261" width="22.33203125" bestFit="1" customWidth="1"/>
    <col min="507" max="507" width="40.33203125" bestFit="1" customWidth="1"/>
    <col min="508" max="508" width="21" bestFit="1" customWidth="1"/>
    <col min="509" max="509" width="20.6640625" bestFit="1" customWidth="1"/>
    <col min="510" max="510" width="32" bestFit="1" customWidth="1"/>
    <col min="511" max="511" width="23.5546875" bestFit="1" customWidth="1"/>
    <col min="512" max="512" width="6.44140625" customWidth="1"/>
    <col min="513" max="513" width="64" customWidth="1"/>
    <col min="514" max="514" width="10.109375" bestFit="1" customWidth="1"/>
    <col min="515" max="515" width="38" bestFit="1" customWidth="1"/>
    <col min="517" max="517" width="22.33203125" bestFit="1" customWidth="1"/>
    <col min="763" max="763" width="40.33203125" bestFit="1" customWidth="1"/>
    <col min="764" max="764" width="21" bestFit="1" customWidth="1"/>
    <col min="765" max="765" width="20.6640625" bestFit="1" customWidth="1"/>
    <col min="766" max="766" width="32" bestFit="1" customWidth="1"/>
    <col min="767" max="767" width="23.5546875" bestFit="1" customWidth="1"/>
    <col min="768" max="768" width="6.44140625" customWidth="1"/>
    <col min="769" max="769" width="64" customWidth="1"/>
    <col min="770" max="770" width="10.109375" bestFit="1" customWidth="1"/>
    <col min="771" max="771" width="38" bestFit="1" customWidth="1"/>
    <col min="773" max="773" width="22.33203125" bestFit="1" customWidth="1"/>
    <col min="1019" max="1019" width="40.33203125" bestFit="1" customWidth="1"/>
    <col min="1020" max="1020" width="21" bestFit="1" customWidth="1"/>
    <col min="1021" max="1021" width="20.6640625" bestFit="1" customWidth="1"/>
    <col min="1022" max="1022" width="32" bestFit="1" customWidth="1"/>
    <col min="1023" max="1023" width="23.5546875" bestFit="1" customWidth="1"/>
    <col min="1024" max="1024" width="6.44140625" customWidth="1"/>
    <col min="1025" max="1025" width="64" customWidth="1"/>
    <col min="1026" max="1026" width="10.109375" bestFit="1" customWidth="1"/>
    <col min="1027" max="1027" width="38" bestFit="1" customWidth="1"/>
    <col min="1029" max="1029" width="22.33203125" bestFit="1" customWidth="1"/>
    <col min="1275" max="1275" width="40.33203125" bestFit="1" customWidth="1"/>
    <col min="1276" max="1276" width="21" bestFit="1" customWidth="1"/>
    <col min="1277" max="1277" width="20.6640625" bestFit="1" customWidth="1"/>
    <col min="1278" max="1278" width="32" bestFit="1" customWidth="1"/>
    <col min="1279" max="1279" width="23.5546875" bestFit="1" customWidth="1"/>
    <col min="1280" max="1280" width="6.44140625" customWidth="1"/>
    <col min="1281" max="1281" width="64" customWidth="1"/>
    <col min="1282" max="1282" width="10.109375" bestFit="1" customWidth="1"/>
    <col min="1283" max="1283" width="38" bestFit="1" customWidth="1"/>
    <col min="1285" max="1285" width="22.33203125" bestFit="1" customWidth="1"/>
    <col min="1531" max="1531" width="40.33203125" bestFit="1" customWidth="1"/>
    <col min="1532" max="1532" width="21" bestFit="1" customWidth="1"/>
    <col min="1533" max="1533" width="20.6640625" bestFit="1" customWidth="1"/>
    <col min="1534" max="1534" width="32" bestFit="1" customWidth="1"/>
    <col min="1535" max="1535" width="23.5546875" bestFit="1" customWidth="1"/>
    <col min="1536" max="1536" width="6.44140625" customWidth="1"/>
    <col min="1537" max="1537" width="64" customWidth="1"/>
    <col min="1538" max="1538" width="10.109375" bestFit="1" customWidth="1"/>
    <col min="1539" max="1539" width="38" bestFit="1" customWidth="1"/>
    <col min="1541" max="1541" width="22.33203125" bestFit="1" customWidth="1"/>
    <col min="1787" max="1787" width="40.33203125" bestFit="1" customWidth="1"/>
    <col min="1788" max="1788" width="21" bestFit="1" customWidth="1"/>
    <col min="1789" max="1789" width="20.6640625" bestFit="1" customWidth="1"/>
    <col min="1790" max="1790" width="32" bestFit="1" customWidth="1"/>
    <col min="1791" max="1791" width="23.5546875" bestFit="1" customWidth="1"/>
    <col min="1792" max="1792" width="6.44140625" customWidth="1"/>
    <col min="1793" max="1793" width="64" customWidth="1"/>
    <col min="1794" max="1794" width="10.109375" bestFit="1" customWidth="1"/>
    <col min="1795" max="1795" width="38" bestFit="1" customWidth="1"/>
    <col min="1797" max="1797" width="22.33203125" bestFit="1" customWidth="1"/>
    <col min="2043" max="2043" width="40.33203125" bestFit="1" customWidth="1"/>
    <col min="2044" max="2044" width="21" bestFit="1" customWidth="1"/>
    <col min="2045" max="2045" width="20.6640625" bestFit="1" customWidth="1"/>
    <col min="2046" max="2046" width="32" bestFit="1" customWidth="1"/>
    <col min="2047" max="2047" width="23.5546875" bestFit="1" customWidth="1"/>
    <col min="2048" max="2048" width="6.44140625" customWidth="1"/>
    <col min="2049" max="2049" width="64" customWidth="1"/>
    <col min="2050" max="2050" width="10.109375" bestFit="1" customWidth="1"/>
    <col min="2051" max="2051" width="38" bestFit="1" customWidth="1"/>
    <col min="2053" max="2053" width="22.33203125" bestFit="1" customWidth="1"/>
    <col min="2299" max="2299" width="40.33203125" bestFit="1" customWidth="1"/>
    <col min="2300" max="2300" width="21" bestFit="1" customWidth="1"/>
    <col min="2301" max="2301" width="20.6640625" bestFit="1" customWidth="1"/>
    <col min="2302" max="2302" width="32" bestFit="1" customWidth="1"/>
    <col min="2303" max="2303" width="23.5546875" bestFit="1" customWidth="1"/>
    <col min="2304" max="2304" width="6.44140625" customWidth="1"/>
    <col min="2305" max="2305" width="64" customWidth="1"/>
    <col min="2306" max="2306" width="10.109375" bestFit="1" customWidth="1"/>
    <col min="2307" max="2307" width="38" bestFit="1" customWidth="1"/>
    <col min="2309" max="2309" width="22.33203125" bestFit="1" customWidth="1"/>
    <col min="2555" max="2555" width="40.33203125" bestFit="1" customWidth="1"/>
    <col min="2556" max="2556" width="21" bestFit="1" customWidth="1"/>
    <col min="2557" max="2557" width="20.6640625" bestFit="1" customWidth="1"/>
    <col min="2558" max="2558" width="32" bestFit="1" customWidth="1"/>
    <col min="2559" max="2559" width="23.5546875" bestFit="1" customWidth="1"/>
    <col min="2560" max="2560" width="6.44140625" customWidth="1"/>
    <col min="2561" max="2561" width="64" customWidth="1"/>
    <col min="2562" max="2562" width="10.109375" bestFit="1" customWidth="1"/>
    <col min="2563" max="2563" width="38" bestFit="1" customWidth="1"/>
    <col min="2565" max="2565" width="22.33203125" bestFit="1" customWidth="1"/>
    <col min="2811" max="2811" width="40.33203125" bestFit="1" customWidth="1"/>
    <col min="2812" max="2812" width="21" bestFit="1" customWidth="1"/>
    <col min="2813" max="2813" width="20.6640625" bestFit="1" customWidth="1"/>
    <col min="2814" max="2814" width="32" bestFit="1" customWidth="1"/>
    <col min="2815" max="2815" width="23.5546875" bestFit="1" customWidth="1"/>
    <col min="2816" max="2816" width="6.44140625" customWidth="1"/>
    <col min="2817" max="2817" width="64" customWidth="1"/>
    <col min="2818" max="2818" width="10.109375" bestFit="1" customWidth="1"/>
    <col min="2819" max="2819" width="38" bestFit="1" customWidth="1"/>
    <col min="2821" max="2821" width="22.33203125" bestFit="1" customWidth="1"/>
    <col min="3067" max="3067" width="40.33203125" bestFit="1" customWidth="1"/>
    <col min="3068" max="3068" width="21" bestFit="1" customWidth="1"/>
    <col min="3069" max="3069" width="20.6640625" bestFit="1" customWidth="1"/>
    <col min="3070" max="3070" width="32" bestFit="1" customWidth="1"/>
    <col min="3071" max="3071" width="23.5546875" bestFit="1" customWidth="1"/>
    <col min="3072" max="3072" width="6.44140625" customWidth="1"/>
    <col min="3073" max="3073" width="64" customWidth="1"/>
    <col min="3074" max="3074" width="10.109375" bestFit="1" customWidth="1"/>
    <col min="3075" max="3075" width="38" bestFit="1" customWidth="1"/>
    <col min="3077" max="3077" width="22.33203125" bestFit="1" customWidth="1"/>
    <col min="3323" max="3323" width="40.33203125" bestFit="1" customWidth="1"/>
    <col min="3324" max="3324" width="21" bestFit="1" customWidth="1"/>
    <col min="3325" max="3325" width="20.6640625" bestFit="1" customWidth="1"/>
    <col min="3326" max="3326" width="32" bestFit="1" customWidth="1"/>
    <col min="3327" max="3327" width="23.5546875" bestFit="1" customWidth="1"/>
    <col min="3328" max="3328" width="6.44140625" customWidth="1"/>
    <col min="3329" max="3329" width="64" customWidth="1"/>
    <col min="3330" max="3330" width="10.109375" bestFit="1" customWidth="1"/>
    <col min="3331" max="3331" width="38" bestFit="1" customWidth="1"/>
    <col min="3333" max="3333" width="22.33203125" bestFit="1" customWidth="1"/>
    <col min="3579" max="3579" width="40.33203125" bestFit="1" customWidth="1"/>
    <col min="3580" max="3580" width="21" bestFit="1" customWidth="1"/>
    <col min="3581" max="3581" width="20.6640625" bestFit="1" customWidth="1"/>
    <col min="3582" max="3582" width="32" bestFit="1" customWidth="1"/>
    <col min="3583" max="3583" width="23.5546875" bestFit="1" customWidth="1"/>
    <col min="3584" max="3584" width="6.44140625" customWidth="1"/>
    <col min="3585" max="3585" width="64" customWidth="1"/>
    <col min="3586" max="3586" width="10.109375" bestFit="1" customWidth="1"/>
    <col min="3587" max="3587" width="38" bestFit="1" customWidth="1"/>
    <col min="3589" max="3589" width="22.33203125" bestFit="1" customWidth="1"/>
    <col min="3835" max="3835" width="40.33203125" bestFit="1" customWidth="1"/>
    <col min="3836" max="3836" width="21" bestFit="1" customWidth="1"/>
    <col min="3837" max="3837" width="20.6640625" bestFit="1" customWidth="1"/>
    <col min="3838" max="3838" width="32" bestFit="1" customWidth="1"/>
    <col min="3839" max="3839" width="23.5546875" bestFit="1" customWidth="1"/>
    <col min="3840" max="3840" width="6.44140625" customWidth="1"/>
    <col min="3841" max="3841" width="64" customWidth="1"/>
    <col min="3842" max="3842" width="10.109375" bestFit="1" customWidth="1"/>
    <col min="3843" max="3843" width="38" bestFit="1" customWidth="1"/>
    <col min="3845" max="3845" width="22.33203125" bestFit="1" customWidth="1"/>
    <col min="4091" max="4091" width="40.33203125" bestFit="1" customWidth="1"/>
    <col min="4092" max="4092" width="21" bestFit="1" customWidth="1"/>
    <col min="4093" max="4093" width="20.6640625" bestFit="1" customWidth="1"/>
    <col min="4094" max="4094" width="32" bestFit="1" customWidth="1"/>
    <col min="4095" max="4095" width="23.5546875" bestFit="1" customWidth="1"/>
    <col min="4096" max="4096" width="6.44140625" customWidth="1"/>
    <col min="4097" max="4097" width="64" customWidth="1"/>
    <col min="4098" max="4098" width="10.109375" bestFit="1" customWidth="1"/>
    <col min="4099" max="4099" width="38" bestFit="1" customWidth="1"/>
    <col min="4101" max="4101" width="22.33203125" bestFit="1" customWidth="1"/>
    <col min="4347" max="4347" width="40.33203125" bestFit="1" customWidth="1"/>
    <col min="4348" max="4348" width="21" bestFit="1" customWidth="1"/>
    <col min="4349" max="4349" width="20.6640625" bestFit="1" customWidth="1"/>
    <col min="4350" max="4350" width="32" bestFit="1" customWidth="1"/>
    <col min="4351" max="4351" width="23.5546875" bestFit="1" customWidth="1"/>
    <col min="4352" max="4352" width="6.44140625" customWidth="1"/>
    <col min="4353" max="4353" width="64" customWidth="1"/>
    <col min="4354" max="4354" width="10.109375" bestFit="1" customWidth="1"/>
    <col min="4355" max="4355" width="38" bestFit="1" customWidth="1"/>
    <col min="4357" max="4357" width="22.33203125" bestFit="1" customWidth="1"/>
    <col min="4603" max="4603" width="40.33203125" bestFit="1" customWidth="1"/>
    <col min="4604" max="4604" width="21" bestFit="1" customWidth="1"/>
    <col min="4605" max="4605" width="20.6640625" bestFit="1" customWidth="1"/>
    <col min="4606" max="4606" width="32" bestFit="1" customWidth="1"/>
    <col min="4607" max="4607" width="23.5546875" bestFit="1" customWidth="1"/>
    <col min="4608" max="4608" width="6.44140625" customWidth="1"/>
    <col min="4609" max="4609" width="64" customWidth="1"/>
    <col min="4610" max="4610" width="10.109375" bestFit="1" customWidth="1"/>
    <col min="4611" max="4611" width="38" bestFit="1" customWidth="1"/>
    <col min="4613" max="4613" width="22.33203125" bestFit="1" customWidth="1"/>
    <col min="4859" max="4859" width="40.33203125" bestFit="1" customWidth="1"/>
    <col min="4860" max="4860" width="21" bestFit="1" customWidth="1"/>
    <col min="4861" max="4861" width="20.6640625" bestFit="1" customWidth="1"/>
    <col min="4862" max="4862" width="32" bestFit="1" customWidth="1"/>
    <col min="4863" max="4863" width="23.5546875" bestFit="1" customWidth="1"/>
    <col min="4864" max="4864" width="6.44140625" customWidth="1"/>
    <col min="4865" max="4865" width="64" customWidth="1"/>
    <col min="4866" max="4866" width="10.109375" bestFit="1" customWidth="1"/>
    <col min="4867" max="4867" width="38" bestFit="1" customWidth="1"/>
    <col min="4869" max="4869" width="22.33203125" bestFit="1" customWidth="1"/>
    <col min="5115" max="5115" width="40.33203125" bestFit="1" customWidth="1"/>
    <col min="5116" max="5116" width="21" bestFit="1" customWidth="1"/>
    <col min="5117" max="5117" width="20.6640625" bestFit="1" customWidth="1"/>
    <col min="5118" max="5118" width="32" bestFit="1" customWidth="1"/>
    <col min="5119" max="5119" width="23.5546875" bestFit="1" customWidth="1"/>
    <col min="5120" max="5120" width="6.44140625" customWidth="1"/>
    <col min="5121" max="5121" width="64" customWidth="1"/>
    <col min="5122" max="5122" width="10.109375" bestFit="1" customWidth="1"/>
    <col min="5123" max="5123" width="38" bestFit="1" customWidth="1"/>
    <col min="5125" max="5125" width="22.33203125" bestFit="1" customWidth="1"/>
    <col min="5371" max="5371" width="40.33203125" bestFit="1" customWidth="1"/>
    <col min="5372" max="5372" width="21" bestFit="1" customWidth="1"/>
    <col min="5373" max="5373" width="20.6640625" bestFit="1" customWidth="1"/>
    <col min="5374" max="5374" width="32" bestFit="1" customWidth="1"/>
    <col min="5375" max="5375" width="23.5546875" bestFit="1" customWidth="1"/>
    <col min="5376" max="5376" width="6.44140625" customWidth="1"/>
    <col min="5377" max="5377" width="64" customWidth="1"/>
    <col min="5378" max="5378" width="10.109375" bestFit="1" customWidth="1"/>
    <col min="5379" max="5379" width="38" bestFit="1" customWidth="1"/>
    <col min="5381" max="5381" width="22.33203125" bestFit="1" customWidth="1"/>
    <col min="5627" max="5627" width="40.33203125" bestFit="1" customWidth="1"/>
    <col min="5628" max="5628" width="21" bestFit="1" customWidth="1"/>
    <col min="5629" max="5629" width="20.6640625" bestFit="1" customWidth="1"/>
    <col min="5630" max="5630" width="32" bestFit="1" customWidth="1"/>
    <col min="5631" max="5631" width="23.5546875" bestFit="1" customWidth="1"/>
    <col min="5632" max="5632" width="6.44140625" customWidth="1"/>
    <col min="5633" max="5633" width="64" customWidth="1"/>
    <col min="5634" max="5634" width="10.109375" bestFit="1" customWidth="1"/>
    <col min="5635" max="5635" width="38" bestFit="1" customWidth="1"/>
    <col min="5637" max="5637" width="22.33203125" bestFit="1" customWidth="1"/>
    <col min="5883" max="5883" width="40.33203125" bestFit="1" customWidth="1"/>
    <col min="5884" max="5884" width="21" bestFit="1" customWidth="1"/>
    <col min="5885" max="5885" width="20.6640625" bestFit="1" customWidth="1"/>
    <col min="5886" max="5886" width="32" bestFit="1" customWidth="1"/>
    <col min="5887" max="5887" width="23.5546875" bestFit="1" customWidth="1"/>
    <col min="5888" max="5888" width="6.44140625" customWidth="1"/>
    <col min="5889" max="5889" width="64" customWidth="1"/>
    <col min="5890" max="5890" width="10.109375" bestFit="1" customWidth="1"/>
    <col min="5891" max="5891" width="38" bestFit="1" customWidth="1"/>
    <col min="5893" max="5893" width="22.33203125" bestFit="1" customWidth="1"/>
    <col min="6139" max="6139" width="40.33203125" bestFit="1" customWidth="1"/>
    <col min="6140" max="6140" width="21" bestFit="1" customWidth="1"/>
    <col min="6141" max="6141" width="20.6640625" bestFit="1" customWidth="1"/>
    <col min="6142" max="6142" width="32" bestFit="1" customWidth="1"/>
    <col min="6143" max="6143" width="23.5546875" bestFit="1" customWidth="1"/>
    <col min="6144" max="6144" width="6.44140625" customWidth="1"/>
    <col min="6145" max="6145" width="64" customWidth="1"/>
    <col min="6146" max="6146" width="10.109375" bestFit="1" customWidth="1"/>
    <col min="6147" max="6147" width="38" bestFit="1" customWidth="1"/>
    <col min="6149" max="6149" width="22.33203125" bestFit="1" customWidth="1"/>
    <col min="6395" max="6395" width="40.33203125" bestFit="1" customWidth="1"/>
    <col min="6396" max="6396" width="21" bestFit="1" customWidth="1"/>
    <col min="6397" max="6397" width="20.6640625" bestFit="1" customWidth="1"/>
    <col min="6398" max="6398" width="32" bestFit="1" customWidth="1"/>
    <col min="6399" max="6399" width="23.5546875" bestFit="1" customWidth="1"/>
    <col min="6400" max="6400" width="6.44140625" customWidth="1"/>
    <col min="6401" max="6401" width="64" customWidth="1"/>
    <col min="6402" max="6402" width="10.109375" bestFit="1" customWidth="1"/>
    <col min="6403" max="6403" width="38" bestFit="1" customWidth="1"/>
    <col min="6405" max="6405" width="22.33203125" bestFit="1" customWidth="1"/>
    <col min="6651" max="6651" width="40.33203125" bestFit="1" customWidth="1"/>
    <col min="6652" max="6652" width="21" bestFit="1" customWidth="1"/>
    <col min="6653" max="6653" width="20.6640625" bestFit="1" customWidth="1"/>
    <col min="6654" max="6654" width="32" bestFit="1" customWidth="1"/>
    <col min="6655" max="6655" width="23.5546875" bestFit="1" customWidth="1"/>
    <col min="6656" max="6656" width="6.44140625" customWidth="1"/>
    <col min="6657" max="6657" width="64" customWidth="1"/>
    <col min="6658" max="6658" width="10.109375" bestFit="1" customWidth="1"/>
    <col min="6659" max="6659" width="38" bestFit="1" customWidth="1"/>
    <col min="6661" max="6661" width="22.33203125" bestFit="1" customWidth="1"/>
    <col min="6907" max="6907" width="40.33203125" bestFit="1" customWidth="1"/>
    <col min="6908" max="6908" width="21" bestFit="1" customWidth="1"/>
    <col min="6909" max="6909" width="20.6640625" bestFit="1" customWidth="1"/>
    <col min="6910" max="6910" width="32" bestFit="1" customWidth="1"/>
    <col min="6911" max="6911" width="23.5546875" bestFit="1" customWidth="1"/>
    <col min="6912" max="6912" width="6.44140625" customWidth="1"/>
    <col min="6913" max="6913" width="64" customWidth="1"/>
    <col min="6914" max="6914" width="10.109375" bestFit="1" customWidth="1"/>
    <col min="6915" max="6915" width="38" bestFit="1" customWidth="1"/>
    <col min="6917" max="6917" width="22.33203125" bestFit="1" customWidth="1"/>
    <col min="7163" max="7163" width="40.33203125" bestFit="1" customWidth="1"/>
    <col min="7164" max="7164" width="21" bestFit="1" customWidth="1"/>
    <col min="7165" max="7165" width="20.6640625" bestFit="1" customWidth="1"/>
    <col min="7166" max="7166" width="32" bestFit="1" customWidth="1"/>
    <col min="7167" max="7167" width="23.5546875" bestFit="1" customWidth="1"/>
    <col min="7168" max="7168" width="6.44140625" customWidth="1"/>
    <col min="7169" max="7169" width="64" customWidth="1"/>
    <col min="7170" max="7170" width="10.109375" bestFit="1" customWidth="1"/>
    <col min="7171" max="7171" width="38" bestFit="1" customWidth="1"/>
    <col min="7173" max="7173" width="22.33203125" bestFit="1" customWidth="1"/>
    <col min="7419" max="7419" width="40.33203125" bestFit="1" customWidth="1"/>
    <col min="7420" max="7420" width="21" bestFit="1" customWidth="1"/>
    <col min="7421" max="7421" width="20.6640625" bestFit="1" customWidth="1"/>
    <col min="7422" max="7422" width="32" bestFit="1" customWidth="1"/>
    <col min="7423" max="7423" width="23.5546875" bestFit="1" customWidth="1"/>
    <col min="7424" max="7424" width="6.44140625" customWidth="1"/>
    <col min="7425" max="7425" width="64" customWidth="1"/>
    <col min="7426" max="7426" width="10.109375" bestFit="1" customWidth="1"/>
    <col min="7427" max="7427" width="38" bestFit="1" customWidth="1"/>
    <col min="7429" max="7429" width="22.33203125" bestFit="1" customWidth="1"/>
    <col min="7675" max="7675" width="40.33203125" bestFit="1" customWidth="1"/>
    <col min="7676" max="7676" width="21" bestFit="1" customWidth="1"/>
    <col min="7677" max="7677" width="20.6640625" bestFit="1" customWidth="1"/>
    <col min="7678" max="7678" width="32" bestFit="1" customWidth="1"/>
    <col min="7679" max="7679" width="23.5546875" bestFit="1" customWidth="1"/>
    <col min="7680" max="7680" width="6.44140625" customWidth="1"/>
    <col min="7681" max="7681" width="64" customWidth="1"/>
    <col min="7682" max="7682" width="10.109375" bestFit="1" customWidth="1"/>
    <col min="7683" max="7683" width="38" bestFit="1" customWidth="1"/>
    <col min="7685" max="7685" width="22.33203125" bestFit="1" customWidth="1"/>
    <col min="7931" max="7931" width="40.33203125" bestFit="1" customWidth="1"/>
    <col min="7932" max="7932" width="21" bestFit="1" customWidth="1"/>
    <col min="7933" max="7933" width="20.6640625" bestFit="1" customWidth="1"/>
    <col min="7934" max="7934" width="32" bestFit="1" customWidth="1"/>
    <col min="7935" max="7935" width="23.5546875" bestFit="1" customWidth="1"/>
    <col min="7936" max="7936" width="6.44140625" customWidth="1"/>
    <col min="7937" max="7937" width="64" customWidth="1"/>
    <col min="7938" max="7938" width="10.109375" bestFit="1" customWidth="1"/>
    <col min="7939" max="7939" width="38" bestFit="1" customWidth="1"/>
    <col min="7941" max="7941" width="22.33203125" bestFit="1" customWidth="1"/>
    <col min="8187" max="8187" width="40.33203125" bestFit="1" customWidth="1"/>
    <col min="8188" max="8188" width="21" bestFit="1" customWidth="1"/>
    <col min="8189" max="8189" width="20.6640625" bestFit="1" customWidth="1"/>
    <col min="8190" max="8190" width="32" bestFit="1" customWidth="1"/>
    <col min="8191" max="8191" width="23.5546875" bestFit="1" customWidth="1"/>
    <col min="8192" max="8192" width="6.44140625" customWidth="1"/>
    <col min="8193" max="8193" width="64" customWidth="1"/>
    <col min="8194" max="8194" width="10.109375" bestFit="1" customWidth="1"/>
    <col min="8195" max="8195" width="38" bestFit="1" customWidth="1"/>
    <col min="8197" max="8197" width="22.33203125" bestFit="1" customWidth="1"/>
    <col min="8443" max="8443" width="40.33203125" bestFit="1" customWidth="1"/>
    <col min="8444" max="8444" width="21" bestFit="1" customWidth="1"/>
    <col min="8445" max="8445" width="20.6640625" bestFit="1" customWidth="1"/>
    <col min="8446" max="8446" width="32" bestFit="1" customWidth="1"/>
    <col min="8447" max="8447" width="23.5546875" bestFit="1" customWidth="1"/>
    <col min="8448" max="8448" width="6.44140625" customWidth="1"/>
    <col min="8449" max="8449" width="64" customWidth="1"/>
    <col min="8450" max="8450" width="10.109375" bestFit="1" customWidth="1"/>
    <col min="8451" max="8451" width="38" bestFit="1" customWidth="1"/>
    <col min="8453" max="8453" width="22.33203125" bestFit="1" customWidth="1"/>
    <col min="8699" max="8699" width="40.33203125" bestFit="1" customWidth="1"/>
    <col min="8700" max="8700" width="21" bestFit="1" customWidth="1"/>
    <col min="8701" max="8701" width="20.6640625" bestFit="1" customWidth="1"/>
    <col min="8702" max="8702" width="32" bestFit="1" customWidth="1"/>
    <col min="8703" max="8703" width="23.5546875" bestFit="1" customWidth="1"/>
    <col min="8704" max="8704" width="6.44140625" customWidth="1"/>
    <col min="8705" max="8705" width="64" customWidth="1"/>
    <col min="8706" max="8706" width="10.109375" bestFit="1" customWidth="1"/>
    <col min="8707" max="8707" width="38" bestFit="1" customWidth="1"/>
    <col min="8709" max="8709" width="22.33203125" bestFit="1" customWidth="1"/>
    <col min="8955" max="8955" width="40.33203125" bestFit="1" customWidth="1"/>
    <col min="8956" max="8956" width="21" bestFit="1" customWidth="1"/>
    <col min="8957" max="8957" width="20.6640625" bestFit="1" customWidth="1"/>
    <col min="8958" max="8958" width="32" bestFit="1" customWidth="1"/>
    <col min="8959" max="8959" width="23.5546875" bestFit="1" customWidth="1"/>
    <col min="8960" max="8960" width="6.44140625" customWidth="1"/>
    <col min="8961" max="8961" width="64" customWidth="1"/>
    <col min="8962" max="8962" width="10.109375" bestFit="1" customWidth="1"/>
    <col min="8963" max="8963" width="38" bestFit="1" customWidth="1"/>
    <col min="8965" max="8965" width="22.33203125" bestFit="1" customWidth="1"/>
    <col min="9211" max="9211" width="40.33203125" bestFit="1" customWidth="1"/>
    <col min="9212" max="9212" width="21" bestFit="1" customWidth="1"/>
    <col min="9213" max="9213" width="20.6640625" bestFit="1" customWidth="1"/>
    <col min="9214" max="9214" width="32" bestFit="1" customWidth="1"/>
    <col min="9215" max="9215" width="23.5546875" bestFit="1" customWidth="1"/>
    <col min="9216" max="9216" width="6.44140625" customWidth="1"/>
    <col min="9217" max="9217" width="64" customWidth="1"/>
    <col min="9218" max="9218" width="10.109375" bestFit="1" customWidth="1"/>
    <col min="9219" max="9219" width="38" bestFit="1" customWidth="1"/>
    <col min="9221" max="9221" width="22.33203125" bestFit="1" customWidth="1"/>
    <col min="9467" max="9467" width="40.33203125" bestFit="1" customWidth="1"/>
    <col min="9468" max="9468" width="21" bestFit="1" customWidth="1"/>
    <col min="9469" max="9469" width="20.6640625" bestFit="1" customWidth="1"/>
    <col min="9470" max="9470" width="32" bestFit="1" customWidth="1"/>
    <col min="9471" max="9471" width="23.5546875" bestFit="1" customWidth="1"/>
    <col min="9472" max="9472" width="6.44140625" customWidth="1"/>
    <col min="9473" max="9473" width="64" customWidth="1"/>
    <col min="9474" max="9474" width="10.109375" bestFit="1" customWidth="1"/>
    <col min="9475" max="9475" width="38" bestFit="1" customWidth="1"/>
    <col min="9477" max="9477" width="22.33203125" bestFit="1" customWidth="1"/>
    <col min="9723" max="9723" width="40.33203125" bestFit="1" customWidth="1"/>
    <col min="9724" max="9724" width="21" bestFit="1" customWidth="1"/>
    <col min="9725" max="9725" width="20.6640625" bestFit="1" customWidth="1"/>
    <col min="9726" max="9726" width="32" bestFit="1" customWidth="1"/>
    <col min="9727" max="9727" width="23.5546875" bestFit="1" customWidth="1"/>
    <col min="9728" max="9728" width="6.44140625" customWidth="1"/>
    <col min="9729" max="9729" width="64" customWidth="1"/>
    <col min="9730" max="9730" width="10.109375" bestFit="1" customWidth="1"/>
    <col min="9731" max="9731" width="38" bestFit="1" customWidth="1"/>
    <col min="9733" max="9733" width="22.33203125" bestFit="1" customWidth="1"/>
    <col min="9979" max="9979" width="40.33203125" bestFit="1" customWidth="1"/>
    <col min="9980" max="9980" width="21" bestFit="1" customWidth="1"/>
    <col min="9981" max="9981" width="20.6640625" bestFit="1" customWidth="1"/>
    <col min="9982" max="9982" width="32" bestFit="1" customWidth="1"/>
    <col min="9983" max="9983" width="23.5546875" bestFit="1" customWidth="1"/>
    <col min="9984" max="9984" width="6.44140625" customWidth="1"/>
    <col min="9985" max="9985" width="64" customWidth="1"/>
    <col min="9986" max="9986" width="10.109375" bestFit="1" customWidth="1"/>
    <col min="9987" max="9987" width="38" bestFit="1" customWidth="1"/>
    <col min="9989" max="9989" width="22.33203125" bestFit="1" customWidth="1"/>
    <col min="10235" max="10235" width="40.33203125" bestFit="1" customWidth="1"/>
    <col min="10236" max="10236" width="21" bestFit="1" customWidth="1"/>
    <col min="10237" max="10237" width="20.6640625" bestFit="1" customWidth="1"/>
    <col min="10238" max="10238" width="32" bestFit="1" customWidth="1"/>
    <col min="10239" max="10239" width="23.5546875" bestFit="1" customWidth="1"/>
    <col min="10240" max="10240" width="6.44140625" customWidth="1"/>
    <col min="10241" max="10241" width="64" customWidth="1"/>
    <col min="10242" max="10242" width="10.109375" bestFit="1" customWidth="1"/>
    <col min="10243" max="10243" width="38" bestFit="1" customWidth="1"/>
    <col min="10245" max="10245" width="22.33203125" bestFit="1" customWidth="1"/>
    <col min="10491" max="10491" width="40.33203125" bestFit="1" customWidth="1"/>
    <col min="10492" max="10492" width="21" bestFit="1" customWidth="1"/>
    <col min="10493" max="10493" width="20.6640625" bestFit="1" customWidth="1"/>
    <col min="10494" max="10494" width="32" bestFit="1" customWidth="1"/>
    <col min="10495" max="10495" width="23.5546875" bestFit="1" customWidth="1"/>
    <col min="10496" max="10496" width="6.44140625" customWidth="1"/>
    <col min="10497" max="10497" width="64" customWidth="1"/>
    <col min="10498" max="10498" width="10.109375" bestFit="1" customWidth="1"/>
    <col min="10499" max="10499" width="38" bestFit="1" customWidth="1"/>
    <col min="10501" max="10501" width="22.33203125" bestFit="1" customWidth="1"/>
    <col min="10747" max="10747" width="40.33203125" bestFit="1" customWidth="1"/>
    <col min="10748" max="10748" width="21" bestFit="1" customWidth="1"/>
    <col min="10749" max="10749" width="20.6640625" bestFit="1" customWidth="1"/>
    <col min="10750" max="10750" width="32" bestFit="1" customWidth="1"/>
    <col min="10751" max="10751" width="23.5546875" bestFit="1" customWidth="1"/>
    <col min="10752" max="10752" width="6.44140625" customWidth="1"/>
    <col min="10753" max="10753" width="64" customWidth="1"/>
    <col min="10754" max="10754" width="10.109375" bestFit="1" customWidth="1"/>
    <col min="10755" max="10755" width="38" bestFit="1" customWidth="1"/>
    <col min="10757" max="10757" width="22.33203125" bestFit="1" customWidth="1"/>
    <col min="11003" max="11003" width="40.33203125" bestFit="1" customWidth="1"/>
    <col min="11004" max="11004" width="21" bestFit="1" customWidth="1"/>
    <col min="11005" max="11005" width="20.6640625" bestFit="1" customWidth="1"/>
    <col min="11006" max="11006" width="32" bestFit="1" customWidth="1"/>
    <col min="11007" max="11007" width="23.5546875" bestFit="1" customWidth="1"/>
    <col min="11008" max="11008" width="6.44140625" customWidth="1"/>
    <col min="11009" max="11009" width="64" customWidth="1"/>
    <col min="11010" max="11010" width="10.109375" bestFit="1" customWidth="1"/>
    <col min="11011" max="11011" width="38" bestFit="1" customWidth="1"/>
    <col min="11013" max="11013" width="22.33203125" bestFit="1" customWidth="1"/>
    <col min="11259" max="11259" width="40.33203125" bestFit="1" customWidth="1"/>
    <col min="11260" max="11260" width="21" bestFit="1" customWidth="1"/>
    <col min="11261" max="11261" width="20.6640625" bestFit="1" customWidth="1"/>
    <col min="11262" max="11262" width="32" bestFit="1" customWidth="1"/>
    <col min="11263" max="11263" width="23.5546875" bestFit="1" customWidth="1"/>
    <col min="11264" max="11264" width="6.44140625" customWidth="1"/>
    <col min="11265" max="11265" width="64" customWidth="1"/>
    <col min="11266" max="11266" width="10.109375" bestFit="1" customWidth="1"/>
    <col min="11267" max="11267" width="38" bestFit="1" customWidth="1"/>
    <col min="11269" max="11269" width="22.33203125" bestFit="1" customWidth="1"/>
    <col min="11515" max="11515" width="40.33203125" bestFit="1" customWidth="1"/>
    <col min="11516" max="11516" width="21" bestFit="1" customWidth="1"/>
    <col min="11517" max="11517" width="20.6640625" bestFit="1" customWidth="1"/>
    <col min="11518" max="11518" width="32" bestFit="1" customWidth="1"/>
    <col min="11519" max="11519" width="23.5546875" bestFit="1" customWidth="1"/>
    <col min="11520" max="11520" width="6.44140625" customWidth="1"/>
    <col min="11521" max="11521" width="64" customWidth="1"/>
    <col min="11522" max="11522" width="10.109375" bestFit="1" customWidth="1"/>
    <col min="11523" max="11523" width="38" bestFit="1" customWidth="1"/>
    <col min="11525" max="11525" width="22.33203125" bestFit="1" customWidth="1"/>
    <col min="11771" max="11771" width="40.33203125" bestFit="1" customWidth="1"/>
    <col min="11772" max="11772" width="21" bestFit="1" customWidth="1"/>
    <col min="11773" max="11773" width="20.6640625" bestFit="1" customWidth="1"/>
    <col min="11774" max="11774" width="32" bestFit="1" customWidth="1"/>
    <col min="11775" max="11775" width="23.5546875" bestFit="1" customWidth="1"/>
    <col min="11776" max="11776" width="6.44140625" customWidth="1"/>
    <col min="11777" max="11777" width="64" customWidth="1"/>
    <col min="11778" max="11778" width="10.109375" bestFit="1" customWidth="1"/>
    <col min="11779" max="11779" width="38" bestFit="1" customWidth="1"/>
    <col min="11781" max="11781" width="22.33203125" bestFit="1" customWidth="1"/>
    <col min="12027" max="12027" width="40.33203125" bestFit="1" customWidth="1"/>
    <col min="12028" max="12028" width="21" bestFit="1" customWidth="1"/>
    <col min="12029" max="12029" width="20.6640625" bestFit="1" customWidth="1"/>
    <col min="12030" max="12030" width="32" bestFit="1" customWidth="1"/>
    <col min="12031" max="12031" width="23.5546875" bestFit="1" customWidth="1"/>
    <col min="12032" max="12032" width="6.44140625" customWidth="1"/>
    <col min="12033" max="12033" width="64" customWidth="1"/>
    <col min="12034" max="12034" width="10.109375" bestFit="1" customWidth="1"/>
    <col min="12035" max="12035" width="38" bestFit="1" customWidth="1"/>
    <col min="12037" max="12037" width="22.33203125" bestFit="1" customWidth="1"/>
    <col min="12283" max="12283" width="40.33203125" bestFit="1" customWidth="1"/>
    <col min="12284" max="12284" width="21" bestFit="1" customWidth="1"/>
    <col min="12285" max="12285" width="20.6640625" bestFit="1" customWidth="1"/>
    <col min="12286" max="12286" width="32" bestFit="1" customWidth="1"/>
    <col min="12287" max="12287" width="23.5546875" bestFit="1" customWidth="1"/>
    <col min="12288" max="12288" width="6.44140625" customWidth="1"/>
    <col min="12289" max="12289" width="64" customWidth="1"/>
    <col min="12290" max="12290" width="10.109375" bestFit="1" customWidth="1"/>
    <col min="12291" max="12291" width="38" bestFit="1" customWidth="1"/>
    <col min="12293" max="12293" width="22.33203125" bestFit="1" customWidth="1"/>
    <col min="12539" max="12539" width="40.33203125" bestFit="1" customWidth="1"/>
    <col min="12540" max="12540" width="21" bestFit="1" customWidth="1"/>
    <col min="12541" max="12541" width="20.6640625" bestFit="1" customWidth="1"/>
    <col min="12542" max="12542" width="32" bestFit="1" customWidth="1"/>
    <col min="12543" max="12543" width="23.5546875" bestFit="1" customWidth="1"/>
    <col min="12544" max="12544" width="6.44140625" customWidth="1"/>
    <col min="12545" max="12545" width="64" customWidth="1"/>
    <col min="12546" max="12546" width="10.109375" bestFit="1" customWidth="1"/>
    <col min="12547" max="12547" width="38" bestFit="1" customWidth="1"/>
    <col min="12549" max="12549" width="22.33203125" bestFit="1" customWidth="1"/>
    <col min="12795" max="12795" width="40.33203125" bestFit="1" customWidth="1"/>
    <col min="12796" max="12796" width="21" bestFit="1" customWidth="1"/>
    <col min="12797" max="12797" width="20.6640625" bestFit="1" customWidth="1"/>
    <col min="12798" max="12798" width="32" bestFit="1" customWidth="1"/>
    <col min="12799" max="12799" width="23.5546875" bestFit="1" customWidth="1"/>
    <col min="12800" max="12800" width="6.44140625" customWidth="1"/>
    <col min="12801" max="12801" width="64" customWidth="1"/>
    <col min="12802" max="12802" width="10.109375" bestFit="1" customWidth="1"/>
    <col min="12803" max="12803" width="38" bestFit="1" customWidth="1"/>
    <col min="12805" max="12805" width="22.33203125" bestFit="1" customWidth="1"/>
    <col min="13051" max="13051" width="40.33203125" bestFit="1" customWidth="1"/>
    <col min="13052" max="13052" width="21" bestFit="1" customWidth="1"/>
    <col min="13053" max="13053" width="20.6640625" bestFit="1" customWidth="1"/>
    <col min="13054" max="13054" width="32" bestFit="1" customWidth="1"/>
    <col min="13055" max="13055" width="23.5546875" bestFit="1" customWidth="1"/>
    <col min="13056" max="13056" width="6.44140625" customWidth="1"/>
    <col min="13057" max="13057" width="64" customWidth="1"/>
    <col min="13058" max="13058" width="10.109375" bestFit="1" customWidth="1"/>
    <col min="13059" max="13059" width="38" bestFit="1" customWidth="1"/>
    <col min="13061" max="13061" width="22.33203125" bestFit="1" customWidth="1"/>
    <col min="13307" max="13307" width="40.33203125" bestFit="1" customWidth="1"/>
    <col min="13308" max="13308" width="21" bestFit="1" customWidth="1"/>
    <col min="13309" max="13309" width="20.6640625" bestFit="1" customWidth="1"/>
    <col min="13310" max="13310" width="32" bestFit="1" customWidth="1"/>
    <col min="13311" max="13311" width="23.5546875" bestFit="1" customWidth="1"/>
    <col min="13312" max="13312" width="6.44140625" customWidth="1"/>
    <col min="13313" max="13313" width="64" customWidth="1"/>
    <col min="13314" max="13314" width="10.109375" bestFit="1" customWidth="1"/>
    <col min="13315" max="13315" width="38" bestFit="1" customWidth="1"/>
    <col min="13317" max="13317" width="22.33203125" bestFit="1" customWidth="1"/>
    <col min="13563" max="13563" width="40.33203125" bestFit="1" customWidth="1"/>
    <col min="13564" max="13564" width="21" bestFit="1" customWidth="1"/>
    <col min="13565" max="13565" width="20.6640625" bestFit="1" customWidth="1"/>
    <col min="13566" max="13566" width="32" bestFit="1" customWidth="1"/>
    <col min="13567" max="13567" width="23.5546875" bestFit="1" customWidth="1"/>
    <col min="13568" max="13568" width="6.44140625" customWidth="1"/>
    <col min="13569" max="13569" width="64" customWidth="1"/>
    <col min="13570" max="13570" width="10.109375" bestFit="1" customWidth="1"/>
    <col min="13571" max="13571" width="38" bestFit="1" customWidth="1"/>
    <col min="13573" max="13573" width="22.33203125" bestFit="1" customWidth="1"/>
    <col min="13819" max="13819" width="40.33203125" bestFit="1" customWidth="1"/>
    <col min="13820" max="13820" width="21" bestFit="1" customWidth="1"/>
    <col min="13821" max="13821" width="20.6640625" bestFit="1" customWidth="1"/>
    <col min="13822" max="13822" width="32" bestFit="1" customWidth="1"/>
    <col min="13823" max="13823" width="23.5546875" bestFit="1" customWidth="1"/>
    <col min="13824" max="13824" width="6.44140625" customWidth="1"/>
    <col min="13825" max="13825" width="64" customWidth="1"/>
    <col min="13826" max="13826" width="10.109375" bestFit="1" customWidth="1"/>
    <col min="13827" max="13827" width="38" bestFit="1" customWidth="1"/>
    <col min="13829" max="13829" width="22.33203125" bestFit="1" customWidth="1"/>
    <col min="14075" max="14075" width="40.33203125" bestFit="1" customWidth="1"/>
    <col min="14076" max="14076" width="21" bestFit="1" customWidth="1"/>
    <col min="14077" max="14077" width="20.6640625" bestFit="1" customWidth="1"/>
    <col min="14078" max="14078" width="32" bestFit="1" customWidth="1"/>
    <col min="14079" max="14079" width="23.5546875" bestFit="1" customWidth="1"/>
    <col min="14080" max="14080" width="6.44140625" customWidth="1"/>
    <col min="14081" max="14081" width="64" customWidth="1"/>
    <col min="14082" max="14082" width="10.109375" bestFit="1" customWidth="1"/>
    <col min="14083" max="14083" width="38" bestFit="1" customWidth="1"/>
    <col min="14085" max="14085" width="22.33203125" bestFit="1" customWidth="1"/>
    <col min="14331" max="14331" width="40.33203125" bestFit="1" customWidth="1"/>
    <col min="14332" max="14332" width="21" bestFit="1" customWidth="1"/>
    <col min="14333" max="14333" width="20.6640625" bestFit="1" customWidth="1"/>
    <col min="14334" max="14334" width="32" bestFit="1" customWidth="1"/>
    <col min="14335" max="14335" width="23.5546875" bestFit="1" customWidth="1"/>
    <col min="14336" max="14336" width="6.44140625" customWidth="1"/>
    <col min="14337" max="14337" width="64" customWidth="1"/>
    <col min="14338" max="14338" width="10.109375" bestFit="1" customWidth="1"/>
    <col min="14339" max="14339" width="38" bestFit="1" customWidth="1"/>
    <col min="14341" max="14341" width="22.33203125" bestFit="1" customWidth="1"/>
    <col min="14587" max="14587" width="40.33203125" bestFit="1" customWidth="1"/>
    <col min="14588" max="14588" width="21" bestFit="1" customWidth="1"/>
    <col min="14589" max="14589" width="20.6640625" bestFit="1" customWidth="1"/>
    <col min="14590" max="14590" width="32" bestFit="1" customWidth="1"/>
    <col min="14591" max="14591" width="23.5546875" bestFit="1" customWidth="1"/>
    <col min="14592" max="14592" width="6.44140625" customWidth="1"/>
    <col min="14593" max="14593" width="64" customWidth="1"/>
    <col min="14594" max="14594" width="10.109375" bestFit="1" customWidth="1"/>
    <col min="14595" max="14595" width="38" bestFit="1" customWidth="1"/>
    <col min="14597" max="14597" width="22.33203125" bestFit="1" customWidth="1"/>
    <col min="14843" max="14843" width="40.33203125" bestFit="1" customWidth="1"/>
    <col min="14844" max="14844" width="21" bestFit="1" customWidth="1"/>
    <col min="14845" max="14845" width="20.6640625" bestFit="1" customWidth="1"/>
    <col min="14846" max="14846" width="32" bestFit="1" customWidth="1"/>
    <col min="14847" max="14847" width="23.5546875" bestFit="1" customWidth="1"/>
    <col min="14848" max="14848" width="6.44140625" customWidth="1"/>
    <col min="14849" max="14849" width="64" customWidth="1"/>
    <col min="14850" max="14850" width="10.109375" bestFit="1" customWidth="1"/>
    <col min="14851" max="14851" width="38" bestFit="1" customWidth="1"/>
    <col min="14853" max="14853" width="22.33203125" bestFit="1" customWidth="1"/>
    <col min="15099" max="15099" width="40.33203125" bestFit="1" customWidth="1"/>
    <col min="15100" max="15100" width="21" bestFit="1" customWidth="1"/>
    <col min="15101" max="15101" width="20.6640625" bestFit="1" customWidth="1"/>
    <col min="15102" max="15102" width="32" bestFit="1" customWidth="1"/>
    <col min="15103" max="15103" width="23.5546875" bestFit="1" customWidth="1"/>
    <col min="15104" max="15104" width="6.44140625" customWidth="1"/>
    <col min="15105" max="15105" width="64" customWidth="1"/>
    <col min="15106" max="15106" width="10.109375" bestFit="1" customWidth="1"/>
    <col min="15107" max="15107" width="38" bestFit="1" customWidth="1"/>
    <col min="15109" max="15109" width="22.33203125" bestFit="1" customWidth="1"/>
    <col min="15355" max="15355" width="40.33203125" bestFit="1" customWidth="1"/>
    <col min="15356" max="15356" width="21" bestFit="1" customWidth="1"/>
    <col min="15357" max="15357" width="20.6640625" bestFit="1" customWidth="1"/>
    <col min="15358" max="15358" width="32" bestFit="1" customWidth="1"/>
    <col min="15359" max="15359" width="23.5546875" bestFit="1" customWidth="1"/>
    <col min="15360" max="15360" width="6.44140625" customWidth="1"/>
    <col min="15361" max="15361" width="64" customWidth="1"/>
    <col min="15362" max="15362" width="10.109375" bestFit="1" customWidth="1"/>
    <col min="15363" max="15363" width="38" bestFit="1" customWidth="1"/>
    <col min="15365" max="15365" width="22.33203125" bestFit="1" customWidth="1"/>
    <col min="15611" max="15611" width="40.33203125" bestFit="1" customWidth="1"/>
    <col min="15612" max="15612" width="21" bestFit="1" customWidth="1"/>
    <col min="15613" max="15613" width="20.6640625" bestFit="1" customWidth="1"/>
    <col min="15614" max="15614" width="32" bestFit="1" customWidth="1"/>
    <col min="15615" max="15615" width="23.5546875" bestFit="1" customWidth="1"/>
    <col min="15616" max="15616" width="6.44140625" customWidth="1"/>
    <col min="15617" max="15617" width="64" customWidth="1"/>
    <col min="15618" max="15618" width="10.109375" bestFit="1" customWidth="1"/>
    <col min="15619" max="15619" width="38" bestFit="1" customWidth="1"/>
    <col min="15621" max="15621" width="22.33203125" bestFit="1" customWidth="1"/>
    <col min="15867" max="15867" width="40.33203125" bestFit="1" customWidth="1"/>
    <col min="15868" max="15868" width="21" bestFit="1" customWidth="1"/>
    <col min="15869" max="15869" width="20.6640625" bestFit="1" customWidth="1"/>
    <col min="15870" max="15870" width="32" bestFit="1" customWidth="1"/>
    <col min="15871" max="15871" width="23.5546875" bestFit="1" customWidth="1"/>
    <col min="15872" max="15872" width="6.44140625" customWidth="1"/>
    <col min="15873" max="15873" width="64" customWidth="1"/>
    <col min="15874" max="15874" width="10.109375" bestFit="1" customWidth="1"/>
    <col min="15875" max="15875" width="38" bestFit="1" customWidth="1"/>
    <col min="15877" max="15877" width="22.33203125" bestFit="1" customWidth="1"/>
    <col min="16123" max="16123" width="40.33203125" bestFit="1" customWidth="1"/>
    <col min="16124" max="16124" width="21" bestFit="1" customWidth="1"/>
    <col min="16125" max="16125" width="20.6640625" bestFit="1" customWidth="1"/>
    <col min="16126" max="16126" width="32" bestFit="1" customWidth="1"/>
    <col min="16127" max="16127" width="23.5546875" bestFit="1" customWidth="1"/>
    <col min="16128" max="16128" width="6.44140625" customWidth="1"/>
    <col min="16129" max="16129" width="64" customWidth="1"/>
    <col min="16130" max="16130" width="10.109375" bestFit="1" customWidth="1"/>
    <col min="16131" max="16131" width="38" bestFit="1" customWidth="1"/>
    <col min="16133" max="16133" width="22.33203125" bestFit="1" customWidth="1"/>
  </cols>
  <sheetData>
    <row r="1" spans="2:8" ht="15" thickBot="1" x14ac:dyDescent="0.35">
      <c r="B1" s="3"/>
    </row>
    <row r="2" spans="2:8" ht="15" thickBot="1" x14ac:dyDescent="0.35">
      <c r="B2" s="89" t="s">
        <v>59</v>
      </c>
      <c r="C2" s="90"/>
    </row>
    <row r="4" spans="2:8" x14ac:dyDescent="0.3">
      <c r="H4" s="2"/>
    </row>
    <row r="5" spans="2:8" ht="15.75" customHeight="1" x14ac:dyDescent="0.3">
      <c r="B5" s="85" t="s">
        <v>5</v>
      </c>
      <c r="C5" s="85"/>
      <c r="D5" s="85"/>
      <c r="E5" s="85"/>
      <c r="F5" s="10"/>
      <c r="H5" s="2"/>
    </row>
    <row r="6" spans="2:8" x14ac:dyDescent="0.3">
      <c r="B6" s="44" t="s">
        <v>6</v>
      </c>
      <c r="C6" s="44" t="s">
        <v>2</v>
      </c>
      <c r="D6" s="44" t="s">
        <v>7</v>
      </c>
      <c r="E6" s="48" t="s">
        <v>4</v>
      </c>
      <c r="F6" s="11"/>
    </row>
    <row r="7" spans="2:8" x14ac:dyDescent="0.3">
      <c r="B7" s="49" t="s">
        <v>8</v>
      </c>
      <c r="C7" s="72">
        <f>'Parameters - Project'!D8*'Parameters - Project'!C12</f>
        <v>59637.299999999996</v>
      </c>
      <c r="D7" s="7" t="s">
        <v>56</v>
      </c>
      <c r="E7" s="50" t="s">
        <v>8</v>
      </c>
      <c r="G7" s="8"/>
    </row>
    <row r="8" spans="2:8" x14ac:dyDescent="0.3">
      <c r="B8" s="49" t="s">
        <v>66</v>
      </c>
      <c r="C8" s="6">
        <v>0.95</v>
      </c>
      <c r="D8" s="7"/>
      <c r="E8" s="51" t="s">
        <v>67</v>
      </c>
      <c r="G8" s="8"/>
    </row>
    <row r="9" spans="2:8" x14ac:dyDescent="0.3">
      <c r="B9" s="7" t="s">
        <v>9</v>
      </c>
      <c r="C9" s="67">
        <f>'fNRB Calculation new'!C15</f>
        <v>0.95616947722154244</v>
      </c>
      <c r="D9" s="9" t="s">
        <v>10</v>
      </c>
      <c r="E9" s="50" t="s">
        <v>11</v>
      </c>
      <c r="G9" s="10"/>
    </row>
    <row r="10" spans="2:8" x14ac:dyDescent="0.3">
      <c r="B10" s="7" t="s">
        <v>57</v>
      </c>
      <c r="C10" s="7">
        <f>'Parameters - Project'!E3</f>
        <v>1.5599999999999999E-2</v>
      </c>
      <c r="D10" s="7" t="s">
        <v>12</v>
      </c>
      <c r="E10" s="52" t="s">
        <v>13</v>
      </c>
      <c r="G10" s="11"/>
    </row>
    <row r="11" spans="2:8" ht="16.2" x14ac:dyDescent="0.35">
      <c r="B11" s="7" t="s">
        <v>58</v>
      </c>
      <c r="C11" s="7">
        <f>'Parameters - Project'!E4</f>
        <v>64.400000000000006</v>
      </c>
      <c r="D11" s="7" t="s">
        <v>14</v>
      </c>
      <c r="E11" s="50" t="s">
        <v>15</v>
      </c>
      <c r="G11" s="11"/>
    </row>
    <row r="12" spans="2:8" ht="16.2" x14ac:dyDescent="0.35">
      <c r="B12" s="53" t="s">
        <v>60</v>
      </c>
      <c r="C12" s="70">
        <f>C7*C8*C9*C10*C11</f>
        <v>54423.556662877963</v>
      </c>
      <c r="D12" s="53" t="s">
        <v>62</v>
      </c>
      <c r="E12" s="54" t="s">
        <v>16</v>
      </c>
      <c r="G12" s="11"/>
    </row>
    <row r="13" spans="2:8" ht="15" thickBot="1" x14ac:dyDescent="0.35">
      <c r="B13" s="46" t="s">
        <v>61</v>
      </c>
      <c r="C13" s="71">
        <f>C12</f>
        <v>54423.556662877963</v>
      </c>
      <c r="D13" s="47" t="str">
        <f>D12</f>
        <v>tCO2/yr</v>
      </c>
      <c r="E13" s="45"/>
      <c r="F13" s="11"/>
      <c r="G13" s="12"/>
      <c r="H13" s="11"/>
    </row>
    <row r="14" spans="2:8" ht="15" customHeight="1" x14ac:dyDescent="0.3">
      <c r="B14" s="11"/>
      <c r="C14" s="10"/>
      <c r="D14" s="11"/>
      <c r="E14" s="11"/>
      <c r="F14" s="11"/>
      <c r="G14" s="12"/>
    </row>
    <row r="15" spans="2:8" x14ac:dyDescent="0.3">
      <c r="B15" s="41" t="s">
        <v>65</v>
      </c>
      <c r="C15" s="41">
        <v>0</v>
      </c>
      <c r="D15" s="11"/>
      <c r="E15" s="11"/>
      <c r="F15" s="11"/>
      <c r="G15" s="14"/>
    </row>
    <row r="16" spans="2:8" x14ac:dyDescent="0.3">
      <c r="B16" s="43" t="s">
        <v>63</v>
      </c>
      <c r="C16" s="41" t="s">
        <v>2</v>
      </c>
      <c r="D16" s="15"/>
      <c r="E16" s="15"/>
      <c r="F16" s="15"/>
      <c r="G16" s="11"/>
      <c r="H16" s="11"/>
    </row>
    <row r="17" spans="2:8" ht="15" thickBot="1" x14ac:dyDescent="0.35">
      <c r="B17" s="42" t="s">
        <v>64</v>
      </c>
      <c r="C17" s="7">
        <v>0.95</v>
      </c>
      <c r="D17" s="15"/>
      <c r="E17" s="15"/>
      <c r="F17" s="15"/>
      <c r="G17" s="11"/>
      <c r="H17" s="11"/>
    </row>
    <row r="18" spans="2:8" ht="48.6" customHeight="1" x14ac:dyDescent="0.3">
      <c r="B18" s="55" t="s">
        <v>17</v>
      </c>
      <c r="C18" s="56" t="s">
        <v>68</v>
      </c>
      <c r="D18" s="56" t="s">
        <v>69</v>
      </c>
      <c r="E18" s="56" t="s">
        <v>70</v>
      </c>
      <c r="F18" s="57" t="s">
        <v>71</v>
      </c>
      <c r="G18" s="15"/>
    </row>
    <row r="19" spans="2:8" x14ac:dyDescent="0.3">
      <c r="B19" s="16" t="s">
        <v>72</v>
      </c>
      <c r="C19" s="16">
        <v>0</v>
      </c>
      <c r="D19" s="58">
        <f>$C$7*$C$9*$C$10*$C$11</f>
        <v>57287.954381976808</v>
      </c>
      <c r="E19" s="58">
        <f>D19-F19</f>
        <v>2864.3977190988444</v>
      </c>
      <c r="F19" s="58">
        <f>$C$7*$C$8*$C$9*$C$10*$C$11</f>
        <v>54423.556662877963</v>
      </c>
      <c r="G19" s="11"/>
    </row>
    <row r="20" spans="2:8" x14ac:dyDescent="0.3">
      <c r="B20" s="16" t="s">
        <v>73</v>
      </c>
      <c r="C20" s="16">
        <v>0</v>
      </c>
      <c r="D20" s="58">
        <f t="shared" ref="D20:D23" si="0">$C$7*$C$9*$C$10*$C$11</f>
        <v>57287.954381976808</v>
      </c>
      <c r="E20" s="58">
        <f t="shared" ref="E20:E23" si="1">D20-F20</f>
        <v>2864.3977190988444</v>
      </c>
      <c r="F20" s="58">
        <f t="shared" ref="F20:F23" si="2">$C$7*$C$8*$C$9*$C$10*$C$11</f>
        <v>54423.556662877963</v>
      </c>
      <c r="G20" s="11"/>
    </row>
    <row r="21" spans="2:8" x14ac:dyDescent="0.3">
      <c r="B21" s="16" t="s">
        <v>74</v>
      </c>
      <c r="C21" s="16">
        <v>0</v>
      </c>
      <c r="D21" s="58">
        <f t="shared" si="0"/>
        <v>57287.954381976808</v>
      </c>
      <c r="E21" s="58">
        <f t="shared" si="1"/>
        <v>2864.3977190988444</v>
      </c>
      <c r="F21" s="58">
        <f t="shared" si="2"/>
        <v>54423.556662877963</v>
      </c>
      <c r="G21" s="11"/>
    </row>
    <row r="22" spans="2:8" x14ac:dyDescent="0.3">
      <c r="B22" s="16" t="s">
        <v>75</v>
      </c>
      <c r="C22" s="16">
        <v>0</v>
      </c>
      <c r="D22" s="58">
        <f t="shared" si="0"/>
        <v>57287.954381976808</v>
      </c>
      <c r="E22" s="58">
        <f t="shared" si="1"/>
        <v>2864.3977190988444</v>
      </c>
      <c r="F22" s="58">
        <f t="shared" si="2"/>
        <v>54423.556662877963</v>
      </c>
      <c r="G22" s="11"/>
    </row>
    <row r="23" spans="2:8" x14ac:dyDescent="0.3">
      <c r="B23" s="16" t="s">
        <v>76</v>
      </c>
      <c r="C23" s="16">
        <v>0</v>
      </c>
      <c r="D23" s="58">
        <f t="shared" si="0"/>
        <v>57287.954381976808</v>
      </c>
      <c r="E23" s="58">
        <f t="shared" si="1"/>
        <v>2864.3977190988444</v>
      </c>
      <c r="F23" s="58">
        <f t="shared" si="2"/>
        <v>54423.556662877963</v>
      </c>
      <c r="G23" s="11"/>
    </row>
    <row r="24" spans="2:8" ht="16.2" x14ac:dyDescent="0.35">
      <c r="B24" s="18" t="s">
        <v>18</v>
      </c>
      <c r="C24" s="16">
        <f>SUM(C19:C23)</f>
        <v>0</v>
      </c>
      <c r="D24" s="58">
        <f>SUM(D19:D23)</f>
        <v>286439.77190988406</v>
      </c>
      <c r="E24" s="58">
        <v>14320</v>
      </c>
      <c r="F24" s="58">
        <v>272120</v>
      </c>
      <c r="G24" s="13"/>
    </row>
    <row r="25" spans="2:8" x14ac:dyDescent="0.3">
      <c r="B25" s="18" t="s">
        <v>19</v>
      </c>
      <c r="C25" s="86">
        <v>5</v>
      </c>
      <c r="D25" s="87"/>
      <c r="E25" s="87"/>
      <c r="F25" s="88"/>
      <c r="G25" s="13"/>
    </row>
    <row r="26" spans="2:8" ht="30.6" thickBot="1" x14ac:dyDescent="0.4">
      <c r="B26" s="19" t="s">
        <v>20</v>
      </c>
      <c r="C26" s="59">
        <f>C24/10</f>
        <v>0</v>
      </c>
      <c r="D26" s="64">
        <f>D24/C25</f>
        <v>57287.954381976815</v>
      </c>
      <c r="E26" s="64">
        <v>2864</v>
      </c>
      <c r="F26" s="64">
        <f>F24/C25</f>
        <v>54424</v>
      </c>
      <c r="G26" s="11"/>
    </row>
    <row r="27" spans="2:8" x14ac:dyDescent="0.3">
      <c r="B27" s="20"/>
      <c r="C27" s="21"/>
      <c r="D27" s="17"/>
      <c r="E27" s="17"/>
      <c r="G27" s="11"/>
    </row>
    <row r="28" spans="2:8" x14ac:dyDescent="0.3">
      <c r="H28" s="11"/>
    </row>
    <row r="29" spans="2:8" x14ac:dyDescent="0.3">
      <c r="H29" s="11"/>
    </row>
    <row r="35" spans="7:7" x14ac:dyDescent="0.3">
      <c r="G35" s="17"/>
    </row>
    <row r="51" spans="7:7" x14ac:dyDescent="0.3">
      <c r="G51" s="5"/>
    </row>
    <row r="65" ht="30" customHeight="1" x14ac:dyDescent="0.3"/>
    <row r="66" ht="19.95" customHeight="1" x14ac:dyDescent="0.3"/>
  </sheetData>
  <mergeCells count="3">
    <mergeCell ref="B5:E5"/>
    <mergeCell ref="C25:F25"/>
    <mergeCell ref="B2:C2"/>
  </mergeCells>
  <phoneticPr fontId="18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Parameters - Project</vt:lpstr>
      <vt:lpstr>fNRB Calculation new</vt:lpstr>
      <vt:lpstr>Thermal Calculation</vt:lpstr>
      <vt:lpstr>ER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</dc:creator>
  <cp:lastModifiedBy>Shivani</cp:lastModifiedBy>
  <dcterms:created xsi:type="dcterms:W3CDTF">2013-12-13T13:37:21Z</dcterms:created>
  <dcterms:modified xsi:type="dcterms:W3CDTF">2023-02-27T05:21:19Z</dcterms:modified>
</cp:coreProperties>
</file>